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SC 2009-2011\"/>
    </mc:Choice>
  </mc:AlternateContent>
  <xr:revisionPtr revIDLastSave="0" documentId="8_{A848D775-9CE6-49DD-8E6A-2B40CB9F793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<sst xmlns="http://schemas.openxmlformats.org/spreadsheetml/2006/main" count="7711" uniqueCount="1749">
  <si>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</si>
  <si>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</si>
  <si>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</si>
  <si>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</si>
  <si>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</si>
  <si>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</si>
  <si>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</si>
  <si>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</si>
  <si>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</si>
  <si>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</si>
  <si>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</si>
  <si>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</si>
  <si>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</si>
  <si>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</si>
  <si>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</si>
  <si>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</si>
  <si>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</si>
  <si>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</si>
  <si>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</si>
  <si>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</si>
  <si>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</si>
  <si>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</si>
  <si>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</si>
  <si>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</si>
  <si>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</si>
  <si>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</si>
  <si>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</si>
  <si>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</si>
  <si>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</si>
  <si>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</si>
  <si>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</si>
  <si>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</si>
  <si>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</si>
  <si>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</si>
  <si>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</si>
  <si>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</si>
  <si>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</si>
  <si>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</si>
  <si>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</si>
  <si>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</si>
  <si>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</si>
  <si>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</si>
  <si>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</si>
  <si>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</si>
  <si>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</si>
  <si>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</si>
  <si>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</si>
  <si>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</si>
  <si>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</si>
  <si>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</si>
  <si>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</si>
  <si>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</si>
  <si>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</si>
  <si>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</si>
  <si>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</si>
  <si>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</si>
  <si>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</si>
  <si>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</si>
  <si>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</si>
  <si>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</si>
  <si>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</si>
  <si>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</si>
  <si>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</si>
  <si>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</si>
  <si>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</si>
  <si>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</si>
  <si>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</si>
  <si>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</si>
  <si>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</si>
  <si>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</si>
  <si>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</si>
  <si>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</si>
  <si>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</si>
  <si>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</si>
  <si>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</si>
  <si>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</si>
  <si>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</si>
  <si>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</si>
  <si>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</si>
  <si>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</si>
  <si>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</si>
  <si>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</si>
  <si>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</si>
  <si>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</si>
  <si>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</si>
  <si>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</si>
  <si>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</si>
  <si>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</si>
  <si>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</si>
  <si>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</si>
  <si>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</si>
  <si>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</si>
  <si>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</si>
  <si>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</si>
  <si>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</si>
  <si>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</si>
  <si>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</si>
  <si>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</si>
  <si>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</si>
  <si>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</si>
  <si>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</si>
  <si>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</si>
  <si>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</si>
  <si>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</si>
  <si>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</si>
  <si>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</si>
  <si>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</si>
  <si>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</si>
  <si>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</si>
  <si>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</si>
  <si>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</si>
  <si>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</si>
  <si>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</si>
  <si>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</si>
  <si>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</si>
  <si>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</si>
  <si>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</si>
  <si>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</si>
  <si>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</si>
  <si>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</si>
  <si>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</si>
  <si>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</si>
  <si>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</si>
  <si>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</si>
  <si>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</si>
  <si>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</si>
  <si>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</si>
  <si>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</si>
  <si>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</si>
  <si>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</si>
  <si>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</si>
  <si>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</si>
  <si>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</si>
  <si>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</si>
  <si>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</si>
  <si>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</si>
  <si>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</si>
  <si>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</si>
  <si>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</si>
  <si>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</si>
  <si>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</si>
  <si>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</si>
  <si>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</si>
  <si>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</si>
  <si>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</si>
  <si>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</si>
  <si>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</si>
  <si>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</si>
  <si>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</si>
  <si>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</si>
  <si>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</si>
  <si>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</si>
  <si>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</si>
  <si>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</si>
  <si>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</si>
  <si>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</si>
  <si>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</si>
  <si>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</si>
  <si>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</si>
  <si>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</si>
  <si>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</si>
  <si>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</si>
  <si>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</si>
  <si>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</si>
  <si>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</si>
  <si>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</si>
  <si>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</si>
  <si>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</si>
  <si>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</si>
  <si>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</si>
  <si>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</si>
  <si>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</si>
  <si>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</si>
  <si>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</si>
  <si>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</si>
  <si>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</si>
  <si>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</si>
  <si>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</si>
  <si>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</si>
  <si>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</si>
  <si>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</si>
  <si>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</si>
  <si>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</si>
  <si>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</si>
  <si>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</si>
  <si>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</si>
  <si>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</si>
  <si>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</si>
  <si>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</si>
  <si>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</si>
  <si>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</si>
  <si>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</si>
  <si>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</si>
  <si>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</si>
  <si>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</si>
  <si>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</si>
  <si>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</si>
  <si>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</si>
  <si>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</si>
  <si>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</si>
  <si>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</si>
  <si>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</si>
  <si>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</si>
  <si>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</si>
  <si>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</si>
  <si>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</si>
  <si>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</si>
  <si>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</si>
  <si>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</si>
  <si>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</si>
  <si>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</si>
  <si>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</si>
  <si>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</si>
  <si>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</si>
  <si>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</si>
  <si>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</si>
  <si>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</si>
  <si>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</si>
  <si>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</si>
  <si>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</si>
  <si>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</si>
  <si>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</si>
  <si>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</si>
  <si>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</si>
  <si>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</si>
  <si>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</si>
  <si>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</si>
  <si>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</si>
  <si>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</si>
  <si>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</si>
  <si>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</si>
  <si>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</si>
  <si>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</si>
  <si>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</si>
  <si>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</si>
  <si>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</si>
  <si>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</si>
  <si>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</si>
  <si>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</si>
  <si>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</si>
  <si>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</si>
  <si>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</si>
  <si>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</si>
  <si>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</si>
  <si>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</si>
  <si>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</si>
  <si>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</si>
  <si>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</si>
  <si>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</si>
  <si>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</si>
  <si>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</si>
  <si>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</si>
  <si>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</si>
  <si>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</si>
  <si>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</si>
  <si>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</si>
  <si>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</si>
  <si>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</si>
  <si>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</si>
  <si>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</si>
  <si>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</si>
  <si>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</si>
  <si>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</si>
  <si>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</si>
  <si>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</si>
  <si>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</si>
  <si>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</si>
  <si>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</si>
  <si>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</si>
  <si>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</si>
  <si>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</si>
  <si>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</si>
  <si>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</si>
  <si>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</si>
  <si>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</si>
  <si>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</si>
  <si>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</si>
  <si>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</si>
  <si>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</si>
  <si>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</si>
  <si>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</si>
  <si>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</si>
  <si>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</si>
  <si>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</si>
  <si>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</si>
  <si>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</si>
  <si>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</si>
  <si>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</si>
  <si>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</si>
  <si>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</si>
  <si>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</si>
  <si>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</si>
  <si>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</si>
  <si>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</si>
  <si>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</si>
  <si>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</si>
  <si>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</si>
  <si>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</si>
  <si>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</si>
  <si>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</si>
  <si>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</si>
  <si>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</si>
  <si>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</si>
  <si>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</si>
  <si>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</si>
  <si>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</si>
  <si>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</si>
  <si>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</si>
  <si>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</si>
  <si>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</si>
  <si>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</si>
  <si>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</si>
  <si>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</si>
  <si>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</si>
  <si>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</si>
  <si>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</si>
  <si>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</si>
  <si>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</si>
  <si>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</si>
  <si>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</si>
  <si>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</si>
  <si>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</si>
  <si>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</si>
  <si>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</si>
  <si>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</si>
  <si>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</si>
  <si>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</si>
  <si>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</si>
  <si>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</si>
  <si>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</si>
  <si>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</si>
  <si>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</si>
  <si>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</si>
  <si>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</si>
  <si>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</si>
  <si>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</si>
  <si>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</si>
  <si>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</si>
  <si>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</si>
  <si>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</si>
  <si>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</si>
  <si>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</si>
  <si>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</si>
  <si>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</si>
  <si>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</si>
  <si>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</si>
  <si>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</si>
  <si>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</si>
  <si>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</si>
  <si>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</si>
  <si>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</si>
  <si>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</si>
  <si>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</si>
  <si>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</si>
  <si>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</si>
  <si>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</si>
  <si>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</si>
  <si>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</si>
  <si>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</si>
  <si>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</si>
  <si>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</si>
  <si>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</si>
  <si>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</si>
  <si>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</si>
  <si>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</si>
  <si>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</si>
  <si>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</si>
  <si>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</si>
  <si>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</si>
  <si>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</si>
  <si>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</si>
  <si>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</si>
  <si>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</si>
  <si>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</si>
  <si>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</si>
  <si>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</si>
  <si>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</si>
  <si>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</si>
  <si>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</si>
  <si>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</si>
  <si>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</si>
  <si>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</si>
  <si>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</si>
  <si>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</si>
  <si>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</si>
  <si>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</si>
  <si>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</si>
  <si>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</si>
  <si>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</si>
  <si>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</si>
  <si>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</si>
  <si>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</si>
  <si>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</si>
  <si>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</si>
  <si>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</si>
  <si>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</si>
  <si>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</si>
  <si>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</si>
  <si>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</si>
  <si>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</si>
  <si>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</si>
  <si>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</si>
  <si>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</si>
  <si>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</si>
  <si>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</si>
  <si>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</si>
  <si>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</si>
  <si>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</si>
  <si>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</si>
  <si>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</si>
  <si>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</si>
  <si>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</si>
  <si>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</si>
  <si>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</si>
  <si>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</si>
  <si>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</si>
  <si>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</si>
  <si>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</si>
  <si>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</si>
  <si>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</si>
  <si>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</si>
  <si>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</si>
  <si>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</si>
  <si>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</si>
  <si>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</si>
  <si>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</si>
  <si>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</si>
  <si>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</si>
  <si>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</si>
  <si>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</si>
  <si>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</si>
  <si>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</si>
  <si>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</si>
  <si>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</si>
  <si>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</si>
  <si>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</si>
  <si>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</si>
  <si>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</si>
  <si>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</si>
  <si>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</si>
  <si>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</si>
  <si>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</si>
  <si>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</si>
  <si>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</si>
  <si>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</si>
  <si>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</si>
  <si>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</si>
  <si>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</si>
  <si>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</si>
  <si>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</si>
  <si>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</si>
  <si>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</si>
  <si>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</si>
  <si>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</si>
  <si>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</si>
  <si>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</si>
  <si>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</si>
  <si>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</si>
  <si>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</si>
  <si>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</si>
  <si>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</si>
  <si>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</si>
  <si>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</si>
  <si>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</si>
  <si>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</si>
  <si>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</si>
  <si>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</si>
  <si>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</si>
  <si>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</si>
  <si>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</si>
  <si>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</si>
  <si>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</si>
  <si>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</si>
  <si>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</si>
  <si>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</si>
  <si>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</si>
  <si>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</si>
  <si>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</si>
  <si>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</si>
  <si>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</si>
  <si>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</si>
  <si>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</si>
  <si>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</si>
  <si>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</si>
  <si>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</si>
  <si>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</si>
  <si>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</si>
  <si>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</si>
  <si>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</si>
  <si>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</si>
  <si>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</si>
  <si>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</si>
  <si>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</si>
  <si>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</si>
  <si>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</si>
  <si>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</si>
  <si>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</si>
  <si>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</si>
  <si>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</si>
  <si>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</si>
  <si>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</si>
  <si>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</si>
  <si>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</si>
  <si>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</si>
  <si>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</si>
  <si>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</si>
  <si>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</si>
  <si>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</si>
  <si>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</si>
  <si>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</si>
  <si>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</si>
  <si>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</si>
  <si>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</si>
  <si>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</si>
  <si>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</si>
  <si>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</si>
  <si>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</si>
  <si>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</si>
  <si>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</si>
  <si>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</si>
  <si>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</si>
  <si>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</si>
  <si>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</si>
  <si>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</si>
  <si>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</si>
  <si>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</si>
  <si>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</si>
  <si>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</si>
  <si>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</si>
  <si>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</si>
  <si>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</si>
  <si>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</si>
  <si>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</si>
  <si>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</si>
  <si>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</si>
  <si>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</si>
  <si>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</si>
  <si>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</si>
  <si>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</si>
  <si>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</si>
  <si>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</si>
  <si>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</si>
  <si>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</si>
  <si>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</si>
  <si>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</si>
  <si>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</si>
  <si>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</si>
  <si>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</si>
  <si>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</si>
  <si>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</si>
  <si>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</si>
  <si>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</si>
  <si>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</si>
  <si>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</si>
  <si>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</si>
  <si>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</si>
  <si>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</si>
  <si>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</si>
  <si>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</si>
  <si>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</si>
  <si>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</si>
  <si>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</si>
  <si>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</si>
  <si>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</si>
  <si>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</si>
  <si>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</si>
  <si>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</si>
  <si>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</si>
  <si>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</si>
  <si>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</si>
  <si>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</si>
  <si>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</si>
  <si>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</si>
  <si>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</si>
  <si>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</si>
  <si>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</si>
  <si>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</si>
  <si>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</si>
  <si>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</si>
  <si>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</si>
  <si>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</si>
  <si>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</si>
  <si>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</si>
  <si>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</si>
  <si>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</si>
  <si>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</si>
  <si>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</si>
  <si>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</si>
  <si>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</si>
  <si>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</si>
  <si>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</si>
  <si>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</si>
  <si>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</si>
  <si>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</si>
  <si>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</si>
  <si>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</si>
  <si>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</si>
  <si>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</si>
  <si>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</si>
  <si>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</si>
  <si>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</si>
  <si>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</si>
  <si>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</si>
  <si>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</si>
  <si>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</si>
  <si>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</si>
  <si>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</si>
  <si>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</si>
  <si>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</si>
  <si>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</si>
  <si>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</si>
  <si>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</si>
  <si>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</si>
  <si>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</si>
  <si>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</si>
  <si>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</si>
  <si>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</si>
  <si>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</si>
  <si>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</si>
  <si>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</si>
  <si>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</si>
  <si>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</si>
  <si>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</si>
  <si>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</si>
  <si>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</si>
  <si>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</si>
  <si>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</si>
  <si>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</si>
  <si>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</si>
  <si>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</si>
  <si>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</si>
  <si>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</si>
  <si>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</si>
  <si>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</si>
  <si>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</si>
  <si>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</si>
  <si>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</si>
  <si>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</si>
  <si>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</si>
  <si>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</si>
  <si>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</si>
  <si>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</si>
  <si>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</si>
  <si>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</si>
  <si>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</si>
  <si>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</si>
  <si>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</si>
  <si>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</si>
  <si>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</si>
  <si>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</si>
  <si>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</si>
  <si>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</si>
  <si>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</si>
  <si>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</si>
  <si>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</si>
  <si>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</si>
  <si>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</si>
  <si>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</si>
  <si>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</si>
  <si>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</si>
  <si>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</si>
  <si>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</si>
  <si>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</si>
  <si>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</si>
  <si>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</si>
  <si>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</si>
  <si>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</si>
  <si>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</si>
  <si>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</si>
  <si>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</si>
  <si>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</si>
  <si>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</si>
  <si>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</si>
  <si>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</si>
  <si>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</si>
  <si>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</si>
  <si>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</si>
  <si>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</si>
  <si>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</si>
  <si>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</si>
  <si>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</si>
  <si>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</si>
  <si>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</si>
  <si>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</si>
  <si>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</si>
  <si>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</si>
  <si>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</si>
  <si>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</si>
  <si>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</si>
  <si>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</si>
  <si>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</si>
  <si>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</si>
  <si>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</si>
  <si>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</si>
  <si>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</si>
  <si>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</si>
  <si>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</si>
  <si>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</si>
  <si>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</si>
  <si>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</si>
  <si>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</si>
  <si>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</si>
  <si>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</si>
  <si>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</si>
  <si>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</si>
  <si>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</si>
  <si>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</si>
  <si>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</si>
  <si>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</si>
  <si>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</si>
  <si>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</si>
  <si>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</si>
  <si>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</si>
  <si>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</si>
  <si>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</si>
  <si>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</si>
  <si>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</si>
  <si>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</si>
  <si>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</si>
  <si>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</si>
  <si>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</si>
  <si>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</si>
  <si>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</si>
  <si>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</si>
  <si>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</si>
  <si>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</si>
  <si>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</si>
  <si>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</si>
  <si>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</si>
  <si>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</si>
  <si>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</si>
  <si>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</si>
  <si>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</si>
  <si>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</si>
  <si>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</si>
  <si>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</si>
  <si>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</si>
  <si>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</si>
  <si>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</si>
  <si>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</si>
  <si>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</si>
  <si>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</si>
  <si>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</si>
  <si>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</si>
  <si>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</si>
  <si>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</si>
  <si>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</si>
  <si>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</si>
  <si>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</si>
  <si>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</si>
  <si>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</si>
  <si>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</si>
  <si>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</si>
  <si>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</si>
  <si>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</si>
  <si>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</si>
  <si>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</si>
  <si>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</si>
  <si>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</si>
  <si>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</si>
  <si>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</si>
  <si>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</si>
  <si>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</si>
  <si>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</si>
  <si>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</si>
  <si>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</si>
  <si>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</si>
  <si>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</si>
  <si>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</si>
  <si>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</si>
  <si>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</si>
  <si>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</si>
  <si>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</si>
  <si>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</si>
  <si>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</si>
  <si>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</si>
  <si>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</si>
  <si>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</si>
  <si>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</si>
  <si>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</si>
  <si>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</si>
  <si>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</si>
  <si>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</si>
  <si>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</si>
  <si>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</si>
  <si>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</si>
  <si>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</si>
  <si>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</si>
  <si>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</si>
  <si>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</si>
  <si>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</si>
  <si>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</si>
  <si>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</si>
  <si>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</si>
  <si>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</si>
  <si>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</si>
  <si>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</si>
  <si>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</si>
  <si>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</si>
  <si>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</si>
  <si>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</si>
  <si>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</si>
  <si>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</si>
  <si>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</si>
  <si>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</si>
  <si>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</si>
  <si>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</si>
  <si>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</si>
  <si>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</si>
  <si>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</si>
  <si>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</si>
  <si>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</si>
  <si>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</si>
  <si>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</si>
  <si>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</si>
  <si>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</si>
  <si>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</si>
  <si>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</si>
  <si>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</si>
  <si>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</si>
  <si>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</si>
  <si>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</si>
  <si>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</si>
  <si>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</si>
  <si>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</si>
  <si>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</si>
  <si>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</si>
  <si>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</si>
  <si>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</si>
  <si>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</si>
  <si>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</si>
  <si>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</si>
  <si>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</si>
  <si>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</si>
  <si>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</si>
  <si>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</si>
  <si>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</si>
  <si>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</si>
  <si>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</si>
  <si>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</si>
  <si>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</si>
  <si>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</si>
  <si>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</si>
  <si>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</si>
  <si>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</si>
  <si>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</si>
  <si>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</si>
  <si>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</si>
  <si>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</si>
  <si>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</si>
  <si>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</si>
  <si>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</si>
  <si>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</si>
  <si>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</si>
  <si>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</si>
  <si>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</si>
  <si>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</si>
  <si>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</si>
  <si>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</si>
  <si>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</si>
  <si>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</si>
  <si>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</si>
  <si>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</si>
  <si>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</si>
  <si>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</si>
  <si>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</si>
  <si>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</si>
  <si>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</si>
  <si>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</si>
  <si>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</si>
  <si>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</si>
  <si>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</si>
  <si>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</si>
  <si>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</si>
  <si>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</si>
  <si>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</si>
  <si>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</si>
  <si>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</si>
  <si>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</si>
  <si>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</si>
  <si>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</si>
  <si>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</si>
  <si>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</si>
  <si>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</si>
  <si>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</si>
  <si>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</si>
  <si>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</si>
  <si>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</si>
  <si>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</si>
  <si>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</si>
  <si>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</si>
  <si>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</si>
  <si>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</si>
  <si>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</si>
  <si>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</si>
  <si>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</si>
  <si>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</si>
  <si>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</si>
  <si>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</si>
  <si>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</si>
  <si>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</si>
  <si>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</si>
  <si>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</si>
  <si>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</si>
  <si>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</si>
  <si>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</si>
  <si>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</si>
  <si>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</si>
  <si>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</si>
  <si>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</si>
  <si>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</si>
  <si>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</si>
  <si>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</si>
  <si>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</si>
  <si>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</si>
  <si>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</si>
  <si>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</si>
  <si>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</si>
  <si>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</si>
  <si>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</si>
  <si>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</si>
  <si>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</si>
  <si>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</si>
  <si>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</si>
  <si>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</si>
  <si>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</si>
  <si>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</si>
  <si>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</si>
  <si>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</si>
  <si>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</si>
  <si>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</si>
  <si>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</si>
  <si>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</si>
  <si>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</si>
  <si>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</si>
  <si>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</si>
  <si>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</si>
  <si>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</si>
  <si>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</si>
  <si>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</si>
  <si>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</si>
  <si>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</si>
  <si>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</si>
  <si>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</si>
  <si>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</si>
  <si>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</si>
  <si>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</si>
  <si>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</si>
  <si>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</si>
  <si>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</si>
  <si>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</si>
  <si>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</si>
  <si>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</si>
  <si>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</si>
  <si>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</si>
  <si>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</si>
  <si>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</si>
  <si>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</si>
  <si>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</si>
  <si>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</si>
  <si>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</si>
  <si>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</si>
  <si>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</si>
  <si>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</si>
  <si>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</si>
  <si>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</si>
  <si>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</si>
  <si>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</si>
  <si>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</si>
  <si>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</si>
  <si>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</si>
  <si>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</si>
  <si>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</si>
  <si>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</si>
  <si>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</si>
  <si>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</si>
  <si>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</si>
  <si>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</si>
  <si>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</si>
  <si>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</si>
  <si>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</si>
  <si>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</si>
  <si>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</si>
  <si>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</si>
  <si>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</si>
  <si>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</si>
  <si>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</si>
  <si>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</si>
  <si>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</si>
  <si>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</si>
  <si>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</si>
  <si>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</si>
  <si>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</si>
  <si>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</si>
  <si>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</si>
  <si>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</si>
  <si>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</si>
  <si>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</si>
  <si>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</si>
  <si>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</si>
  <si>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</si>
  <si>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</si>
  <si>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</si>
  <si>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</si>
  <si>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</si>
  <si>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</si>
  <si>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</si>
  <si>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</si>
  <si>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</si>
  <si>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</si>
  <si>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</si>
  <si>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</si>
  <si>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</si>
  <si>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</si>
  <si>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</si>
  <si>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</si>
  <si>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</si>
  <si>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</si>
  <si>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</si>
  <si>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</si>
  <si>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</si>
  <si>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</si>
  <si>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</si>
  <si>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</si>
  <si>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</si>
  <si>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</si>
  <si>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</si>
  <si>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</si>
  <si>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</si>
  <si>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</si>
  <si>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</si>
  <si>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</si>
  <si>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</si>
  <si>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</si>
  <si>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</si>
  <si>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</si>
  <si>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</si>
  <si>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</si>
  <si>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</si>
  <si>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</si>
  <si>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</si>
  <si>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</si>
  <si>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</si>
  <si>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</si>
  <si>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</si>
  <si>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</si>
  <si>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</si>
  <si>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</si>
  <si>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</si>
  <si>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</si>
  <si>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</si>
  <si>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</si>
  <si>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</si>
  <si>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</si>
  <si>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</si>
  <si>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</si>
  <si>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</si>
  <si>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</si>
  <si>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</si>
  <si>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</si>
  <si>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</si>
  <si>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</si>
  <si>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</si>
  <si>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</si>
  <si>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</si>
  <si>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</si>
  <si>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</si>
  <si>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</si>
  <si>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</si>
  <si>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</si>
  <si>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</si>
  <si>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</si>
  <si>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</si>
  <si>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</si>
  <si>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</si>
  <si>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</si>
  <si>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</si>
  <si>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</si>
  <si>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</si>
  <si>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</si>
  <si>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</si>
  <si>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</si>
  <si>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</si>
  <si>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</si>
  <si>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</si>
  <si>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</si>
  <si>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</si>
  <si>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</si>
  <si>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</si>
  <si>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</si>
  <si>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</si>
  <si>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</si>
  <si>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</si>
  <si>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</si>
  <si>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</si>
  <si>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</si>
  <si>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</si>
  <si>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</si>
  <si>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</si>
  <si>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</si>
  <si>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</si>
  <si>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</si>
  <si>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</si>
  <si>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</si>
  <si>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</si>
  <si>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</si>
  <si>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</si>
  <si>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</si>
  <si>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</si>
  <si>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</si>
  <si>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</si>
  <si>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</si>
  <si>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</si>
  <si>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</si>
  <si>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</si>
  <si>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</si>
  <si>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</si>
  <si>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</si>
  <si>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</si>
  <si>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</si>
  <si>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</si>
  <si>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</si>
  <si>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</si>
  <si>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</si>
  <si>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</si>
  <si>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</si>
  <si>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</si>
  <si>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</si>
  <si>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</si>
  <si>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</si>
  <si>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</si>
  <si>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</si>
  <si>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</si>
  <si>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</si>
  <si>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</si>
  <si>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</si>
  <si>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</si>
  <si>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</si>
  <si>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</si>
  <si>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</si>
  <si>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</si>
  <si>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</si>
  <si>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</si>
  <si>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</si>
  <si>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</si>
  <si>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</si>
  <si>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</si>
  <si>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</si>
  <si>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</si>
  <si>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</si>
  <si>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</si>
  <si>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</si>
  <si>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</si>
  <si>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</si>
  <si>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</si>
  <si>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</si>
  <si>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</si>
  <si>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</si>
  <si>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</si>
  <si>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</si>
  <si>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</si>
  <si>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</si>
  <si>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</si>
  <si>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</si>
  <si>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</si>
  <si>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</si>
  <si>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</si>
  <si>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</si>
  <si>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</si>
  <si>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</si>
  <si>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</si>
  <si>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</si>
  <si>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</si>
  <si>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</si>
  <si>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</si>
  <si>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</si>
  <si>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</si>
  <si>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</si>
  <si>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</si>
  <si>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</si>
  <si>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</si>
  <si>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</si>
  <si>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</si>
  <si>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</si>
  <si>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</si>
  <si>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</si>
  <si>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</si>
  <si>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</si>
  <si>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</si>
  <si>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</si>
  <si>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</si>
  <si>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</si>
  <si>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</si>
  <si>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</si>
  <si>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</si>
  <si>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</si>
  <si>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</si>
  <si>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</si>
  <si>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</si>
  <si>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</si>
  <si>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</si>
  <si>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</si>
  <si>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</si>
  <si>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</si>
  <si>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</si>
  <si>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</si>
  <si>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</si>
  <si>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</si>
  <si>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</si>
  <si>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</si>
  <si>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</si>
  <si>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</si>
  <si>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</si>
  <si>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</si>
  <si>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</si>
  <si>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</si>
  <si>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</si>
  <si>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</si>
  <si>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</si>
  <si>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</si>
  <si>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</si>
  <si>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</si>
  <si>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</si>
  <si>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</si>
  <si>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</si>
  <si>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</si>
  <si>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</si>
  <si>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</si>
  <si>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</si>
  <si>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</si>
  <si>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</si>
  <si>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</si>
  <si>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</si>
  <si>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</si>
  <si>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</si>
  <si>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</si>
  <si>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</si>
  <si>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</si>
  <si>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</si>
  <si>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</si>
  <si>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</si>
  <si>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</si>
  <si>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</si>
  <si>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</si>
  <si>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</si>
  <si>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</si>
  <si>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</si>
  <si>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</si>
  <si>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</si>
  <si>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</si>
  <si>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</si>
  <si>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</si>
  <si>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</si>
  <si>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</si>
  <si>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</si>
  <si>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</si>
  <si>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</si>
  <si>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</si>
  <si>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</si>
  <si>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</si>
  <si>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</si>
  <si>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</si>
  <si>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</si>
  <si>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</si>
  <si>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</si>
  <si>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</si>
  <si>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</si>
  <si>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</si>
  <si>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</si>
  <si>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</si>
  <si>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</si>
  <si>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</si>
  <si>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</si>
  <si>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</si>
  <si>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</si>
  <si>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</si>
  <si>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</si>
  <si>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</si>
  <si>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</si>
  <si>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</si>
  <si>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</si>
  <si>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</si>
  <si>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</si>
  <si>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</si>
  <si>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</si>
  <si>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</si>
  <si>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</si>
  <si>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</si>
  <si>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</si>
  <si>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</si>
  <si>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</si>
  <si>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</si>
  <si>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</si>
  <si>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</si>
  <si>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</si>
  <si>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</si>
  <si>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</si>
  <si>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</si>
  <si>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</si>
  <si>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</si>
  <si>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</si>
  <si>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</si>
  <si>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</si>
  <si>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</si>
  <si>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</si>
  <si>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</si>
  <si>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</si>
  <si>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</si>
  <si>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</si>
  <si>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</si>
  <si>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</si>
  <si>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</si>
  <si>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</si>
  <si>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</si>
  <si>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</si>
  <si>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</si>
  <si>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</si>
  <si>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</si>
  <si>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</si>
  <si>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</si>
  <si>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</si>
  <si>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</si>
  <si>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</si>
  <si>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</si>
  <si>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</si>
  <si>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</si>
  <si>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</si>
  <si>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</si>
  <si>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</si>
  <si>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</si>
  <si>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</si>
  <si>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</si>
  <si>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</si>
  <si>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</si>
  <si>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</si>
  <si>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</si>
  <si>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</si>
  <si>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</si>
  <si>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</si>
  <si>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</si>
  <si>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</si>
  <si>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</si>
  <si>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</si>
  <si>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</si>
  <si>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</si>
  <si>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</si>
  <si>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</si>
  <si>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</si>
  <si>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</si>
  <si>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</si>
  <si>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</si>
  <si>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</si>
  <si>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</si>
  <si>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</si>
  <si>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</si>
  <si>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</si>
  <si>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</si>
  <si>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</si>
  <si>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</si>
  <si>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</si>
  <si>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</si>
  <si>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</si>
  <si>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</si>
  <si>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</si>
  <si>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</si>
  <si>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</si>
  <si>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</si>
  <si>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</si>
  <si>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</si>
  <si>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</si>
  <si>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</si>
  <si>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</si>
  <si>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</si>
  <si>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</si>
  <si>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</si>
  <si>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</si>
  <si>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</si>
  <si>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</si>
  <si>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</si>
  <si>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</si>
  <si>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</si>
  <si>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</si>
  <si>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</si>
  <si>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</si>
  <si>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</si>
  <si>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</si>
  <si>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</si>
  <si>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</si>
  <si>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</si>
  <si>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</si>
  <si>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</si>
  <si>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</si>
  <si>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</si>
  <si>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</si>
  <si>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</si>
  <si>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</si>
  <si>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</si>
  <si>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</si>
  <si>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</si>
  <si>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</si>
  <si>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</si>
  <si>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</si>
  <si>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</si>
  <si>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</si>
  <si>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</si>
  <si>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</si>
  <si>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</si>
  <si>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</si>
  <si>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</si>
  <si>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</si>
  <si>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</si>
  <si>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</si>
  <si>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</si>
  <si>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</si>
  <si>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</si>
  <si>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</si>
  <si>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</si>
  <si>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</si>
  <si>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</si>
  <si>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</si>
  <si>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</si>
  <si>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</si>
  <si>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</si>
  <si>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</si>
  <si>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</si>
  <si>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</si>
  <si>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</si>
  <si>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</si>
  <si>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</si>
  <si>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</si>
  <si>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</si>
  <si>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</si>
  <si>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</si>
  <si>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</si>
  <si>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</si>
  <si>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</si>
  <si>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</si>
  <si>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</si>
  <si>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</si>
  <si>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</si>
  <si>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</si>
  <si>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</si>
  <si>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</si>
  <si>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</si>
  <si>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</si>
  <si>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</si>
  <si>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</si>
  <si>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</si>
  <si>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</si>
  <si>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</si>
  <si>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</si>
  <si>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</si>
  <si>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</si>
  <si>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</si>
  <si>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</si>
  <si>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</si>
  <si>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</si>
  <si>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</si>
  <si>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</si>
  <si>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</si>
  <si>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</si>
  <si>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</si>
  <si>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</si>
  <si>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</si>
  <si>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</si>
  <si>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</si>
  <si>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</si>
  <si>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</si>
  <si>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</si>
  <si>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</si>
  <si>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</si>
  <si>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</si>
  <si>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</si>
  <si>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</si>
  <si>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</si>
  <si>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</si>
  <si>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</si>
  <si>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</si>
  <si>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</si>
  <si>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</si>
  <si>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</si>
  <si>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</si>
  <si>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</si>
  <si>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</si>
  <si>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</si>
  <si>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</si>
  <si>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</si>
  <si>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</si>
  <si>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</si>
  <si>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</si>
  <si>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</si>
  <si>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</si>
  <si>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</si>
  <si>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</si>
  <si>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</si>
  <si>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</si>
  <si>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</si>
  <si>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</si>
  <si>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</si>
  <si>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</si>
  <si>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</si>
  <si>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</si>
  <si>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</si>
  <si>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</si>
  <si>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</si>
  <si>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</si>
  <si>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</si>
  <si>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</si>
  <si>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</si>
  <si>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</si>
  <si>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</si>
  <si>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</si>
  <si>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</si>
  <si>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</si>
  <si>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</si>
  <si>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</si>
  <si>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</si>
  <si>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</si>
  <si>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</si>
  <si>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</si>
  <si>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</si>
  <si>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</si>
  <si>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</si>
  <si>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</si>
  <si>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</si>
  <si>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</si>
  <si>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</si>
  <si>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</si>
  <si>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</si>
  <si>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</si>
  <si>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</si>
  <si>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</si>
  <si>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</si>
  <si>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</si>
  <si>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</si>
  <si>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</si>
  <si>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</si>
  <si>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</si>
  <si>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</si>
  <si>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</si>
  <si>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</si>
  <si>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</si>
  <si>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</si>
  <si>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</si>
  <si>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</si>
  <si>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</si>
  <si>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</si>
  <si>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</si>
  <si>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</si>
  <si>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</si>
  <si>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</si>
  <si>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</si>
  <si>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</si>
  <si>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</si>
  <si>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</si>
  <si>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</si>
  <si>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</si>
  <si>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</si>
  <si>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</si>
  <si>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</si>
  <si>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</si>
  <si>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</si>
  <si>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</si>
  <si>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</si>
  <si>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</si>
  <si>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</si>
  <si>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</si>
  <si>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</si>
  <si>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</si>
  <si>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</si>
  <si>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</si>
  <si>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</si>
  <si>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</si>
  <si>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</si>
  <si>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</si>
  <si>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</si>
  <si>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</si>
  <si>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</si>
  <si>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</si>
  <si>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</si>
  <si>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</si>
  <si>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</si>
  <si>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</si>
  <si>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</si>
  <si>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</si>
  <si>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</si>
  <si>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</si>
  <si>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</si>
  <si>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</si>
  <si>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</si>
  <si>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</si>
  <si>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</si>
  <si>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</si>
  <si>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</si>
  <si>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</si>
  <si>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</si>
  <si>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</si>
  <si>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</si>
  <si>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</si>
  <si>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</si>
  <si>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</si>
  <si>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</si>
  <si>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</si>
  <si>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</si>
  <si>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</si>
  <si>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</si>
  <si>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</si>
  <si>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</si>
  <si>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</si>
  <si>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</si>
  <si>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</si>
  <si>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</si>
  <si>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</si>
  <si>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</si>
  <si>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</si>
  <si>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</si>
  <si>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</si>
  <si>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</si>
  <si>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</si>
  <si>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</si>
  <si>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</si>
  <si>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</si>
  <si>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</si>
  <si>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</si>
  <si>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</si>
  <si>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</si>
  <si>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</si>
  <si>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</si>
  <si>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</si>
  <si>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</si>
  <si>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</si>
  <si>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</si>
  <si>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</si>
  <si>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</si>
  <si>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</si>
  <si>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</si>
  <si>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</si>
  <si>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</si>
  <si>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</si>
  <si>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</si>
  <si>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</si>
  <si>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</si>
  <si>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</si>
  <si>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</si>
  <si>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</si>
  <si>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</si>
  <si>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</si>
  <si>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</si>
  <si>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</si>
  <si>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</si>
  <si>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</si>
  <si>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</si>
  <si>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</si>
  <si>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</si>
  <si>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</si>
  <si>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</si>
  <si>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</si>
  <si>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</si>
  <si>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</si>
  <si>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</si>
  <si>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</si>
  <si>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</si>
  <si>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</si>
  <si>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</si>
  <si>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</si>
  <si>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</si>
  <si>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</si>
  <si>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</si>
  <si>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</si>
  <si>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</si>
  <si>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</si>
  <si>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</si>
  <si>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</si>
  <si>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</si>
  <si>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</si>
  <si>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</si>
  <si>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</si>
  <si>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</si>
  <si>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</si>
  <si>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</si>
  <si>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</si>
  <si>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</si>
  <si>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</si>
  <si>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</si>
  <si>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</si>
  <si>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</si>
  <si>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</si>
  <si>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</si>
  <si>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</si>
  <si>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</si>
  <si>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</si>
  <si>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</si>
  <si>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</si>
  <si>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</si>
  <si>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</si>
  <si>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</si>
  <si>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</si>
  <si>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</si>
  <si>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</si>
  <si>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</si>
  <si>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</si>
  <si>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</si>
  <si>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</si>
  <si>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</si>
  <si>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</si>
  <si>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</si>
  <si>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</si>
  <si>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</si>
  <si>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</si>
  <si>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</si>
  <si>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</si>
  <si>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</si>
  <si>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</si>
  <si>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</si>
  <si>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</si>
  <si>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</si>
  <si>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</si>
  <si>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</si>
  <si>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</si>
  <si>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</si>
  <si>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</si>
  <si>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</si>
  <si>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</si>
  <si>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</si>
  <si>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</si>
  <si>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</si>
  <si>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</si>
  <si>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</si>
  <si>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</si>
  <si>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</si>
  <si>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</si>
  <si>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</si>
  <si>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</si>
  <si>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</si>
  <si>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</si>
  <si>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</si>
  <si>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</si>
  <si>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</si>
  <si>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</si>
  <si>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</si>
  <si>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</si>
  <si>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</si>
  <si>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</si>
  <si>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</si>
  <si>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</si>
  <si>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SC</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</si>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</sst>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33946265</v>
      </c>
      <c r="D7" s="32" t="str">
        <f>IF($B7="N/A","N/A",IF(C7&gt;15,"No",IF(C7&lt;-15,"No","Yes")))</f>
        <v>N/A</v>
      </c>
      <c r="E7" s="31">
        <v>36908511</v>
      </c>
      <c r="F7" s="32" t="str">
        <f>IF($B7="N/A","N/A",IF(E7&gt;15,"No",IF(E7&lt;-15,"No","Yes")))</f>
        <v>N/A</v>
      </c>
      <c r="G7" s="31">
        <v>35417778</v>
      </c>
      <c r="H7" s="32" t="str">
        <f>IF($B7="N/A","N/A",IF(G7&gt;15,"No",IF(G7&lt;-15,"No","Yes")))</f>
        <v>N/A</v>
      </c>
      <c r="I7" s="33">
        <v>8.7260000000000009</v>
      </c>
      <c r="J7" s="33">
        <v>-4.04</v>
      </c>
      <c r="K7" s="32" t="str">
        <f t="shared" ref="K7:K54" si="0">IF(J7="Div by 0", "N/A", IF(J7="N/A","N/A", IF(J7&gt;30, "No", IF(J7&lt;-30, "No", "Yes"))))</f>
        <v>Yes</v>
      </c>
    </row>
    <row r="8" spans="1:11" x14ac:dyDescent="0.25">
      <c r="A8" s="75" t="s">
        <v>362</v>
      </c>
      <c r="B8" s="30" t="s">
        <v>213</v>
      </c>
      <c r="C8" s="121" t="s">
        <v>213</v>
      </c>
      <c r="D8" s="32" t="str">
        <f>IF($B8="N/A","N/A",IF(C8&gt;15,"No",IF(C8&lt;-15,"No","Yes")))</f>
        <v>N/A</v>
      </c>
      <c r="E8" s="34">
        <v>61.019467839999997</v>
      </c>
      <c r="F8" s="32" t="str">
        <f>IF($B8="N/A","N/A",IF(E8&gt;15,"No",IF(E8&lt;-15,"No","Yes")))</f>
        <v>N/A</v>
      </c>
      <c r="G8" s="34">
        <v>62.694432722000002</v>
      </c>
      <c r="H8" s="32" t="str">
        <f>IF($B8="N/A","N/A",IF(G8&gt;15,"No",IF(G8&lt;-15,"No","Yes")))</f>
        <v>N/A</v>
      </c>
      <c r="I8" s="33" t="s">
        <v>213</v>
      </c>
      <c r="J8" s="33">
        <v>2.7450000000000001</v>
      </c>
      <c r="K8" s="32" t="str">
        <f t="shared" si="0"/>
        <v>Yes</v>
      </c>
    </row>
    <row r="9" spans="1:11" x14ac:dyDescent="0.25">
      <c r="A9" s="75" t="s">
        <v>119</v>
      </c>
      <c r="B9" s="35" t="s">
        <v>213</v>
      </c>
      <c r="C9" s="84">
        <v>0</v>
      </c>
      <c r="D9" s="9" t="str">
        <f>IF($B9="N/A","N/A",IF(C9&gt;15,"No",IF(C9&lt;-15,"No","Yes")))</f>
        <v>N/A</v>
      </c>
      <c r="E9" s="9">
        <v>0</v>
      </c>
      <c r="F9" s="9" t="str">
        <f>IF($B9="N/A","N/A",IF(E9&gt;15,"No",IF(E9&lt;-15,"No","Yes")))</f>
        <v>N/A</v>
      </c>
      <c r="G9" s="9">
        <v>14.968321841</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37.865143631999999</v>
      </c>
      <c r="D11" s="9" t="str">
        <f>IF($B11="N/A","N/A",IF(C11&gt;15,"No",IF(C11&lt;-15,"No","Yes")))</f>
        <v>N/A</v>
      </c>
      <c r="E11" s="9">
        <v>38.980532160000003</v>
      </c>
      <c r="F11" s="9" t="str">
        <f>IF($B11="N/A","N/A",IF(E11&gt;15,"No",IF(E11&lt;-15,"No","Yes")))</f>
        <v>N/A</v>
      </c>
      <c r="G11" s="9">
        <v>22.337245436</v>
      </c>
      <c r="H11" s="9" t="str">
        <f>IF($B11="N/A","N/A",IF(G11&gt;15,"No",IF(G11&lt;-15,"No","Yes")))</f>
        <v>N/A</v>
      </c>
      <c r="I11" s="10">
        <v>2.9460000000000002</v>
      </c>
      <c r="J11" s="10">
        <v>-42.7</v>
      </c>
      <c r="K11" s="9" t="str">
        <f t="shared" si="0"/>
        <v>No</v>
      </c>
    </row>
    <row r="12" spans="1:11" x14ac:dyDescent="0.25">
      <c r="A12" s="75" t="s">
        <v>860</v>
      </c>
      <c r="B12" s="86" t="s">
        <v>214</v>
      </c>
      <c r="C12" s="84">
        <v>0</v>
      </c>
      <c r="D12" s="9" t="str">
        <f>IF(OR($B12="N/A",$C12="N/A"),"N/A",IF(C12&gt;100,"No",IF(C12&lt;95,"No","Yes")))</f>
        <v>No</v>
      </c>
      <c r="E12" s="84">
        <v>0</v>
      </c>
      <c r="F12" s="9" t="str">
        <f>IF(OR($B12="N/A",$E12="N/A"),"N/A",IF(E12&gt;100,"No",IF(E12&lt;95,"No","Yes")))</f>
        <v>No</v>
      </c>
      <c r="G12" s="84">
        <v>10.817546535</v>
      </c>
      <c r="H12" s="9" t="str">
        <f>IF($B12="N/A","N/A",IF(G12&gt;100,"No",IF(G12&lt;95,"No","Yes")))</f>
        <v>No</v>
      </c>
      <c r="I12" s="87" t="s">
        <v>1746</v>
      </c>
      <c r="J12" s="87" t="s">
        <v>1746</v>
      </c>
      <c r="K12" s="9" t="str">
        <f t="shared" si="0"/>
        <v>N/A</v>
      </c>
    </row>
    <row r="13" spans="1:11" x14ac:dyDescent="0.25">
      <c r="A13" s="75" t="s">
        <v>347</v>
      </c>
      <c r="B13" s="86" t="s">
        <v>213</v>
      </c>
      <c r="C13" s="84" t="s">
        <v>1746</v>
      </c>
      <c r="D13" s="9" t="str">
        <f>IF($B13="N/A","N/A",IF(C13&gt;100,"No",IF(C13&lt;95,"No","Yes")))</f>
        <v>N/A</v>
      </c>
      <c r="E13" s="84" t="s">
        <v>1746</v>
      </c>
      <c r="F13" s="9" t="str">
        <f>IF($B13="N/A","N/A",IF(E13&gt;100,"No",IF(E13&lt;95,"No","Yes")))</f>
        <v>N/A</v>
      </c>
      <c r="G13" s="84">
        <v>53.338105607999999</v>
      </c>
      <c r="H13" s="9" t="str">
        <f>IF($B13="N/A","N/A",IF(G13&gt;100,"No",IF(G13&lt;95,"No","Yes")))</f>
        <v>N/A</v>
      </c>
      <c r="I13" s="87" t="s">
        <v>1746</v>
      </c>
      <c r="J13" s="87" t="s">
        <v>1746</v>
      </c>
      <c r="K13" s="9" t="str">
        <f t="shared" si="0"/>
        <v>N/A</v>
      </c>
    </row>
    <row r="14" spans="1:11" x14ac:dyDescent="0.25">
      <c r="A14" s="75" t="s">
        <v>348</v>
      </c>
      <c r="B14" s="86" t="s">
        <v>213</v>
      </c>
      <c r="C14" s="84" t="s">
        <v>1746</v>
      </c>
      <c r="D14" s="9" t="str">
        <f t="shared" ref="D14" si="1">IF($B14="N/A","N/A",IF(C14&lt;0,"No","Yes"))</f>
        <v>N/A</v>
      </c>
      <c r="E14" s="84" t="s">
        <v>1746</v>
      </c>
      <c r="F14" s="9" t="str">
        <f t="shared" ref="F14" si="2">IF($B14="N/A","N/A",IF(E14&lt;0,"No","Yes"))</f>
        <v>N/A</v>
      </c>
      <c r="G14" s="84">
        <v>16.551527128</v>
      </c>
      <c r="H14" s="9" t="str">
        <f t="shared" ref="H14" si="3">IF($B14="N/A","N/A",IF(G14&lt;0,"No","Yes"))</f>
        <v>N/A</v>
      </c>
      <c r="I14" s="87" t="s">
        <v>1746</v>
      </c>
      <c r="J14" s="87" t="s">
        <v>1746</v>
      </c>
      <c r="K14" s="9" t="str">
        <f t="shared" si="0"/>
        <v>N/A</v>
      </c>
    </row>
    <row r="15" spans="1:11" x14ac:dyDescent="0.25">
      <c r="A15" s="75" t="s">
        <v>861</v>
      </c>
      <c r="B15" s="86" t="s">
        <v>214</v>
      </c>
      <c r="C15" s="84">
        <v>41.928000537000003</v>
      </c>
      <c r="D15" s="9" t="str">
        <f>IF(OR($B15="N/A",$C15="N/A"),"N/A",IF(C15&gt;100,"No",IF(C15&lt;95,"No","Yes")))</f>
        <v>No</v>
      </c>
      <c r="E15" s="84">
        <v>44.073490710999998</v>
      </c>
      <c r="F15" s="9" t="str">
        <f>IF(OR($B15="N/A",$E15="N/A"),"N/A",IF(E15&gt;100,"No",IF(E15&lt;95,"No","Yes")))</f>
        <v>No</v>
      </c>
      <c r="G15" s="84">
        <v>36.808236999999998</v>
      </c>
      <c r="H15" s="9" t="str">
        <f>IF($B15="N/A","N/A",IF(G15&gt;100,"No",IF(G15&lt;95,"No","Yes")))</f>
        <v>No</v>
      </c>
      <c r="I15" s="87">
        <v>5.117</v>
      </c>
      <c r="J15" s="87">
        <v>-16.5</v>
      </c>
      <c r="K15" s="9" t="str">
        <f t="shared" si="0"/>
        <v>Yes</v>
      </c>
    </row>
    <row r="16" spans="1:11" x14ac:dyDescent="0.25">
      <c r="A16" s="75" t="s">
        <v>331</v>
      </c>
      <c r="B16" s="35" t="s">
        <v>213</v>
      </c>
      <c r="C16" s="73">
        <v>21092463</v>
      </c>
      <c r="D16" s="9" t="str">
        <f>IF($B16="N/A","N/A",IF(C16&gt;15,"No",IF(C16&lt;-15,"No","Yes")))</f>
        <v>N/A</v>
      </c>
      <c r="E16" s="36">
        <v>22521377</v>
      </c>
      <c r="F16" s="9" t="str">
        <f>IF($B16="N/A","N/A",IF(E16&gt;15,"No",IF(E16&lt;-15,"No","Yes")))</f>
        <v>N/A</v>
      </c>
      <c r="G16" s="36">
        <v>22204975</v>
      </c>
      <c r="H16" s="9" t="str">
        <f>IF($B16="N/A","N/A",IF(G16&gt;15,"No",IF(G16&lt;-15,"No","Yes")))</f>
        <v>N/A</v>
      </c>
      <c r="I16" s="10">
        <v>6.7750000000000004</v>
      </c>
      <c r="J16" s="10">
        <v>-1.4</v>
      </c>
      <c r="K16" s="9" t="str">
        <f t="shared" si="0"/>
        <v>Yes</v>
      </c>
    </row>
    <row r="17" spans="1:11" x14ac:dyDescent="0.25">
      <c r="A17" s="75" t="s">
        <v>442</v>
      </c>
      <c r="B17" s="35" t="s">
        <v>215</v>
      </c>
      <c r="C17" s="84">
        <v>9.3745524171000003</v>
      </c>
      <c r="D17" s="9" t="str">
        <f>IF($B17="N/A","N/A",IF(C17&gt;20,"No",IF(C17&lt;5,"No","Yes")))</f>
        <v>Yes</v>
      </c>
      <c r="E17" s="9">
        <v>10.267653705000001</v>
      </c>
      <c r="F17" s="9" t="str">
        <f>IF($B17="N/A","N/A",IF(E17&gt;20,"No",IF(E17&lt;5,"No","Yes")))</f>
        <v>Yes</v>
      </c>
      <c r="G17" s="9">
        <v>7.7936093150000003</v>
      </c>
      <c r="H17" s="9" t="str">
        <f>IF($B17="N/A","N/A",IF(G17&gt;20,"No",IF(G17&lt;5,"No","Yes")))</f>
        <v>Yes</v>
      </c>
      <c r="I17" s="10">
        <v>9.5269999999999992</v>
      </c>
      <c r="J17" s="10">
        <v>-24.1</v>
      </c>
      <c r="K17" s="9" t="str">
        <f t="shared" si="0"/>
        <v>Yes</v>
      </c>
    </row>
    <row r="18" spans="1:11" x14ac:dyDescent="0.25">
      <c r="A18" s="75" t="s">
        <v>443</v>
      </c>
      <c r="B18" s="30" t="s">
        <v>213</v>
      </c>
      <c r="C18" s="84" t="s">
        <v>213</v>
      </c>
      <c r="D18" s="9" t="str">
        <f>IF($B18="N/A","N/A",IF(C18&gt;15,"No",IF(C18&lt;-15,"No","Yes")))</f>
        <v>N/A</v>
      </c>
      <c r="E18" s="9">
        <v>89.732346294999999</v>
      </c>
      <c r="F18" s="9" t="str">
        <f>IF($B18="N/A","N/A",IF(E18&gt;15,"No",IF(E18&lt;-15,"No","Yes")))</f>
        <v>N/A</v>
      </c>
      <c r="G18" s="9">
        <v>92.206390685000002</v>
      </c>
      <c r="H18" s="9" t="str">
        <f>IF($B18="N/A","N/A",IF(G18&gt;15,"No",IF(G18&lt;-15,"No","Yes")))</f>
        <v>N/A</v>
      </c>
      <c r="I18" s="10" t="s">
        <v>213</v>
      </c>
      <c r="J18" s="10">
        <v>2.7570000000000001</v>
      </c>
      <c r="K18" s="9" t="str">
        <f t="shared" si="0"/>
        <v>Yes</v>
      </c>
    </row>
    <row r="19" spans="1:11" x14ac:dyDescent="0.25">
      <c r="A19" s="75" t="s">
        <v>444</v>
      </c>
      <c r="B19" s="35" t="s">
        <v>216</v>
      </c>
      <c r="C19" s="84">
        <v>0.28476048529999998</v>
      </c>
      <c r="D19" s="9" t="str">
        <f>IF($B19="N/A","N/A",IF(C19&gt;1,"Yes","No"))</f>
        <v>No</v>
      </c>
      <c r="E19" s="9">
        <v>0.29304602470000002</v>
      </c>
      <c r="F19" s="9" t="str">
        <f>IF($B19="N/A","N/A",IF(E19&gt;1,"Yes","No"))</f>
        <v>No</v>
      </c>
      <c r="G19" s="9">
        <v>0.42936774300000002</v>
      </c>
      <c r="H19" s="9" t="str">
        <f>IF($B19="N/A","N/A",IF(G19&gt;1,"Yes","No"))</f>
        <v>No</v>
      </c>
      <c r="I19" s="10">
        <v>2.91</v>
      </c>
      <c r="J19" s="10">
        <v>46.52</v>
      </c>
      <c r="K19" s="9" t="str">
        <f t="shared" si="0"/>
        <v>No</v>
      </c>
    </row>
    <row r="20" spans="1:11" x14ac:dyDescent="0.25">
      <c r="A20" s="75" t="s">
        <v>862</v>
      </c>
      <c r="B20" s="35" t="s">
        <v>213</v>
      </c>
      <c r="C20" s="77">
        <v>148.74450160999999</v>
      </c>
      <c r="D20" s="9" t="str">
        <f>IF($B20="N/A","N/A",IF(C20&gt;15,"No",IF(C20&lt;-15,"No","Yes")))</f>
        <v>N/A</v>
      </c>
      <c r="E20" s="37">
        <v>134.93614958000001</v>
      </c>
      <c r="F20" s="9" t="str">
        <f>IF($B20="N/A","N/A",IF(E20&gt;15,"No",IF(E20&lt;-15,"No","Yes")))</f>
        <v>N/A</v>
      </c>
      <c r="G20" s="37">
        <v>112.16231212</v>
      </c>
      <c r="H20" s="9" t="str">
        <f>IF($B20="N/A","N/A",IF(G20&gt;15,"No",IF(G20&lt;-15,"No","Yes")))</f>
        <v>N/A</v>
      </c>
      <c r="I20" s="10">
        <v>-9.2799999999999994</v>
      </c>
      <c r="J20" s="10">
        <v>-16.899999999999999</v>
      </c>
      <c r="K20" s="9" t="str">
        <f t="shared" si="0"/>
        <v>Yes</v>
      </c>
    </row>
    <row r="21" spans="1:11" x14ac:dyDescent="0.25">
      <c r="A21" s="75" t="s">
        <v>34</v>
      </c>
      <c r="B21" s="35" t="s">
        <v>213</v>
      </c>
      <c r="C21" s="88">
        <v>10.547958662999999</v>
      </c>
      <c r="D21" s="9" t="str">
        <f>IF($B21="N/A","N/A",IF(C21&gt;15,"No",IF(C21&lt;-15,"No","Yes")))</f>
        <v>N/A</v>
      </c>
      <c r="E21" s="89">
        <v>11.623172769</v>
      </c>
      <c r="F21" s="9" t="str">
        <f>IF($B21="N/A","N/A",IF(E21&gt;15,"No",IF(E21&lt;-15,"No","Yes")))</f>
        <v>N/A</v>
      </c>
      <c r="G21" s="89">
        <v>15.903112501000001</v>
      </c>
      <c r="H21" s="9" t="str">
        <f>IF($B21="N/A","N/A",IF(G21&gt;15,"No",IF(G21&lt;-15,"No","Yes")))</f>
        <v>N/A</v>
      </c>
      <c r="I21" s="10">
        <v>10.19</v>
      </c>
      <c r="J21" s="10">
        <v>36.82</v>
      </c>
      <c r="K21" s="9" t="str">
        <f t="shared" si="0"/>
        <v>No</v>
      </c>
    </row>
    <row r="22" spans="1:11" x14ac:dyDescent="0.25">
      <c r="A22" s="75" t="s">
        <v>1711</v>
      </c>
      <c r="B22" s="35" t="s">
        <v>213</v>
      </c>
      <c r="C22" s="88">
        <v>24.449001974000002</v>
      </c>
      <c r="D22" s="9" t="str">
        <f>IF($B22="N/A","N/A",IF(C22&gt;15,"No",IF(C22&lt;-15,"No","Yes")))</f>
        <v>N/A</v>
      </c>
      <c r="E22" s="89">
        <v>24.403699190000001</v>
      </c>
      <c r="F22" s="9" t="str">
        <f>IF($B22="N/A","N/A",IF(E22&gt;15,"No",IF(E22&lt;-15,"No","Yes")))</f>
        <v>N/A</v>
      </c>
      <c r="G22" s="89">
        <v>5.1390589377999998</v>
      </c>
      <c r="H22" s="9" t="str">
        <f>IF($B22="N/A","N/A",IF(G22&gt;15,"No",IF(G22&lt;-15,"No","Yes")))</f>
        <v>N/A</v>
      </c>
      <c r="I22" s="10">
        <v>-0.185</v>
      </c>
      <c r="J22" s="10">
        <v>-78.900000000000006</v>
      </c>
      <c r="K22" s="9" t="str">
        <f t="shared" si="0"/>
        <v>No</v>
      </c>
    </row>
    <row r="23" spans="1:11" x14ac:dyDescent="0.25">
      <c r="A23" s="75" t="s">
        <v>35</v>
      </c>
      <c r="B23" s="35" t="s">
        <v>213</v>
      </c>
      <c r="C23" s="88">
        <v>2.8681829945000001</v>
      </c>
      <c r="D23" s="9" t="str">
        <f>IF($B23="N/A","N/A",IF(C23&gt;15,"No",IF(C23&lt;-15,"No","Yes")))</f>
        <v>N/A</v>
      </c>
      <c r="E23" s="89">
        <v>2.9536602004999999</v>
      </c>
      <c r="F23" s="9" t="str">
        <f>IF($B23="N/A","N/A",IF(E23&gt;15,"No",IF(E23&lt;-15,"No","Yes")))</f>
        <v>N/A</v>
      </c>
      <c r="G23" s="89">
        <v>5.2271506778000001</v>
      </c>
      <c r="H23" s="9" t="str">
        <f>IF($B23="N/A","N/A",IF(G23&gt;15,"No",IF(G23&lt;-15,"No","Yes")))</f>
        <v>N/A</v>
      </c>
      <c r="I23" s="10">
        <v>2.98</v>
      </c>
      <c r="J23" s="10">
        <v>76.97</v>
      </c>
      <c r="K23" s="9" t="str">
        <f t="shared" si="0"/>
        <v>No</v>
      </c>
    </row>
    <row r="24" spans="1:11" x14ac:dyDescent="0.25">
      <c r="A24" s="75" t="s">
        <v>863</v>
      </c>
      <c r="B24" s="35" t="s">
        <v>243</v>
      </c>
      <c r="C24" s="77">
        <v>223.76669884</v>
      </c>
      <c r="D24" s="9" t="str">
        <f>IF($B24="N/A","N/A",IF(C24&gt;300,"No",IF(C24&lt;75,"No","Yes")))</f>
        <v>Yes</v>
      </c>
      <c r="E24" s="37">
        <v>254.852159</v>
      </c>
      <c r="F24" s="9" t="str">
        <f>IF($B24="N/A","N/A",IF(E24&gt;300,"No",IF(E24&lt;75,"No","Yes")))</f>
        <v>Yes</v>
      </c>
      <c r="G24" s="37">
        <v>271.73902532</v>
      </c>
      <c r="H24" s="9" t="str">
        <f>IF($B24="N/A","N/A",IF(G24&gt;300,"No",IF(G24&lt;75,"No","Yes")))</f>
        <v>Yes</v>
      </c>
      <c r="I24" s="10">
        <v>13.89</v>
      </c>
      <c r="J24" s="10">
        <v>6.6260000000000003</v>
      </c>
      <c r="K24" s="9" t="str">
        <f t="shared" si="0"/>
        <v>Yes</v>
      </c>
    </row>
    <row r="25" spans="1:11" x14ac:dyDescent="0.25">
      <c r="A25" s="75" t="s">
        <v>864</v>
      </c>
      <c r="B25" s="35" t="s">
        <v>244</v>
      </c>
      <c r="C25" s="77">
        <v>6.9376778641000003</v>
      </c>
      <c r="D25" s="9" t="str">
        <f>IF($B25="N/A","N/A",IF(C25&gt;250,"No",IF(C25&lt;20,"No","Yes")))</f>
        <v>No</v>
      </c>
      <c r="E25" s="37">
        <v>6.8642910735999996</v>
      </c>
      <c r="F25" s="9" t="str">
        <f>IF($B25="N/A","N/A",IF(E25&gt;250,"No",IF(E25&lt;20,"No","Yes")))</f>
        <v>No</v>
      </c>
      <c r="G25" s="37">
        <v>12.639486695</v>
      </c>
      <c r="H25" s="9" t="str">
        <f>IF($B25="N/A","N/A",IF(G25&gt;250,"No",IF(G25&lt;20,"No","Yes")))</f>
        <v>No</v>
      </c>
      <c r="I25" s="10">
        <v>-1.06</v>
      </c>
      <c r="J25" s="10">
        <v>84.13</v>
      </c>
      <c r="K25" s="9" t="str">
        <f t="shared" si="0"/>
        <v>No</v>
      </c>
    </row>
    <row r="26" spans="1:11" x14ac:dyDescent="0.25">
      <c r="A26" s="75" t="s">
        <v>865</v>
      </c>
      <c r="B26" s="35" t="s">
        <v>245</v>
      </c>
      <c r="C26" s="77">
        <v>10</v>
      </c>
      <c r="D26" s="9" t="str">
        <f>IF($B26="N/A","N/A",IF(C26&gt;5,"No",IF(C26&lt;3,"No","Yes")))</f>
        <v>No</v>
      </c>
      <c r="E26" s="37">
        <v>10</v>
      </c>
      <c r="F26" s="9" t="str">
        <f>IF($B26="N/A","N/A",IF(E26&gt;5,"No",IF(E26&lt;3,"No","Yes")))</f>
        <v>No</v>
      </c>
      <c r="G26" s="37">
        <v>10</v>
      </c>
      <c r="H26" s="9" t="str">
        <f>IF($B26="N/A","N/A",IF(G26&gt;5,"No",IF(G26&lt;3,"No","Yes")))</f>
        <v>No</v>
      </c>
      <c r="I26" s="10">
        <v>0</v>
      </c>
      <c r="J26" s="10">
        <v>0</v>
      </c>
      <c r="K26" s="9" t="str">
        <f t="shared" si="0"/>
        <v>Yes</v>
      </c>
    </row>
    <row r="27" spans="1:11" x14ac:dyDescent="0.25">
      <c r="A27" s="75" t="s">
        <v>131</v>
      </c>
      <c r="B27" s="35" t="s">
        <v>213</v>
      </c>
      <c r="C27" s="73">
        <v>3500</v>
      </c>
      <c r="D27" s="35" t="s">
        <v>213</v>
      </c>
      <c r="E27" s="36">
        <v>2729</v>
      </c>
      <c r="F27" s="35" t="s">
        <v>213</v>
      </c>
      <c r="G27" s="36">
        <v>2252</v>
      </c>
      <c r="H27" s="9" t="str">
        <f>IF($B27="N/A","N/A",IF(G27&gt;15,"No",IF(G27&lt;-15,"No","Yes")))</f>
        <v>N/A</v>
      </c>
      <c r="I27" s="10">
        <v>-22</v>
      </c>
      <c r="J27" s="10">
        <v>-17.5</v>
      </c>
      <c r="K27" s="9" t="str">
        <f t="shared" si="0"/>
        <v>Yes</v>
      </c>
    </row>
    <row r="28" spans="1:11" x14ac:dyDescent="0.25">
      <c r="A28" s="75" t="s">
        <v>346</v>
      </c>
      <c r="B28" s="35" t="s">
        <v>213</v>
      </c>
      <c r="C28" s="74" t="s">
        <v>213</v>
      </c>
      <c r="D28" s="35" t="s">
        <v>213</v>
      </c>
      <c r="E28" s="8">
        <v>7.3939584999999997E-3</v>
      </c>
      <c r="F28" s="35" t="s">
        <v>213</v>
      </c>
      <c r="G28" s="8">
        <v>6.3583887000000002E-3</v>
      </c>
      <c r="H28" s="9" t="str">
        <f>IF($B28="N/A","N/A",IF(G28&gt;15,"No",IF(G28&lt;-15,"No","Yes")))</f>
        <v>N/A</v>
      </c>
      <c r="I28" s="10" t="s">
        <v>213</v>
      </c>
      <c r="J28" s="10">
        <v>-14</v>
      </c>
      <c r="K28" s="9" t="str">
        <f t="shared" si="0"/>
        <v>Yes</v>
      </c>
    </row>
    <row r="29" spans="1:11" ht="25" x14ac:dyDescent="0.25">
      <c r="A29" s="75" t="s">
        <v>841</v>
      </c>
      <c r="B29" s="35" t="s">
        <v>213</v>
      </c>
      <c r="C29" s="37">
        <v>73.122571429000004</v>
      </c>
      <c r="D29" s="35" t="s">
        <v>213</v>
      </c>
      <c r="E29" s="37">
        <v>77.905459875000005</v>
      </c>
      <c r="F29" s="35" t="s">
        <v>213</v>
      </c>
      <c r="G29" s="37">
        <v>102.32593249999999</v>
      </c>
      <c r="H29" s="35" t="s">
        <v>213</v>
      </c>
      <c r="I29" s="10">
        <v>6.5410000000000004</v>
      </c>
      <c r="J29" s="10">
        <v>31.35</v>
      </c>
      <c r="K29" s="9" t="str">
        <f t="shared" si="0"/>
        <v>No</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3580638</v>
      </c>
      <c r="D31" s="9" t="str">
        <f t="shared" ref="D31:F50" si="4">IF($B31="N/A","N/A",IF(C31&lt;0,"No","Yes"))</f>
        <v>N/A</v>
      </c>
      <c r="E31" s="73">
        <v>4289940</v>
      </c>
      <c r="F31" s="9" t="str">
        <f t="shared" si="4"/>
        <v>N/A</v>
      </c>
      <c r="G31" s="73">
        <v>4789434</v>
      </c>
      <c r="H31" s="9" t="str">
        <f t="shared" ref="H31:H50" si="5">IF($B31="N/A","N/A",IF(G31&lt;0,"No","Yes"))</f>
        <v>N/A</v>
      </c>
      <c r="I31" s="10">
        <v>19.809999999999999</v>
      </c>
      <c r="J31" s="10">
        <v>11.64</v>
      </c>
      <c r="K31" s="9" t="str">
        <f t="shared" si="0"/>
        <v>Yes</v>
      </c>
    </row>
    <row r="32" spans="1:11" x14ac:dyDescent="0.25">
      <c r="A32" s="2" t="s">
        <v>659</v>
      </c>
      <c r="B32" s="90" t="s">
        <v>213</v>
      </c>
      <c r="C32" s="74">
        <v>97.999350953999993</v>
      </c>
      <c r="D32" s="9" t="str">
        <f t="shared" si="4"/>
        <v>N/A</v>
      </c>
      <c r="E32" s="74">
        <v>99.521974666000006</v>
      </c>
      <c r="F32" s="9" t="str">
        <f t="shared" si="4"/>
        <v>N/A</v>
      </c>
      <c r="G32" s="74">
        <v>99.982085565999995</v>
      </c>
      <c r="H32" s="9" t="str">
        <f t="shared" si="5"/>
        <v>N/A</v>
      </c>
      <c r="I32" s="10">
        <v>1.554</v>
      </c>
      <c r="J32" s="10">
        <v>0.46229999999999999</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2.0006490463</v>
      </c>
      <c r="D35" s="9" t="str">
        <f t="shared" si="4"/>
        <v>N/A</v>
      </c>
      <c r="E35" s="74">
        <v>0.4780253337</v>
      </c>
      <c r="F35" s="9" t="str">
        <f t="shared" si="4"/>
        <v>N/A</v>
      </c>
      <c r="G35" s="74">
        <v>1.7914434100000001E-2</v>
      </c>
      <c r="H35" s="9" t="str">
        <f t="shared" si="5"/>
        <v>N/A</v>
      </c>
      <c r="I35" s="10">
        <v>-76.099999999999994</v>
      </c>
      <c r="J35" s="10">
        <v>-96.3</v>
      </c>
      <c r="K35" s="9" t="str">
        <f t="shared" si="0"/>
        <v>No</v>
      </c>
    </row>
    <row r="36" spans="1:11" x14ac:dyDescent="0.25">
      <c r="A36" s="2" t="s">
        <v>349</v>
      </c>
      <c r="B36" s="90" t="s">
        <v>213</v>
      </c>
      <c r="C36" s="73">
        <v>8299523</v>
      </c>
      <c r="D36" s="9" t="str">
        <f t="shared" si="4"/>
        <v>N/A</v>
      </c>
      <c r="E36" s="73">
        <v>9007042</v>
      </c>
      <c r="F36" s="9" t="str">
        <f t="shared" si="4"/>
        <v>N/A</v>
      </c>
      <c r="G36" s="73">
        <v>1547696</v>
      </c>
      <c r="H36" s="9" t="str">
        <f t="shared" si="5"/>
        <v>N/A</v>
      </c>
      <c r="I36" s="10">
        <v>8.5250000000000004</v>
      </c>
      <c r="J36" s="10">
        <v>-82.8</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99.798530589999999</v>
      </c>
      <c r="D41" s="9" t="str">
        <f t="shared" si="4"/>
        <v>N/A</v>
      </c>
      <c r="E41" s="74">
        <v>98.729971504999995</v>
      </c>
      <c r="F41" s="9" t="str">
        <f t="shared" si="4"/>
        <v>N/A</v>
      </c>
      <c r="G41" s="74">
        <v>99.575498030999995</v>
      </c>
      <c r="H41" s="9" t="str">
        <f t="shared" si="5"/>
        <v>N/A</v>
      </c>
      <c r="I41" s="10">
        <v>-1.07</v>
      </c>
      <c r="J41" s="10">
        <v>0.85640000000000005</v>
      </c>
      <c r="K41" s="9" t="str">
        <f t="shared" si="0"/>
        <v>Yes</v>
      </c>
    </row>
    <row r="42" spans="1:11" x14ac:dyDescent="0.25">
      <c r="A42" s="2" t="s">
        <v>668</v>
      </c>
      <c r="B42" s="90" t="s">
        <v>213</v>
      </c>
      <c r="C42" s="74">
        <v>99.798530589999999</v>
      </c>
      <c r="D42" s="9" t="str">
        <f t="shared" si="4"/>
        <v>N/A</v>
      </c>
      <c r="E42" s="74">
        <v>98.729971504999995</v>
      </c>
      <c r="F42" s="9" t="str">
        <f t="shared" si="4"/>
        <v>N/A</v>
      </c>
      <c r="G42" s="74">
        <v>99.575498030999995</v>
      </c>
      <c r="H42" s="9" t="str">
        <f t="shared" si="5"/>
        <v>N/A</v>
      </c>
      <c r="I42" s="10">
        <v>-1.07</v>
      </c>
      <c r="J42" s="10">
        <v>0.85640000000000005</v>
      </c>
      <c r="K42" s="9" t="str">
        <f t="shared" si="0"/>
        <v>Yes</v>
      </c>
    </row>
    <row r="43" spans="1:11" x14ac:dyDescent="0.25">
      <c r="A43" s="2" t="s">
        <v>669</v>
      </c>
      <c r="B43" s="90" t="s">
        <v>213</v>
      </c>
      <c r="C43" s="74">
        <v>4.5773714899999998E-2</v>
      </c>
      <c r="D43" s="9" t="str">
        <f t="shared" si="4"/>
        <v>N/A</v>
      </c>
      <c r="E43" s="74">
        <v>4.8661924699999998E-2</v>
      </c>
      <c r="F43" s="9" t="str">
        <f t="shared" si="4"/>
        <v>N/A</v>
      </c>
      <c r="G43" s="74">
        <v>0.28681343110000002</v>
      </c>
      <c r="H43" s="9" t="str">
        <f t="shared" si="5"/>
        <v>N/A</v>
      </c>
      <c r="I43" s="10">
        <v>6.31</v>
      </c>
      <c r="J43" s="10">
        <v>489.4</v>
      </c>
      <c r="K43" s="9" t="str">
        <f t="shared" si="0"/>
        <v>No</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0.14950256780000001</v>
      </c>
      <c r="D45" s="9" t="str">
        <f t="shared" si="4"/>
        <v>N/A</v>
      </c>
      <c r="E45" s="74">
        <v>1.2213665707000001</v>
      </c>
      <c r="F45" s="9" t="str">
        <f t="shared" si="4"/>
        <v>N/A</v>
      </c>
      <c r="G45" s="74">
        <v>0.1376885383</v>
      </c>
      <c r="H45" s="9" t="str">
        <f t="shared" si="5"/>
        <v>N/A</v>
      </c>
      <c r="I45" s="10">
        <v>717</v>
      </c>
      <c r="J45" s="10">
        <v>-88.7</v>
      </c>
      <c r="K45" s="9" t="str">
        <f t="shared" si="0"/>
        <v>No</v>
      </c>
    </row>
    <row r="46" spans="1:11" x14ac:dyDescent="0.25">
      <c r="A46" s="2" t="s">
        <v>350</v>
      </c>
      <c r="B46" s="90" t="s">
        <v>213</v>
      </c>
      <c r="C46" s="73">
        <v>973641</v>
      </c>
      <c r="D46" s="9" t="str">
        <f t="shared" si="4"/>
        <v>N/A</v>
      </c>
      <c r="E46" s="73">
        <v>1090152</v>
      </c>
      <c r="F46" s="9" t="str">
        <f t="shared" si="4"/>
        <v>N/A</v>
      </c>
      <c r="G46" s="73">
        <v>1574226</v>
      </c>
      <c r="H46" s="9" t="str">
        <f t="shared" si="5"/>
        <v>N/A</v>
      </c>
      <c r="I46" s="10">
        <v>11.97</v>
      </c>
      <c r="J46" s="10">
        <v>44.4</v>
      </c>
      <c r="K46" s="9" t="str">
        <f t="shared" si="0"/>
        <v>No</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100</v>
      </c>
      <c r="D50" s="9" t="str">
        <f t="shared" si="4"/>
        <v>N/A</v>
      </c>
      <c r="E50" s="74">
        <v>100</v>
      </c>
      <c r="F50" s="9" t="str">
        <f t="shared" si="4"/>
        <v>N/A</v>
      </c>
      <c r="G50" s="74">
        <v>100</v>
      </c>
      <c r="H50" s="9" t="str">
        <f t="shared" si="5"/>
        <v>N/A</v>
      </c>
      <c r="I50" s="10">
        <v>0</v>
      </c>
      <c r="J50" s="10">
        <v>0</v>
      </c>
      <c r="K50" s="9" t="str">
        <f t="shared" si="0"/>
        <v>Yes</v>
      </c>
    </row>
    <row r="51" spans="1:11" x14ac:dyDescent="0.25">
      <c r="A51" s="2" t="s">
        <v>351</v>
      </c>
      <c r="B51" s="35" t="s">
        <v>213</v>
      </c>
      <c r="C51" s="73">
        <v>0</v>
      </c>
      <c r="D51" s="35" t="s">
        <v>213</v>
      </c>
      <c r="E51" s="36">
        <v>0</v>
      </c>
      <c r="F51" s="35" t="s">
        <v>213</v>
      </c>
      <c r="G51" s="36">
        <v>5301447</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v>7.6013020596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v>1.96738739E-2</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v>19.686700631000001</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19115139</v>
      </c>
      <c r="D6" s="9" t="str">
        <f>IF($B6="N/A","N/A",IF(C6&gt;15,"No",IF(C6&lt;-15,"No","Yes")))</f>
        <v>N/A</v>
      </c>
      <c r="E6" s="36">
        <v>20208960</v>
      </c>
      <c r="F6" s="9" t="str">
        <f>IF($B6="N/A","N/A",IF(E6&gt;15,"No",IF(E6&lt;-15,"No","Yes")))</f>
        <v>N/A</v>
      </c>
      <c r="G6" s="36">
        <v>20474406</v>
      </c>
      <c r="H6" s="9" t="str">
        <f>IF($B6="N/A","N/A",IF(G6&gt;15,"No",IF(G6&lt;-15,"No","Yes")))</f>
        <v>N/A</v>
      </c>
      <c r="I6" s="10">
        <v>5.7220000000000004</v>
      </c>
      <c r="J6" s="10">
        <v>1.3140000000000001</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1.7252451055</v>
      </c>
      <c r="D9" s="9" t="str">
        <f t="shared" ref="D9:D15" si="1">IF($B9="N/A","N/A",IF(C9&gt;15,"No",IF(C9&lt;-15,"No","Yes")))</f>
        <v>N/A</v>
      </c>
      <c r="E9" s="8">
        <v>1.3459920748</v>
      </c>
      <c r="F9" s="9" t="str">
        <f t="shared" ref="F9:F15" si="2">IF($B9="N/A","N/A",IF(E9&gt;15,"No",IF(E9&lt;-15,"No","Yes")))</f>
        <v>N/A</v>
      </c>
      <c r="G9" s="8">
        <v>1.1051651511</v>
      </c>
      <c r="H9" s="9" t="str">
        <f t="shared" ref="H9:H15" si="3">IF($B9="N/A","N/A",IF(G9&gt;15,"No",IF(G9&lt;-15,"No","Yes")))</f>
        <v>N/A</v>
      </c>
      <c r="I9" s="10">
        <v>-22</v>
      </c>
      <c r="J9" s="10">
        <v>-17.899999999999999</v>
      </c>
      <c r="K9" s="9" t="str">
        <f t="shared" si="0"/>
        <v>Yes</v>
      </c>
    </row>
    <row r="10" spans="1:11" x14ac:dyDescent="0.25">
      <c r="A10" s="75" t="s">
        <v>36</v>
      </c>
      <c r="B10" s="35" t="s">
        <v>213</v>
      </c>
      <c r="C10" s="74">
        <v>25.735519095000001</v>
      </c>
      <c r="D10" s="9" t="str">
        <f t="shared" si="1"/>
        <v>N/A</v>
      </c>
      <c r="E10" s="8">
        <v>27.121168531999999</v>
      </c>
      <c r="F10" s="9" t="str">
        <f t="shared" si="2"/>
        <v>N/A</v>
      </c>
      <c r="G10" s="8">
        <v>25.689918217999999</v>
      </c>
      <c r="H10" s="9" t="str">
        <f t="shared" si="3"/>
        <v>N/A</v>
      </c>
      <c r="I10" s="10">
        <v>5.3840000000000003</v>
      </c>
      <c r="J10" s="10">
        <v>-5.28</v>
      </c>
      <c r="K10" s="9" t="str">
        <f t="shared" si="0"/>
        <v>Yes</v>
      </c>
    </row>
    <row r="11" spans="1:11" x14ac:dyDescent="0.25">
      <c r="A11" s="75" t="s">
        <v>37</v>
      </c>
      <c r="B11" s="35" t="s">
        <v>213</v>
      </c>
      <c r="C11" s="74">
        <v>1.2748923E-3</v>
      </c>
      <c r="D11" s="9" t="str">
        <f t="shared" si="1"/>
        <v>N/A</v>
      </c>
      <c r="E11" s="8">
        <v>0</v>
      </c>
      <c r="F11" s="9" t="str">
        <f t="shared" si="2"/>
        <v>N/A</v>
      </c>
      <c r="G11" s="8">
        <v>0</v>
      </c>
      <c r="H11" s="9" t="str">
        <f t="shared" si="3"/>
        <v>N/A</v>
      </c>
      <c r="I11" s="10">
        <v>-100</v>
      </c>
      <c r="J11" s="10" t="s">
        <v>1746</v>
      </c>
      <c r="K11" s="9" t="str">
        <f t="shared" si="0"/>
        <v>N/A</v>
      </c>
    </row>
    <row r="12" spans="1:11" x14ac:dyDescent="0.25">
      <c r="A12" s="75" t="s">
        <v>38</v>
      </c>
      <c r="B12" s="35" t="s">
        <v>213</v>
      </c>
      <c r="C12" s="74">
        <v>0.99759713510000003</v>
      </c>
      <c r="D12" s="9" t="str">
        <f t="shared" si="1"/>
        <v>N/A</v>
      </c>
      <c r="E12" s="8">
        <v>0.6285956171</v>
      </c>
      <c r="F12" s="9" t="str">
        <f t="shared" si="2"/>
        <v>N/A</v>
      </c>
      <c r="G12" s="8">
        <v>0.41970379790000001</v>
      </c>
      <c r="H12" s="9" t="str">
        <f t="shared" si="3"/>
        <v>N/A</v>
      </c>
      <c r="I12" s="10">
        <v>-37</v>
      </c>
      <c r="J12" s="10">
        <v>-33.200000000000003</v>
      </c>
      <c r="K12" s="9" t="str">
        <f t="shared" si="0"/>
        <v>No</v>
      </c>
    </row>
    <row r="13" spans="1:11" x14ac:dyDescent="0.25">
      <c r="A13" s="75" t="s">
        <v>866</v>
      </c>
      <c r="B13" s="35" t="s">
        <v>213</v>
      </c>
      <c r="C13" s="74">
        <v>6.7921238499999995E-2</v>
      </c>
      <c r="D13" s="9" t="str">
        <f t="shared" si="1"/>
        <v>N/A</v>
      </c>
      <c r="E13" s="8">
        <v>8.31132542E-2</v>
      </c>
      <c r="F13" s="9" t="str">
        <f t="shared" si="2"/>
        <v>N/A</v>
      </c>
      <c r="G13" s="8">
        <v>5.4946406099999998E-2</v>
      </c>
      <c r="H13" s="9" t="str">
        <f t="shared" si="3"/>
        <v>N/A</v>
      </c>
      <c r="I13" s="10">
        <v>22.37</v>
      </c>
      <c r="J13" s="10">
        <v>-33.9</v>
      </c>
      <c r="K13" s="9" t="str">
        <f t="shared" si="0"/>
        <v>No</v>
      </c>
    </row>
    <row r="14" spans="1:11" x14ac:dyDescent="0.25">
      <c r="A14" s="75" t="s">
        <v>867</v>
      </c>
      <c r="B14" s="35" t="s">
        <v>213</v>
      </c>
      <c r="C14" s="74">
        <v>1.8766268036</v>
      </c>
      <c r="D14" s="9" t="str">
        <f t="shared" si="1"/>
        <v>N/A</v>
      </c>
      <c r="E14" s="8">
        <v>0.9941051903</v>
      </c>
      <c r="F14" s="9" t="str">
        <f t="shared" si="2"/>
        <v>N/A</v>
      </c>
      <c r="G14" s="8">
        <v>0.50772205059999997</v>
      </c>
      <c r="H14" s="9" t="str">
        <f t="shared" si="3"/>
        <v>N/A</v>
      </c>
      <c r="I14" s="10">
        <v>-47</v>
      </c>
      <c r="J14" s="10">
        <v>-48.9</v>
      </c>
      <c r="K14" s="9" t="str">
        <f t="shared" si="0"/>
        <v>No</v>
      </c>
    </row>
    <row r="15" spans="1:11" x14ac:dyDescent="0.25">
      <c r="A15" s="75" t="s">
        <v>161</v>
      </c>
      <c r="B15" s="35" t="s">
        <v>213</v>
      </c>
      <c r="C15" s="74">
        <v>37.647107876</v>
      </c>
      <c r="D15" s="9" t="str">
        <f t="shared" si="1"/>
        <v>N/A</v>
      </c>
      <c r="E15" s="8">
        <v>38.289827877999997</v>
      </c>
      <c r="F15" s="9" t="str">
        <f t="shared" si="2"/>
        <v>N/A</v>
      </c>
      <c r="G15" s="8">
        <v>49.535722794999998</v>
      </c>
      <c r="H15" s="9" t="str">
        <f t="shared" si="3"/>
        <v>N/A</v>
      </c>
      <c r="I15" s="10">
        <v>1.7070000000000001</v>
      </c>
      <c r="J15" s="10">
        <v>29.37</v>
      </c>
      <c r="K15" s="9" t="str">
        <f t="shared" si="0"/>
        <v>Yes</v>
      </c>
    </row>
    <row r="16" spans="1:11" x14ac:dyDescent="0.25">
      <c r="A16" s="75" t="s">
        <v>162</v>
      </c>
      <c r="B16" s="35" t="s">
        <v>246</v>
      </c>
      <c r="C16" s="74">
        <v>88.681536660999996</v>
      </c>
      <c r="D16" s="9" t="str">
        <f>IF($B16="N/A","N/A",IF(C16&gt;95,"Yes","No"))</f>
        <v>No</v>
      </c>
      <c r="E16" s="8">
        <v>84.314403115999994</v>
      </c>
      <c r="F16" s="9" t="str">
        <f>IF($B16="N/A","N/A",IF(E16&gt;95,"Yes","No"))</f>
        <v>No</v>
      </c>
      <c r="G16" s="8">
        <v>80.620609946000002</v>
      </c>
      <c r="H16" s="9" t="str">
        <f>IF($B16="N/A","N/A",IF(G16&gt;95,"Yes","No"))</f>
        <v>No</v>
      </c>
      <c r="I16" s="10">
        <v>-4.92</v>
      </c>
      <c r="J16" s="10">
        <v>-4.38</v>
      </c>
      <c r="K16" s="9" t="str">
        <f t="shared" ref="K16:K26" si="4">IF(J16="Div by 0", "N/A", IF(J16="N/A","N/A", IF(J16&gt;30, "No", IF(J16&lt;-30, "No", "Yes"))))</f>
        <v>Yes</v>
      </c>
    </row>
    <row r="17" spans="1:11" x14ac:dyDescent="0.25">
      <c r="A17" s="75" t="s">
        <v>868</v>
      </c>
      <c r="B17" s="51" t="s">
        <v>247</v>
      </c>
      <c r="C17" s="74">
        <v>28.338198325</v>
      </c>
      <c r="D17" s="9" t="str">
        <f>IF($B17="N/A","N/A",IF(C17&gt;90,"No",IF(C17&lt;50,"No","Yes")))</f>
        <v>No</v>
      </c>
      <c r="E17" s="8">
        <v>26.233413297999999</v>
      </c>
      <c r="F17" s="9" t="str">
        <f>IF($B17="N/A","N/A",IF(E17&gt;90,"No",IF(E17&lt;50,"No","Yes")))</f>
        <v>No</v>
      </c>
      <c r="G17" s="8">
        <v>23.387071643999999</v>
      </c>
      <c r="H17" s="9" t="str">
        <f>IF($B17="N/A","N/A",IF(G17&gt;90,"No",IF(G17&lt;50,"No","Yes")))</f>
        <v>No</v>
      </c>
      <c r="I17" s="10">
        <v>-7.43</v>
      </c>
      <c r="J17" s="10">
        <v>-10.9</v>
      </c>
      <c r="K17" s="9" t="str">
        <f t="shared" si="4"/>
        <v>Yes</v>
      </c>
    </row>
    <row r="18" spans="1:11" x14ac:dyDescent="0.25">
      <c r="A18" s="75" t="s">
        <v>869</v>
      </c>
      <c r="B18" s="51" t="s">
        <v>224</v>
      </c>
      <c r="C18" s="74">
        <v>26.050331101000001</v>
      </c>
      <c r="D18" s="9" t="str">
        <f t="shared" ref="D18:D23" si="5">IF($B18="N/A","N/A",IF(C18&gt;5,"No",IF(C18&lt;=0,"No","Yes")))</f>
        <v>No</v>
      </c>
      <c r="E18" s="8">
        <v>26.053839485000001</v>
      </c>
      <c r="F18" s="9" t="str">
        <f t="shared" ref="F18:F23" si="6">IF($B18="N/A","N/A",IF(E18&gt;5,"No",IF(E18&lt;=0,"No","Yes")))</f>
        <v>No</v>
      </c>
      <c r="G18" s="8">
        <v>26.615248325</v>
      </c>
      <c r="H18" s="9" t="str">
        <f t="shared" ref="H18:H23" si="7">IF($B18="N/A","N/A",IF(G18&gt;5,"No",IF(G18&lt;=0,"No","Yes")))</f>
        <v>No</v>
      </c>
      <c r="I18" s="10">
        <v>1.35E-2</v>
      </c>
      <c r="J18" s="10">
        <v>2.1549999999999998</v>
      </c>
      <c r="K18" s="9" t="str">
        <f t="shared" si="4"/>
        <v>Yes</v>
      </c>
    </row>
    <row r="19" spans="1:11" x14ac:dyDescent="0.25">
      <c r="A19" s="75" t="s">
        <v>870</v>
      </c>
      <c r="B19" s="51" t="s">
        <v>224</v>
      </c>
      <c r="C19" s="74">
        <v>2.9885945376</v>
      </c>
      <c r="D19" s="9" t="str">
        <f t="shared" si="5"/>
        <v>Yes</v>
      </c>
      <c r="E19" s="8">
        <v>2.5399822652999999</v>
      </c>
      <c r="F19" s="9" t="str">
        <f t="shared" si="6"/>
        <v>Yes</v>
      </c>
      <c r="G19" s="8">
        <v>2.2329536691</v>
      </c>
      <c r="H19" s="9" t="str">
        <f t="shared" si="7"/>
        <v>Yes</v>
      </c>
      <c r="I19" s="10">
        <v>-15</v>
      </c>
      <c r="J19" s="10">
        <v>-12.1</v>
      </c>
      <c r="K19" s="9" t="str">
        <f t="shared" si="4"/>
        <v>Yes</v>
      </c>
    </row>
    <row r="20" spans="1:11" x14ac:dyDescent="0.25">
      <c r="A20" s="75" t="s">
        <v>871</v>
      </c>
      <c r="B20" s="51" t="s">
        <v>224</v>
      </c>
      <c r="C20" s="74">
        <v>2.3620021800000002E-2</v>
      </c>
      <c r="D20" s="9" t="str">
        <f t="shared" si="5"/>
        <v>Yes</v>
      </c>
      <c r="E20" s="8">
        <v>2.5063140300000002E-2</v>
      </c>
      <c r="F20" s="9" t="str">
        <f t="shared" si="6"/>
        <v>Yes</v>
      </c>
      <c r="G20" s="8">
        <v>2.3429251099999999E-2</v>
      </c>
      <c r="H20" s="9" t="str">
        <f t="shared" si="7"/>
        <v>Yes</v>
      </c>
      <c r="I20" s="10">
        <v>6.11</v>
      </c>
      <c r="J20" s="10">
        <v>-6.52</v>
      </c>
      <c r="K20" s="9" t="str">
        <f t="shared" si="4"/>
        <v>Yes</v>
      </c>
    </row>
    <row r="21" spans="1:11" x14ac:dyDescent="0.25">
      <c r="A21" s="75" t="s">
        <v>872</v>
      </c>
      <c r="B21" s="35" t="s">
        <v>213</v>
      </c>
      <c r="C21" s="74">
        <v>5.8984661299999998E-2</v>
      </c>
      <c r="D21" s="9" t="str">
        <f t="shared" si="5"/>
        <v>N/A</v>
      </c>
      <c r="E21" s="8">
        <v>6.0072363900000002E-2</v>
      </c>
      <c r="F21" s="9" t="str">
        <f t="shared" si="6"/>
        <v>N/A</v>
      </c>
      <c r="G21" s="8">
        <v>4.77718377E-2</v>
      </c>
      <c r="H21" s="9" t="str">
        <f t="shared" si="7"/>
        <v>N/A</v>
      </c>
      <c r="I21" s="10">
        <v>1.8440000000000001</v>
      </c>
      <c r="J21" s="10">
        <v>-20.5</v>
      </c>
      <c r="K21" s="9" t="str">
        <f t="shared" si="4"/>
        <v>Yes</v>
      </c>
    </row>
    <row r="22" spans="1:11" x14ac:dyDescent="0.25">
      <c r="A22" s="75" t="s">
        <v>1741</v>
      </c>
      <c r="B22" s="35" t="s">
        <v>213</v>
      </c>
      <c r="C22" s="74">
        <v>2.0716564E-3</v>
      </c>
      <c r="D22" s="9" t="str">
        <f t="shared" si="5"/>
        <v>N/A</v>
      </c>
      <c r="E22" s="8">
        <v>2.2564248999999998E-3</v>
      </c>
      <c r="F22" s="9" t="str">
        <f t="shared" si="6"/>
        <v>N/A</v>
      </c>
      <c r="G22" s="8">
        <v>1.4603598000000001E-3</v>
      </c>
      <c r="H22" s="9" t="str">
        <f t="shared" si="7"/>
        <v>N/A</v>
      </c>
      <c r="I22" s="10">
        <v>8.9190000000000005</v>
      </c>
      <c r="J22" s="10">
        <v>-35.299999999999997</v>
      </c>
      <c r="K22" s="9" t="str">
        <f t="shared" si="4"/>
        <v>No</v>
      </c>
    </row>
    <row r="23" spans="1:11" x14ac:dyDescent="0.25">
      <c r="A23" s="75" t="s">
        <v>873</v>
      </c>
      <c r="B23" s="35" t="s">
        <v>213</v>
      </c>
      <c r="C23" s="74">
        <v>4.13285E-4</v>
      </c>
      <c r="D23" s="9" t="str">
        <f t="shared" si="5"/>
        <v>N/A</v>
      </c>
      <c r="E23" s="8">
        <v>3.5132929999999999E-4</v>
      </c>
      <c r="F23" s="9" t="str">
        <f t="shared" si="6"/>
        <v>N/A</v>
      </c>
      <c r="G23" s="8">
        <v>5.1771949999999999E-4</v>
      </c>
      <c r="H23" s="9" t="str">
        <f t="shared" si="7"/>
        <v>N/A</v>
      </c>
      <c r="I23" s="10">
        <v>-15</v>
      </c>
      <c r="J23" s="10">
        <v>47.36</v>
      </c>
      <c r="K23" s="9" t="str">
        <f t="shared" si="4"/>
        <v>No</v>
      </c>
    </row>
    <row r="24" spans="1:11" x14ac:dyDescent="0.25">
      <c r="A24" s="75" t="s">
        <v>874</v>
      </c>
      <c r="B24" s="35" t="s">
        <v>232</v>
      </c>
      <c r="C24" s="74">
        <v>2.0196138777999999</v>
      </c>
      <c r="D24" s="9" t="str">
        <f>IF($B24="N/A","N/A",IF(C24&gt;10,"No",IF(C24&lt;1,"No","Yes")))</f>
        <v>Yes</v>
      </c>
      <c r="E24" s="8">
        <v>1.7413958957</v>
      </c>
      <c r="F24" s="9" t="str">
        <f>IF($B24="N/A","N/A",IF(E24&gt;10,"No",IF(E24&lt;1,"No","Yes")))</f>
        <v>Yes</v>
      </c>
      <c r="G24" s="8">
        <v>1.6594815986</v>
      </c>
      <c r="H24" s="9" t="str">
        <f>IF($B24="N/A","N/A",IF(G24&gt;10,"No",IF(G24&lt;1,"No","Yes")))</f>
        <v>Yes</v>
      </c>
      <c r="I24" s="10">
        <v>-13.8</v>
      </c>
      <c r="J24" s="10">
        <v>-4.7</v>
      </c>
      <c r="K24" s="9" t="str">
        <f t="shared" si="4"/>
        <v>Yes</v>
      </c>
    </row>
    <row r="25" spans="1:11" x14ac:dyDescent="0.25">
      <c r="A25" s="75" t="s">
        <v>875</v>
      </c>
      <c r="B25" s="78" t="s">
        <v>239</v>
      </c>
      <c r="C25" s="74">
        <v>7.7007391890000001</v>
      </c>
      <c r="D25" s="9" t="str">
        <f>IF($B25="N/A","N/A",IF(C25&gt;10,"No",IF(C25&lt;=0,"No","Yes")))</f>
        <v>Yes</v>
      </c>
      <c r="E25" s="8">
        <v>7.1686618212999997</v>
      </c>
      <c r="F25" s="9" t="str">
        <f>IF($B25="N/A","N/A",IF(E25&gt;10,"No",IF(E25&lt;=0,"No","Yes")))</f>
        <v>Yes</v>
      </c>
      <c r="G25" s="8">
        <v>6.6795783966000002</v>
      </c>
      <c r="H25" s="9" t="str">
        <f>IF($B25="N/A","N/A",IF(G25&gt;10,"No",IF(G25&lt;=0,"No","Yes")))</f>
        <v>Yes</v>
      </c>
      <c r="I25" s="10">
        <v>-6.91</v>
      </c>
      <c r="J25" s="10">
        <v>-6.82</v>
      </c>
      <c r="K25" s="9" t="str">
        <f t="shared" si="4"/>
        <v>Yes</v>
      </c>
    </row>
    <row r="26" spans="1:11" x14ac:dyDescent="0.25">
      <c r="A26" s="75" t="s">
        <v>876</v>
      </c>
      <c r="B26" s="51" t="s">
        <v>248</v>
      </c>
      <c r="C26" s="74">
        <v>11.299420841</v>
      </c>
      <c r="D26" s="9" t="str">
        <f>IF($B26="N/A","N/A",IF(C26&gt;=5,"No",IF(C26&lt;0,"No","Yes")))</f>
        <v>No</v>
      </c>
      <c r="E26" s="8">
        <v>15.671345778999999</v>
      </c>
      <c r="F26" s="9" t="str">
        <f>IF($B26="N/A","N/A",IF(E26&gt;=5,"No",IF(E26&lt;0,"No","Yes")))</f>
        <v>No</v>
      </c>
      <c r="G26" s="8">
        <v>19.368156516999999</v>
      </c>
      <c r="H26" s="9" t="str">
        <f>IF($B26="N/A","N/A",IF(G26&gt;=5,"No",IF(G26&lt;0,"No","Yes")))</f>
        <v>No</v>
      </c>
      <c r="I26" s="10">
        <v>38.69</v>
      </c>
      <c r="J26" s="10">
        <v>23.59</v>
      </c>
      <c r="K26" s="9" t="str">
        <f t="shared" si="4"/>
        <v>Yes</v>
      </c>
    </row>
    <row r="27" spans="1:11" x14ac:dyDescent="0.25">
      <c r="A27" s="75" t="s">
        <v>14</v>
      </c>
      <c r="B27" s="51" t="s">
        <v>249</v>
      </c>
      <c r="C27" s="74">
        <v>0.49216487520000002</v>
      </c>
      <c r="D27" s="9" t="str">
        <f>IF($B27="N/A","N/A",IF(C27&gt;15,"No",IF(C27&lt;=0,"No","Yes")))</f>
        <v>Yes</v>
      </c>
      <c r="E27" s="8">
        <v>0.54954831920000002</v>
      </c>
      <c r="F27" s="9" t="str">
        <f>IF($B27="N/A","N/A",IF(E27&gt;15,"No",IF(E27&lt;=0,"No","Yes")))</f>
        <v>Yes</v>
      </c>
      <c r="G27" s="8">
        <v>0.46452141270000002</v>
      </c>
      <c r="H27" s="9" t="str">
        <f>IF($B27="N/A","N/A",IF(G27&gt;15,"No",IF(G27&lt;=0,"No","Yes")))</f>
        <v>Yes</v>
      </c>
      <c r="I27" s="10">
        <v>11.66</v>
      </c>
      <c r="J27" s="10">
        <v>-15.5</v>
      </c>
      <c r="K27" s="9" t="str">
        <f>IF(J27="Div by 0", "N/A", IF(J27="N/A","N/A", IF(J27&gt;30, "No", IF(J27&lt;-30, "No", "Yes"))))</f>
        <v>Yes</v>
      </c>
    </row>
    <row r="28" spans="1:11" x14ac:dyDescent="0.25">
      <c r="A28" s="75" t="s">
        <v>877</v>
      </c>
      <c r="B28" s="35" t="s">
        <v>213</v>
      </c>
      <c r="C28" s="77">
        <v>70.407821170000005</v>
      </c>
      <c r="D28" s="9" t="str">
        <f>IF($B28="N/A","N/A",IF(C28&gt;15,"No",IF(C28&lt;-15,"No","Yes")))</f>
        <v>N/A</v>
      </c>
      <c r="E28" s="37">
        <v>66.614732841999995</v>
      </c>
      <c r="F28" s="9" t="str">
        <f>IF($B28="N/A","N/A",IF(E28&gt;15,"No",IF(E28&lt;-15,"No","Yes")))</f>
        <v>N/A</v>
      </c>
      <c r="G28" s="37">
        <v>64.442065862000007</v>
      </c>
      <c r="H28" s="9" t="str">
        <f>IF($B28="N/A","N/A",IF(G28&gt;15,"No",IF(G28&lt;-15,"No","Yes")))</f>
        <v>N/A</v>
      </c>
      <c r="I28" s="10">
        <v>-5.39</v>
      </c>
      <c r="J28" s="10">
        <v>-3.26</v>
      </c>
      <c r="K28" s="9" t="str">
        <f>IF(J28="Div by 0", "N/A", IF(J28="N/A","N/A", IF(J28&gt;30, "No", IF(J28&lt;-30, "No", "Yes"))))</f>
        <v>Yes</v>
      </c>
    </row>
    <row r="29" spans="1:11" x14ac:dyDescent="0.25">
      <c r="A29" s="75" t="s">
        <v>378</v>
      </c>
      <c r="B29" s="35" t="s">
        <v>250</v>
      </c>
      <c r="C29" s="74">
        <v>13.928253412</v>
      </c>
      <c r="D29" s="9" t="str">
        <f>IF($B29="N/A","N/A",IF(C29&gt;35,"No",IF(C29&lt;10,"No","Yes")))</f>
        <v>Yes</v>
      </c>
      <c r="E29" s="8">
        <v>12.102785101</v>
      </c>
      <c r="F29" s="9" t="str">
        <f>IF($B29="N/A","N/A",IF(E29&gt;35,"No",IF(E29&lt;10,"No","Yes")))</f>
        <v>Yes</v>
      </c>
      <c r="G29" s="8">
        <v>10.419481767000001</v>
      </c>
      <c r="H29" s="9" t="str">
        <f>IF($B29="N/A","N/A",IF(G29&gt;35,"No",IF(G29&lt;10,"No","Yes")))</f>
        <v>Yes</v>
      </c>
      <c r="I29" s="10">
        <v>-13.1</v>
      </c>
      <c r="J29" s="10">
        <v>-13.9</v>
      </c>
      <c r="K29" s="9" t="str">
        <f t="shared" ref="K29:K54" si="8">IF(J29="Div by 0", "N/A", IF(J29="N/A","N/A", IF(J29&gt;30, "No", IF(J29&lt;-30, "No", "Yes"))))</f>
        <v>Yes</v>
      </c>
    </row>
    <row r="30" spans="1:11" x14ac:dyDescent="0.25">
      <c r="A30" s="75" t="s">
        <v>379</v>
      </c>
      <c r="B30" s="35" t="s">
        <v>251</v>
      </c>
      <c r="C30" s="74">
        <v>13.184225340999999</v>
      </c>
      <c r="D30" s="9" t="str">
        <f>IF($B30="N/A","N/A",IF(C30&gt;20,"No",IF(C30&lt;2,"No","Yes")))</f>
        <v>Yes</v>
      </c>
      <c r="E30" s="8">
        <v>13.144501250999999</v>
      </c>
      <c r="F30" s="9" t="str">
        <f>IF($B30="N/A","N/A",IF(E30&gt;20,"No",IF(E30&lt;2,"No","Yes")))</f>
        <v>Yes</v>
      </c>
      <c r="G30" s="8">
        <v>12.309548809000001</v>
      </c>
      <c r="H30" s="9" t="str">
        <f>IF($B30="N/A","N/A",IF(G30&gt;20,"No",IF(G30&lt;2,"No","Yes")))</f>
        <v>Yes</v>
      </c>
      <c r="I30" s="10">
        <v>-0.30099999999999999</v>
      </c>
      <c r="J30" s="10">
        <v>-6.35</v>
      </c>
      <c r="K30" s="9" t="str">
        <f t="shared" si="8"/>
        <v>Yes</v>
      </c>
    </row>
    <row r="31" spans="1:11" x14ac:dyDescent="0.25">
      <c r="A31" s="75" t="s">
        <v>380</v>
      </c>
      <c r="B31" s="35" t="s">
        <v>252</v>
      </c>
      <c r="C31" s="74">
        <v>1.6839584583</v>
      </c>
      <c r="D31" s="9" t="str">
        <f>IF($B31="N/A","N/A",IF(C31&gt;8,"No",IF(C31&lt;0.5,"No","Yes")))</f>
        <v>Yes</v>
      </c>
      <c r="E31" s="8">
        <v>1.1983743844000001</v>
      </c>
      <c r="F31" s="9" t="str">
        <f>IF($B31="N/A","N/A",IF(E31&gt;8,"No",IF(E31&lt;0.5,"No","Yes")))</f>
        <v>Yes</v>
      </c>
      <c r="G31" s="8">
        <v>0.80337373400000001</v>
      </c>
      <c r="H31" s="9" t="str">
        <f>IF($B31="N/A","N/A",IF(G31&gt;8,"No",IF(G31&lt;0.5,"No","Yes")))</f>
        <v>Yes</v>
      </c>
      <c r="I31" s="10">
        <v>-28.8</v>
      </c>
      <c r="J31" s="10">
        <v>-33</v>
      </c>
      <c r="K31" s="9" t="str">
        <f t="shared" si="8"/>
        <v>No</v>
      </c>
    </row>
    <row r="32" spans="1:11" x14ac:dyDescent="0.25">
      <c r="A32" s="75" t="s">
        <v>381</v>
      </c>
      <c r="B32" s="35" t="s">
        <v>253</v>
      </c>
      <c r="C32" s="74">
        <v>2.9579539023999999</v>
      </c>
      <c r="D32" s="9" t="str">
        <f>IF($B32="N/A","N/A",IF(C32&gt;25,"No",IF(C32&lt;3,"No","Yes")))</f>
        <v>No</v>
      </c>
      <c r="E32" s="8">
        <v>2.7176163444000001</v>
      </c>
      <c r="F32" s="9" t="str">
        <f>IF($B32="N/A","N/A",IF(E32&gt;25,"No",IF(E32&lt;3,"No","Yes")))</f>
        <v>No</v>
      </c>
      <c r="G32" s="8">
        <v>2.7179250035</v>
      </c>
      <c r="H32" s="9" t="str">
        <f>IF($B32="N/A","N/A",IF(G32&gt;25,"No",IF(G32&lt;3,"No","Yes")))</f>
        <v>No</v>
      </c>
      <c r="I32" s="10">
        <v>-8.1300000000000008</v>
      </c>
      <c r="J32" s="10">
        <v>1.14E-2</v>
      </c>
      <c r="K32" s="9" t="str">
        <f t="shared" si="8"/>
        <v>Yes</v>
      </c>
    </row>
    <row r="33" spans="1:11" x14ac:dyDescent="0.25">
      <c r="A33" s="75" t="s">
        <v>382</v>
      </c>
      <c r="B33" s="35" t="s">
        <v>254</v>
      </c>
      <c r="C33" s="74">
        <v>13.984915307</v>
      </c>
      <c r="D33" s="9" t="str">
        <f>IF($B33="N/A","N/A",IF(C33&gt;25,"No",IF(C33&lt;2,"No","Yes")))</f>
        <v>Yes</v>
      </c>
      <c r="E33" s="8">
        <v>15.158756314</v>
      </c>
      <c r="F33" s="9" t="str">
        <f>IF($B33="N/A","N/A",IF(E33&gt;25,"No",IF(E33&lt;2,"No","Yes")))</f>
        <v>Yes</v>
      </c>
      <c r="G33" s="8">
        <v>15.312102339000001</v>
      </c>
      <c r="H33" s="9" t="str">
        <f>IF($B33="N/A","N/A",IF(G33&gt;25,"No",IF(G33&lt;2,"No","Yes")))</f>
        <v>Yes</v>
      </c>
      <c r="I33" s="10">
        <v>8.3940000000000001</v>
      </c>
      <c r="J33" s="10">
        <v>1.012</v>
      </c>
      <c r="K33" s="9" t="str">
        <f t="shared" si="8"/>
        <v>Yes</v>
      </c>
    </row>
    <row r="34" spans="1:11" x14ac:dyDescent="0.25">
      <c r="A34" s="75" t="s">
        <v>383</v>
      </c>
      <c r="B34" s="35" t="s">
        <v>255</v>
      </c>
      <c r="C34" s="74">
        <v>0.41034491039999998</v>
      </c>
      <c r="D34" s="9" t="str">
        <f>IF($B34="N/A","N/A",IF(C34&gt;25,"No",IF(C34&lt;=0,"No","Yes")))</f>
        <v>Yes</v>
      </c>
      <c r="E34" s="8">
        <v>0.40885330069999998</v>
      </c>
      <c r="F34" s="9" t="str">
        <f>IF($B34="N/A","N/A",IF(E34&gt;25,"No",IF(E34&lt;=0,"No","Yes")))</f>
        <v>Yes</v>
      </c>
      <c r="G34" s="8">
        <v>0.32502041819999999</v>
      </c>
      <c r="H34" s="9" t="str">
        <f>IF($B34="N/A","N/A",IF(G34&gt;25,"No",IF(G34&lt;=0,"No","Yes")))</f>
        <v>Yes</v>
      </c>
      <c r="I34" s="10">
        <v>-0.36399999999999999</v>
      </c>
      <c r="J34" s="10">
        <v>-20.5</v>
      </c>
      <c r="K34" s="9" t="str">
        <f t="shared" si="8"/>
        <v>Yes</v>
      </c>
    </row>
    <row r="35" spans="1:11" x14ac:dyDescent="0.25">
      <c r="A35" s="75" t="s">
        <v>384</v>
      </c>
      <c r="B35" s="35" t="s">
        <v>256</v>
      </c>
      <c r="C35" s="74">
        <v>11.824753145000001</v>
      </c>
      <c r="D35" s="9" t="str">
        <f>IF($B35="N/A","N/A",IF(C35&gt;20,"No",IF(C35&lt;4,"No","Yes")))</f>
        <v>Yes</v>
      </c>
      <c r="E35" s="8">
        <v>10.918800374</v>
      </c>
      <c r="F35" s="9" t="str">
        <f>IF($B35="N/A","N/A",IF(E35&gt;20,"No",IF(E35&lt;4,"No","Yes")))</f>
        <v>Yes</v>
      </c>
      <c r="G35" s="8">
        <v>9.8418288667000002</v>
      </c>
      <c r="H35" s="9" t="str">
        <f>IF($B35="N/A","N/A",IF(G35&gt;20,"No",IF(G35&lt;4,"No","Yes")))</f>
        <v>Yes</v>
      </c>
      <c r="I35" s="10">
        <v>-7.66</v>
      </c>
      <c r="J35" s="10">
        <v>-9.86</v>
      </c>
      <c r="K35" s="9" t="str">
        <f t="shared" si="8"/>
        <v>Yes</v>
      </c>
    </row>
    <row r="36" spans="1:11" x14ac:dyDescent="0.25">
      <c r="A36" s="75" t="s">
        <v>385</v>
      </c>
      <c r="B36" s="35" t="s">
        <v>257</v>
      </c>
      <c r="C36" s="74">
        <v>2.3672336400000001E-2</v>
      </c>
      <c r="D36" s="9" t="str">
        <f>IF($B36="N/A","N/A",IF(C36&gt;=3,"No",IF(C36&lt;0,"No","Yes")))</f>
        <v>Yes</v>
      </c>
      <c r="E36" s="8">
        <v>8.2686096000000008E-3</v>
      </c>
      <c r="F36" s="9" t="str">
        <f>IF($B36="N/A","N/A",IF(E36&gt;=3,"No",IF(E36&lt;0,"No","Yes")))</f>
        <v>Yes</v>
      </c>
      <c r="G36" s="8">
        <v>1.4422884800000001E-2</v>
      </c>
      <c r="H36" s="9" t="str">
        <f>IF($B36="N/A","N/A",IF(G36&gt;=3,"No",IF(G36&lt;0,"No","Yes")))</f>
        <v>Yes</v>
      </c>
      <c r="I36" s="10">
        <v>-65.099999999999994</v>
      </c>
      <c r="J36" s="10">
        <v>74.430000000000007</v>
      </c>
      <c r="K36" s="9" t="str">
        <f t="shared" si="8"/>
        <v>No</v>
      </c>
    </row>
    <row r="37" spans="1:11" x14ac:dyDescent="0.25">
      <c r="A37" s="75" t="s">
        <v>386</v>
      </c>
      <c r="B37" s="35" t="s">
        <v>258</v>
      </c>
      <c r="C37" s="74">
        <v>0.13445887049999999</v>
      </c>
      <c r="D37" s="9" t="str">
        <f>IF($B37="N/A","N/A",IF(C37&gt;=25,"No",IF(C37&lt;0,"No","Yes")))</f>
        <v>Yes</v>
      </c>
      <c r="E37" s="8">
        <v>1.1744246116999999</v>
      </c>
      <c r="F37" s="9" t="str">
        <f>IF($B37="N/A","N/A",IF(E37&gt;=25,"No",IF(E37&lt;0,"No","Yes")))</f>
        <v>Yes</v>
      </c>
      <c r="G37" s="8">
        <v>1.7987481541999999</v>
      </c>
      <c r="H37" s="9" t="str">
        <f>IF($B37="N/A","N/A",IF(G37&gt;=25,"No",IF(G37&lt;0,"No","Yes")))</f>
        <v>Yes</v>
      </c>
      <c r="I37" s="10">
        <v>773.4</v>
      </c>
      <c r="J37" s="10">
        <v>53.16</v>
      </c>
      <c r="K37" s="9" t="str">
        <f t="shared" si="8"/>
        <v>No</v>
      </c>
    </row>
    <row r="38" spans="1:11" x14ac:dyDescent="0.25">
      <c r="A38" s="75" t="s">
        <v>387</v>
      </c>
      <c r="B38" s="35" t="s">
        <v>221</v>
      </c>
      <c r="C38" s="74">
        <v>4.0913068954999998</v>
      </c>
      <c r="D38" s="9" t="str">
        <f>IF($B38="N/A","N/A",IF(C38&gt;3,"Yes","No"))</f>
        <v>Yes</v>
      </c>
      <c r="E38" s="8">
        <v>3.9108444966999998</v>
      </c>
      <c r="F38" s="9" t="str">
        <f>IF($B38="N/A","N/A",IF(E38&gt;3,"Yes","No"))</f>
        <v>Yes</v>
      </c>
      <c r="G38" s="8">
        <v>3.8039149951</v>
      </c>
      <c r="H38" s="9" t="str">
        <f>IF($B38="N/A","N/A",IF(G38&gt;3,"Yes","No"))</f>
        <v>Yes</v>
      </c>
      <c r="I38" s="10">
        <v>-4.41</v>
      </c>
      <c r="J38" s="10">
        <v>-2.73</v>
      </c>
      <c r="K38" s="9" t="str">
        <f t="shared" si="8"/>
        <v>Yes</v>
      </c>
    </row>
    <row r="39" spans="1:11" x14ac:dyDescent="0.25">
      <c r="A39" s="75" t="s">
        <v>388</v>
      </c>
      <c r="B39" s="35" t="s">
        <v>220</v>
      </c>
      <c r="C39" s="74">
        <v>1.2868282045999999</v>
      </c>
      <c r="D39" s="9" t="str">
        <f>IF($B39="N/A","N/A",IF(C39&gt;1,"Yes","No"))</f>
        <v>Yes</v>
      </c>
      <c r="E39" s="8">
        <v>1.323145773</v>
      </c>
      <c r="F39" s="9" t="str">
        <f>IF($B39="N/A","N/A",IF(E39&gt;1,"Yes","No"))</f>
        <v>Yes</v>
      </c>
      <c r="G39" s="8">
        <v>1.2489446580000001</v>
      </c>
      <c r="H39" s="9" t="str">
        <f>IF($B39="N/A","N/A",IF(G39&gt;1,"Yes","No"))</f>
        <v>Yes</v>
      </c>
      <c r="I39" s="10">
        <v>2.8220000000000001</v>
      </c>
      <c r="J39" s="10">
        <v>-5.61</v>
      </c>
      <c r="K39" s="9" t="str">
        <f t="shared" si="8"/>
        <v>Yes</v>
      </c>
    </row>
    <row r="40" spans="1:11" x14ac:dyDescent="0.25">
      <c r="A40" s="75" t="s">
        <v>389</v>
      </c>
      <c r="B40" s="35" t="s">
        <v>213</v>
      </c>
      <c r="C40" s="74">
        <v>2.3614790399999998E-2</v>
      </c>
      <c r="D40" s="9" t="str">
        <f>IF($B40="N/A","N/A",IF(C40&gt;15,"No",IF(C40&lt;-15,"No","Yes")))</f>
        <v>N/A</v>
      </c>
      <c r="E40" s="8">
        <v>2.1544898900000001E-2</v>
      </c>
      <c r="F40" s="9" t="str">
        <f>IF($B40="N/A","N/A",IF(E40&gt;15,"No",IF(E40&lt;-15,"No","Yes")))</f>
        <v>N/A</v>
      </c>
      <c r="G40" s="8">
        <v>2.19835437E-2</v>
      </c>
      <c r="H40" s="9" t="str">
        <f>IF($B40="N/A","N/A",IF(G40&gt;15,"No",IF(G40&lt;-15,"No","Yes")))</f>
        <v>N/A</v>
      </c>
      <c r="I40" s="10">
        <v>-8.77</v>
      </c>
      <c r="J40" s="10">
        <v>2.036</v>
      </c>
      <c r="K40" s="9" t="str">
        <f t="shared" si="8"/>
        <v>Yes</v>
      </c>
    </row>
    <row r="41" spans="1:11" x14ac:dyDescent="0.25">
      <c r="A41" s="75" t="s">
        <v>390</v>
      </c>
      <c r="B41" s="35" t="s">
        <v>213</v>
      </c>
      <c r="C41" s="74">
        <v>5.2314554999999997E-6</v>
      </c>
      <c r="D41" s="9" t="str">
        <f>IF($B41="N/A","N/A",IF(C41&gt;15,"No",IF(C41&lt;-15,"No","Yes")))</f>
        <v>N/A</v>
      </c>
      <c r="E41" s="8">
        <v>3.4638100000000003E-5</v>
      </c>
      <c r="F41" s="9" t="str">
        <f>IF($B41="N/A","N/A",IF(E41&gt;15,"No",IF(E41&lt;-15,"No","Yes")))</f>
        <v>N/A</v>
      </c>
      <c r="G41" s="8">
        <v>7.3262200000000005E-5</v>
      </c>
      <c r="H41" s="9" t="str">
        <f>IF($B41="N/A","N/A",IF(G41&gt;15,"No",IF(G41&lt;-15,"No","Yes")))</f>
        <v>N/A</v>
      </c>
      <c r="I41" s="10">
        <v>562.1</v>
      </c>
      <c r="J41" s="10">
        <v>111.5</v>
      </c>
      <c r="K41" s="9" t="str">
        <f t="shared" si="8"/>
        <v>No</v>
      </c>
    </row>
    <row r="42" spans="1:11" x14ac:dyDescent="0.25">
      <c r="A42" s="75" t="s">
        <v>391</v>
      </c>
      <c r="B42" s="35" t="s">
        <v>259</v>
      </c>
      <c r="C42" s="74">
        <v>22.885797482000001</v>
      </c>
      <c r="D42" s="9" t="str">
        <f>IF($B42="N/A","N/A",IF(C42&gt;0,"Yes","No"))</f>
        <v>Yes</v>
      </c>
      <c r="E42" s="8">
        <v>22.635108387999999</v>
      </c>
      <c r="F42" s="9" t="str">
        <f>IF($B42="N/A","N/A",IF(E42&gt;0,"Yes","No"))</f>
        <v>Yes</v>
      </c>
      <c r="G42" s="8">
        <v>23.094394045000001</v>
      </c>
      <c r="H42" s="9" t="str">
        <f>IF($B42="N/A","N/A",IF(G42&gt;0,"Yes","No"))</f>
        <v>Yes</v>
      </c>
      <c r="I42" s="10">
        <v>-1.1000000000000001</v>
      </c>
      <c r="J42" s="10">
        <v>2.0289999999999999</v>
      </c>
      <c r="K42" s="9" t="str">
        <f t="shared" si="8"/>
        <v>Yes</v>
      </c>
    </row>
    <row r="43" spans="1:11" x14ac:dyDescent="0.25">
      <c r="A43" s="75" t="s">
        <v>392</v>
      </c>
      <c r="B43" s="35" t="s">
        <v>259</v>
      </c>
      <c r="C43" s="74">
        <v>1.4805542350000001</v>
      </c>
      <c r="D43" s="9" t="str">
        <f>IF($B43="N/A","N/A",IF(C43&gt;0,"Yes","No"))</f>
        <v>Yes</v>
      </c>
      <c r="E43" s="8">
        <v>1.3240562601999999</v>
      </c>
      <c r="F43" s="9" t="str">
        <f>IF($B43="N/A","N/A",IF(E43&gt;0,"Yes","No"))</f>
        <v>Yes</v>
      </c>
      <c r="G43" s="8">
        <v>1.4679253698000001</v>
      </c>
      <c r="H43" s="9" t="str">
        <f>IF($B43="N/A","N/A",IF(G43&gt;0,"Yes","No"))</f>
        <v>Yes</v>
      </c>
      <c r="I43" s="10">
        <v>-10.6</v>
      </c>
      <c r="J43" s="10">
        <v>10.87</v>
      </c>
      <c r="K43" s="9" t="str">
        <f t="shared" si="8"/>
        <v>Yes</v>
      </c>
    </row>
    <row r="44" spans="1:11" x14ac:dyDescent="0.25">
      <c r="A44" s="75" t="s">
        <v>393</v>
      </c>
      <c r="B44" s="35" t="s">
        <v>259</v>
      </c>
      <c r="C44" s="74">
        <v>0.73324604130000004</v>
      </c>
      <c r="D44" s="9" t="str">
        <f>IF($B44="N/A","N/A",IF(C44&gt;0,"Yes","No"))</f>
        <v>Yes</v>
      </c>
      <c r="E44" s="8">
        <v>0.88932829790000001</v>
      </c>
      <c r="F44" s="9" t="str">
        <f>IF($B44="N/A","N/A",IF(E44&gt;0,"Yes","No"))</f>
        <v>Yes</v>
      </c>
      <c r="G44" s="8">
        <v>0.63331263429999995</v>
      </c>
      <c r="H44" s="9" t="str">
        <f>IF($B44="N/A","N/A",IF(G44&gt;0,"Yes","No"))</f>
        <v>Yes</v>
      </c>
      <c r="I44" s="10">
        <v>21.29</v>
      </c>
      <c r="J44" s="10">
        <v>-28.8</v>
      </c>
      <c r="K44" s="9" t="str">
        <f t="shared" si="8"/>
        <v>Yes</v>
      </c>
    </row>
    <row r="45" spans="1:11" x14ac:dyDescent="0.25">
      <c r="A45" s="75" t="s">
        <v>394</v>
      </c>
      <c r="B45" s="35" t="s">
        <v>220</v>
      </c>
      <c r="C45" s="74">
        <v>0.81180157779999995</v>
      </c>
      <c r="D45" s="9" t="str">
        <f>IF($B45="N/A","N/A",IF(C45&gt;1,"Yes","No"))</f>
        <v>No</v>
      </c>
      <c r="E45" s="8">
        <v>1.2352194273999999</v>
      </c>
      <c r="F45" s="9" t="str">
        <f>IF($B45="N/A","N/A",IF(E45&gt;1,"Yes","No"))</f>
        <v>Yes</v>
      </c>
      <c r="G45" s="8">
        <v>1.3222410457</v>
      </c>
      <c r="H45" s="9" t="str">
        <f>IF($B45="N/A","N/A",IF(G45&gt;1,"Yes","No"))</f>
        <v>Yes</v>
      </c>
      <c r="I45" s="10">
        <v>52.16</v>
      </c>
      <c r="J45" s="10">
        <v>7.0449999999999999</v>
      </c>
      <c r="K45" s="9" t="str">
        <f t="shared" si="8"/>
        <v>Yes</v>
      </c>
    </row>
    <row r="46" spans="1:11" x14ac:dyDescent="0.25">
      <c r="A46" s="75" t="s">
        <v>395</v>
      </c>
      <c r="B46" s="35" t="s">
        <v>259</v>
      </c>
      <c r="C46" s="74">
        <v>0.1020133832</v>
      </c>
      <c r="D46" s="9" t="str">
        <f>IF($B46="N/A","N/A",IF(C46&gt;0,"Yes","No"))</f>
        <v>Yes</v>
      </c>
      <c r="E46" s="8">
        <v>0.1005494592</v>
      </c>
      <c r="F46" s="9" t="str">
        <f>IF($B46="N/A","N/A",IF(E46&gt;0,"Yes","No"))</f>
        <v>Yes</v>
      </c>
      <c r="G46" s="8">
        <v>9.2666913000000004E-2</v>
      </c>
      <c r="H46" s="9" t="str">
        <f>IF($B46="N/A","N/A",IF(G46&gt;0,"Yes","No"))</f>
        <v>Yes</v>
      </c>
      <c r="I46" s="10">
        <v>-1.44</v>
      </c>
      <c r="J46" s="10">
        <v>-7.84</v>
      </c>
      <c r="K46" s="9" t="str">
        <f t="shared" si="8"/>
        <v>Yes</v>
      </c>
    </row>
    <row r="47" spans="1:11" x14ac:dyDescent="0.25">
      <c r="A47" s="75" t="s">
        <v>396</v>
      </c>
      <c r="B47" s="35" t="s">
        <v>213</v>
      </c>
      <c r="C47" s="74">
        <v>2.79202783E-2</v>
      </c>
      <c r="D47" s="9" t="str">
        <f>IF($B47="N/A","N/A",IF(C47&gt;15,"No",IF(C47&lt;-15,"No","Yes")))</f>
        <v>N/A</v>
      </c>
      <c r="E47" s="8">
        <v>4.3465868599999999E-2</v>
      </c>
      <c r="F47" s="9" t="str">
        <f>IF($B47="N/A","N/A",IF(E47&gt;15,"No",IF(E47&lt;-15,"No","Yes")))</f>
        <v>N/A</v>
      </c>
      <c r="G47" s="8">
        <v>4.6941532799999998E-2</v>
      </c>
      <c r="H47" s="9" t="str">
        <f>IF($B47="N/A","N/A",IF(G47&gt;15,"No",IF(G47&lt;-15,"No","Yes")))</f>
        <v>N/A</v>
      </c>
      <c r="I47" s="10">
        <v>55.68</v>
      </c>
      <c r="J47" s="10">
        <v>7.9960000000000004</v>
      </c>
      <c r="K47" s="9" t="str">
        <f t="shared" si="8"/>
        <v>Yes</v>
      </c>
    </row>
    <row r="48" spans="1:11" x14ac:dyDescent="0.25">
      <c r="A48" s="75" t="s">
        <v>397</v>
      </c>
      <c r="B48" s="35" t="s">
        <v>213</v>
      </c>
      <c r="C48" s="74">
        <v>0.11103241260000001</v>
      </c>
      <c r="D48" s="9" t="str">
        <f>IF($B48="N/A","N/A",IF(C48&gt;15,"No",IF(C48&lt;-15,"No","Yes")))</f>
        <v>N/A</v>
      </c>
      <c r="E48" s="8">
        <v>0.17902949979999999</v>
      </c>
      <c r="F48" s="9" t="str">
        <f>IF($B48="N/A","N/A",IF(E48&gt;15,"No",IF(E48&lt;-15,"No","Yes")))</f>
        <v>N/A</v>
      </c>
      <c r="G48" s="8">
        <v>0.16421966039999999</v>
      </c>
      <c r="H48" s="9" t="str">
        <f>IF($B48="N/A","N/A",IF(G48&gt;15,"No",IF(G48&lt;-15,"No","Yes")))</f>
        <v>N/A</v>
      </c>
      <c r="I48" s="10">
        <v>61.24</v>
      </c>
      <c r="J48" s="10">
        <v>-8.27</v>
      </c>
      <c r="K48" s="9" t="str">
        <f t="shared" si="8"/>
        <v>Yes</v>
      </c>
    </row>
    <row r="49" spans="1:11" x14ac:dyDescent="0.25">
      <c r="A49" s="75" t="s">
        <v>398</v>
      </c>
      <c r="B49" s="35" t="s">
        <v>213</v>
      </c>
      <c r="C49" s="74">
        <v>4.5037600800000001E-2</v>
      </c>
      <c r="D49" s="9" t="str">
        <f>IF($B49="N/A","N/A",IF(C49&gt;15,"No",IF(C49&lt;-15,"No","Yes")))</f>
        <v>N/A</v>
      </c>
      <c r="E49" s="8">
        <v>8.4591191199999999E-2</v>
      </c>
      <c r="F49" s="9" t="str">
        <f>IF($B49="N/A","N/A",IF(E49&gt;15,"No",IF(E49&lt;-15,"No","Yes")))</f>
        <v>N/A</v>
      </c>
      <c r="G49" s="8">
        <v>0.13302950029999999</v>
      </c>
      <c r="H49" s="9" t="str">
        <f>IF($B49="N/A","N/A",IF(G49&gt;15,"No",IF(G49&lt;-15,"No","Yes")))</f>
        <v>N/A</v>
      </c>
      <c r="I49" s="10">
        <v>87.82</v>
      </c>
      <c r="J49" s="10">
        <v>57.26</v>
      </c>
      <c r="K49" s="9" t="str">
        <f t="shared" si="8"/>
        <v>No</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6.4242274000000004E-3</v>
      </c>
      <c r="D51" s="9" t="str">
        <f>IF($B51="N/A","N/A",IF(C51&gt;15,"No",IF(C51&lt;-15,"No","Yes")))</f>
        <v>N/A</v>
      </c>
      <c r="E51" s="8">
        <v>7.7638830000000001E-3</v>
      </c>
      <c r="F51" s="9" t="str">
        <f>IF($B51="N/A","N/A",IF(E51&gt;15,"No",IF(E51&lt;-15,"No","Yes")))</f>
        <v>N/A</v>
      </c>
      <c r="G51" s="8">
        <v>2.3863940199999999E-2</v>
      </c>
      <c r="H51" s="9" t="str">
        <f>IF($B51="N/A","N/A",IF(G51&gt;15,"No",IF(G51&lt;-15,"No","Yes")))</f>
        <v>N/A</v>
      </c>
      <c r="I51" s="10">
        <v>20.85</v>
      </c>
      <c r="J51" s="10">
        <v>207.4</v>
      </c>
      <c r="K51" s="9" t="str">
        <f t="shared" si="8"/>
        <v>No</v>
      </c>
    </row>
    <row r="52" spans="1:11" x14ac:dyDescent="0.25">
      <c r="A52" s="75" t="s">
        <v>401</v>
      </c>
      <c r="B52" s="35" t="s">
        <v>220</v>
      </c>
      <c r="C52" s="74">
        <v>7.0760929335</v>
      </c>
      <c r="D52" s="9" t="str">
        <f>IF($B52="N/A","N/A",IF(C52&gt;1,"Yes","No"))</f>
        <v>Yes</v>
      </c>
      <c r="E52" s="8">
        <v>6.9377741357999998</v>
      </c>
      <c r="F52" s="9" t="str">
        <f>IF($B52="N/A","N/A",IF(E52&gt;1,"Yes","No"))</f>
        <v>Yes</v>
      </c>
      <c r="G52" s="8">
        <v>7.2309545879000003</v>
      </c>
      <c r="H52" s="9" t="str">
        <f>IF($B52="N/A","N/A",IF(G52&gt;1,"Yes","No"))</f>
        <v>Yes</v>
      </c>
      <c r="I52" s="10">
        <v>-1.95</v>
      </c>
      <c r="J52" s="10">
        <v>4.226</v>
      </c>
      <c r="K52" s="9" t="str">
        <f t="shared" si="8"/>
        <v>Yes</v>
      </c>
    </row>
    <row r="53" spans="1:11" x14ac:dyDescent="0.25">
      <c r="A53" s="75" t="s">
        <v>402</v>
      </c>
      <c r="B53" s="35" t="s">
        <v>259</v>
      </c>
      <c r="C53" s="74">
        <v>3.1857890229999999</v>
      </c>
      <c r="D53" s="9" t="str">
        <f>IF($B53="N/A","N/A",IF(C53&gt;0,"Yes","No"))</f>
        <v>Yes</v>
      </c>
      <c r="E53" s="8">
        <v>4.4751634918000001</v>
      </c>
      <c r="F53" s="9" t="str">
        <f>IF($B53="N/A","N/A",IF(E53&gt;0,"Yes","No"))</f>
        <v>Yes</v>
      </c>
      <c r="G53" s="8">
        <v>7.1281042292999999</v>
      </c>
      <c r="H53" s="9" t="str">
        <f>IF($B53="N/A","N/A",IF(G53&gt;0,"Yes","No"))</f>
        <v>Yes</v>
      </c>
      <c r="I53" s="10">
        <v>40.47</v>
      </c>
      <c r="J53" s="10">
        <v>59.28</v>
      </c>
      <c r="K53" s="9" t="str">
        <f t="shared" si="8"/>
        <v>No</v>
      </c>
    </row>
    <row r="54" spans="1:11" x14ac:dyDescent="0.25">
      <c r="A54" s="75" t="s">
        <v>403</v>
      </c>
      <c r="B54" s="35" t="s">
        <v>260</v>
      </c>
      <c r="C54" s="74">
        <v>0</v>
      </c>
      <c r="D54" s="9" t="str">
        <f>IF($B54="N/A","N/A",IF(C54&gt;=1,"No",IF(C54&lt;0,"No","Yes")))</f>
        <v>Yes</v>
      </c>
      <c r="E54" s="8">
        <v>0</v>
      </c>
      <c r="F54" s="9" t="str">
        <f>IF($B54="N/A","N/A",IF(E54&gt;=1,"No",IF(E54&lt;0,"No","Yes")))</f>
        <v>Yes</v>
      </c>
      <c r="G54" s="8">
        <v>4.4978105800000001E-2</v>
      </c>
      <c r="H54" s="9" t="str">
        <f>IF($B54="N/A","N/A",IF(G54&gt;=1,"No",IF(G54&lt;0,"No","Yes")))</f>
        <v>Yes</v>
      </c>
      <c r="I54" s="10" t="s">
        <v>1746</v>
      </c>
      <c r="J54" s="10" t="s">
        <v>1746</v>
      </c>
      <c r="K54" s="9" t="str">
        <f t="shared" si="8"/>
        <v>N/A</v>
      </c>
    </row>
    <row r="55" spans="1:11" x14ac:dyDescent="0.25">
      <c r="A55" s="75" t="s">
        <v>878</v>
      </c>
      <c r="B55" s="35" t="s">
        <v>213</v>
      </c>
      <c r="C55" s="77">
        <v>72.649196115999999</v>
      </c>
      <c r="D55" s="9" t="str">
        <f>IF($B55="N/A","N/A",IF(C55&gt;15,"No",IF(C55&lt;-15,"No","Yes")))</f>
        <v>N/A</v>
      </c>
      <c r="E55" s="37">
        <v>68.682078938999993</v>
      </c>
      <c r="F55" s="9" t="str">
        <f>IF($B55="N/A","N/A",IF(E55&gt;15,"No",IF(E55&lt;-15,"No","Yes")))</f>
        <v>N/A</v>
      </c>
      <c r="G55" s="37">
        <v>62.553634963</v>
      </c>
      <c r="H55" s="9" t="str">
        <f>IF($B55="N/A","N/A",IF(G55&gt;15,"No",IF(G55&lt;-15,"No","Yes")))</f>
        <v>N/A</v>
      </c>
      <c r="I55" s="10">
        <v>-5.46</v>
      </c>
      <c r="J55" s="10">
        <v>-8.92</v>
      </c>
      <c r="K55" s="9" t="str">
        <f t="shared" ref="K55:K74" si="9">IF(J55="Div by 0", "N/A", IF(J55="N/A","N/A", IF(J55&gt;30, "No", IF(J55&lt;-30, "No", "Yes"))))</f>
        <v>Yes</v>
      </c>
    </row>
    <row r="56" spans="1:11" x14ac:dyDescent="0.25">
      <c r="A56" s="75" t="s">
        <v>879</v>
      </c>
      <c r="B56" s="35" t="s">
        <v>261</v>
      </c>
      <c r="C56" s="77">
        <v>73.271979282000004</v>
      </c>
      <c r="D56" s="9" t="str">
        <f>IF($B56="N/A","N/A",IF(C56&gt;90,"No",IF(C56&lt;20,"No","Yes")))</f>
        <v>Yes</v>
      </c>
      <c r="E56" s="37">
        <v>77.826137939000006</v>
      </c>
      <c r="F56" s="9" t="str">
        <f>IF($B56="N/A","N/A",IF(E56&gt;90,"No",IF(E56&lt;20,"No","Yes")))</f>
        <v>Yes</v>
      </c>
      <c r="G56" s="37">
        <v>74.987552776000001</v>
      </c>
      <c r="H56" s="9" t="str">
        <f>IF($B56="N/A","N/A",IF(G56&gt;90,"No",IF(G56&lt;20,"No","Yes")))</f>
        <v>Yes</v>
      </c>
      <c r="I56" s="10">
        <v>6.2149999999999999</v>
      </c>
      <c r="J56" s="10">
        <v>-3.65</v>
      </c>
      <c r="K56" s="9" t="str">
        <f t="shared" si="9"/>
        <v>Yes</v>
      </c>
    </row>
    <row r="57" spans="1:11" x14ac:dyDescent="0.25">
      <c r="A57" s="75" t="s">
        <v>880</v>
      </c>
      <c r="B57" s="35" t="s">
        <v>262</v>
      </c>
      <c r="C57" s="77">
        <v>45.825134126999998</v>
      </c>
      <c r="D57" s="9" t="str">
        <f>IF($B57="N/A","N/A",IF(C57&gt;60,"No",IF(C57&lt;10,"No","Yes")))</f>
        <v>Yes</v>
      </c>
      <c r="E57" s="37">
        <v>44.411742429</v>
      </c>
      <c r="F57" s="9" t="str">
        <f>IF($B57="N/A","N/A",IF(E57&gt;60,"No",IF(E57&lt;10,"No","Yes")))</f>
        <v>Yes</v>
      </c>
      <c r="G57" s="37">
        <v>40.114969723999998</v>
      </c>
      <c r="H57" s="9" t="str">
        <f>IF($B57="N/A","N/A",IF(G57&gt;60,"No",IF(G57&lt;10,"No","Yes")))</f>
        <v>Yes</v>
      </c>
      <c r="I57" s="10">
        <v>-3.08</v>
      </c>
      <c r="J57" s="10">
        <v>-9.67</v>
      </c>
      <c r="K57" s="9" t="str">
        <f t="shared" si="9"/>
        <v>Yes</v>
      </c>
    </row>
    <row r="58" spans="1:11" ht="25" x14ac:dyDescent="0.25">
      <c r="A58" s="75" t="s">
        <v>881</v>
      </c>
      <c r="B58" s="35" t="s">
        <v>263</v>
      </c>
      <c r="C58" s="77">
        <v>49.522394226999999</v>
      </c>
      <c r="D58" s="9" t="str">
        <f>IF($B58="N/A","N/A",IF(C58&gt;100,"No",IF(C58&lt;10,"No","Yes")))</f>
        <v>Yes</v>
      </c>
      <c r="E58" s="37">
        <v>53.641905368000003</v>
      </c>
      <c r="F58" s="9" t="str">
        <f>IF($B58="N/A","N/A",IF(E58&gt;100,"No",IF(E58&lt;10,"No","Yes")))</f>
        <v>Yes</v>
      </c>
      <c r="G58" s="37">
        <v>53.015484600999997</v>
      </c>
      <c r="H58" s="9" t="str">
        <f>IF($B58="N/A","N/A",IF(G58&gt;100,"No",IF(G58&lt;10,"No","Yes")))</f>
        <v>Yes</v>
      </c>
      <c r="I58" s="10">
        <v>8.3179999999999996</v>
      </c>
      <c r="J58" s="10">
        <v>-1.17</v>
      </c>
      <c r="K58" s="9" t="str">
        <f t="shared" si="9"/>
        <v>Yes</v>
      </c>
    </row>
    <row r="59" spans="1:11" x14ac:dyDescent="0.25">
      <c r="A59" s="75" t="s">
        <v>882</v>
      </c>
      <c r="B59" s="35" t="s">
        <v>264</v>
      </c>
      <c r="C59" s="77">
        <v>228.13982424</v>
      </c>
      <c r="D59" s="9" t="str">
        <f>IF($B59="N/A","N/A",IF(C59&gt;100,"No",IF(C59&lt;20,"No","Yes")))</f>
        <v>No</v>
      </c>
      <c r="E59" s="37">
        <v>239.04115972</v>
      </c>
      <c r="F59" s="9" t="str">
        <f>IF($B59="N/A","N/A",IF(E59&gt;100,"No",IF(E59&lt;20,"No","Yes")))</f>
        <v>No</v>
      </c>
      <c r="G59" s="37">
        <v>221.56022959000001</v>
      </c>
      <c r="H59" s="9" t="str">
        <f>IF($B59="N/A","N/A",IF(G59&gt;100,"No",IF(G59&lt;20,"No","Yes")))</f>
        <v>No</v>
      </c>
      <c r="I59" s="10">
        <v>4.7779999999999996</v>
      </c>
      <c r="J59" s="10">
        <v>-7.31</v>
      </c>
      <c r="K59" s="9" t="str">
        <f t="shared" si="9"/>
        <v>Yes</v>
      </c>
    </row>
    <row r="60" spans="1:11" x14ac:dyDescent="0.25">
      <c r="A60" s="75" t="s">
        <v>883</v>
      </c>
      <c r="B60" s="35" t="s">
        <v>264</v>
      </c>
      <c r="C60" s="77">
        <v>43.253423566000002</v>
      </c>
      <c r="D60" s="9" t="str">
        <f>IF($B60="N/A","N/A",IF(C60&gt;100,"No",IF(C60&lt;20,"No","Yes")))</f>
        <v>Yes</v>
      </c>
      <c r="E60" s="37">
        <v>39.876151446999998</v>
      </c>
      <c r="F60" s="9" t="str">
        <f>IF($B60="N/A","N/A",IF(E60&gt;100,"No",IF(E60&lt;20,"No","Yes")))</f>
        <v>Yes</v>
      </c>
      <c r="G60" s="37">
        <v>37.854194589999999</v>
      </c>
      <c r="H60" s="9" t="str">
        <f>IF($B60="N/A","N/A",IF(G60&gt;100,"No",IF(G60&lt;20,"No","Yes")))</f>
        <v>Yes</v>
      </c>
      <c r="I60" s="10">
        <v>-7.81</v>
      </c>
      <c r="J60" s="10">
        <v>-5.07</v>
      </c>
      <c r="K60" s="9" t="str">
        <f t="shared" si="9"/>
        <v>Yes</v>
      </c>
    </row>
    <row r="61" spans="1:11" x14ac:dyDescent="0.25">
      <c r="A61" s="75" t="s">
        <v>884</v>
      </c>
      <c r="B61" s="35" t="s">
        <v>213</v>
      </c>
      <c r="C61" s="77">
        <v>94.486141920999998</v>
      </c>
      <c r="D61" s="9" t="str">
        <f>IF($B61="N/A","N/A",IF(C61&gt;15,"No",IF(C61&lt;-15,"No","Yes")))</f>
        <v>N/A</v>
      </c>
      <c r="E61" s="37">
        <v>94.311080181999998</v>
      </c>
      <c r="F61" s="9" t="str">
        <f>IF($B61="N/A","N/A",IF(E61&gt;15,"No",IF(E61&lt;-15,"No","Yes")))</f>
        <v>N/A</v>
      </c>
      <c r="G61" s="37">
        <v>90.520872780000005</v>
      </c>
      <c r="H61" s="9" t="str">
        <f>IF($B61="N/A","N/A",IF(G61&gt;15,"No",IF(G61&lt;-15,"No","Yes")))</f>
        <v>N/A</v>
      </c>
      <c r="I61" s="10">
        <v>-0.185</v>
      </c>
      <c r="J61" s="10">
        <v>-4.0199999999999996</v>
      </c>
      <c r="K61" s="9" t="str">
        <f t="shared" si="9"/>
        <v>Yes</v>
      </c>
    </row>
    <row r="62" spans="1:11" x14ac:dyDescent="0.25">
      <c r="A62" s="75" t="s">
        <v>885</v>
      </c>
      <c r="B62" s="35" t="s">
        <v>265</v>
      </c>
      <c r="C62" s="77">
        <v>33.912671136999997</v>
      </c>
      <c r="D62" s="9" t="str">
        <f>IF($B62="N/A","N/A",IF(C62&gt;60,"No",IF(C62&lt;10,"No","Yes")))</f>
        <v>Yes</v>
      </c>
      <c r="E62" s="37">
        <v>35.409921072000003</v>
      </c>
      <c r="F62" s="9" t="str">
        <f>IF($B62="N/A","N/A",IF(E62&gt;60,"No",IF(E62&lt;10,"No","Yes")))</f>
        <v>Yes</v>
      </c>
      <c r="G62" s="37">
        <v>30.274234562</v>
      </c>
      <c r="H62" s="9" t="str">
        <f>IF($B62="N/A","N/A",IF(G62&gt;60,"No",IF(G62&lt;10,"No","Yes")))</f>
        <v>Yes</v>
      </c>
      <c r="I62" s="10">
        <v>4.415</v>
      </c>
      <c r="J62" s="10">
        <v>-14.5</v>
      </c>
      <c r="K62" s="9" t="str">
        <f t="shared" si="9"/>
        <v>Yes</v>
      </c>
    </row>
    <row r="63" spans="1:11" x14ac:dyDescent="0.25">
      <c r="A63" s="75" t="s">
        <v>886</v>
      </c>
      <c r="B63" s="35" t="s">
        <v>265</v>
      </c>
      <c r="C63" s="77">
        <v>50.978784529999999</v>
      </c>
      <c r="D63" s="9" t="str">
        <f>IF($B63="N/A","N/A",IF(C63&gt;60,"No",IF(C63&lt;10,"No","Yes")))</f>
        <v>Yes</v>
      </c>
      <c r="E63" s="37">
        <v>34.178934769999998</v>
      </c>
      <c r="F63" s="9" t="str">
        <f>IF($B63="N/A","N/A",IF(E63&gt;60,"No",IF(E63&lt;10,"No","Yes")))</f>
        <v>Yes</v>
      </c>
      <c r="G63" s="37">
        <v>51.363020657</v>
      </c>
      <c r="H63" s="9" t="str">
        <f>IF($B63="N/A","N/A",IF(G63&gt;60,"No",IF(G63&lt;10,"No","Yes")))</f>
        <v>Yes</v>
      </c>
      <c r="I63" s="10">
        <v>-33</v>
      </c>
      <c r="J63" s="10">
        <v>50.28</v>
      </c>
      <c r="K63" s="9" t="str">
        <f t="shared" si="9"/>
        <v>No</v>
      </c>
    </row>
    <row r="64" spans="1:11" x14ac:dyDescent="0.25">
      <c r="A64" s="75" t="s">
        <v>887</v>
      </c>
      <c r="B64" s="35" t="s">
        <v>213</v>
      </c>
      <c r="C64" s="77">
        <v>176.49848261</v>
      </c>
      <c r="D64" s="9" t="str">
        <f t="shared" ref="D64:D74" si="10">IF($B64="N/A","N/A",IF(C64&gt;15,"No",IF(C64&lt;-15,"No","Yes")))</f>
        <v>N/A</v>
      </c>
      <c r="E64" s="37">
        <v>64.584450932999999</v>
      </c>
      <c r="F64" s="9" t="str">
        <f>IF($B64="N/A","N/A",IF(E64&gt;15,"No",IF(E64&lt;-15,"No","Yes")))</f>
        <v>N/A</v>
      </c>
      <c r="G64" s="37">
        <v>56.824124382999997</v>
      </c>
      <c r="H64" s="9" t="str">
        <f>IF($B64="N/A","N/A",IF(G64&gt;15,"No",IF(G64&lt;-15,"No","Yes")))</f>
        <v>N/A</v>
      </c>
      <c r="I64" s="10">
        <v>-63.4</v>
      </c>
      <c r="J64" s="10">
        <v>-12</v>
      </c>
      <c r="K64" s="9" t="str">
        <f t="shared" si="9"/>
        <v>Yes</v>
      </c>
    </row>
    <row r="65" spans="1:11" ht="15.75" customHeight="1" x14ac:dyDescent="0.25">
      <c r="A65" s="75" t="s">
        <v>888</v>
      </c>
      <c r="B65" s="35" t="s">
        <v>213</v>
      </c>
      <c r="C65" s="77">
        <v>75.979185713999996</v>
      </c>
      <c r="D65" s="9" t="str">
        <f t="shared" si="10"/>
        <v>N/A</v>
      </c>
      <c r="E65" s="37">
        <v>78.169292748000004</v>
      </c>
      <c r="F65" s="9" t="str">
        <f t="shared" ref="F65:F73" si="11">IF($B65="N/A","N/A",IF(E65&gt;15,"No",IF(E65&lt;-15,"No","Yes")))</f>
        <v>N/A</v>
      </c>
      <c r="G65" s="37">
        <v>70.534263619000001</v>
      </c>
      <c r="H65" s="9" t="str">
        <f t="shared" ref="H65:H86" si="12">IF($B65="N/A","N/A",IF(G65&gt;15,"No",IF(G65&lt;-15,"No","Yes")))</f>
        <v>N/A</v>
      </c>
      <c r="I65" s="10">
        <v>2.883</v>
      </c>
      <c r="J65" s="10">
        <v>-9.77</v>
      </c>
      <c r="K65" s="9" t="str">
        <f t="shared" si="9"/>
        <v>Yes</v>
      </c>
    </row>
    <row r="66" spans="1:11" x14ac:dyDescent="0.25">
      <c r="A66" s="75" t="s">
        <v>889</v>
      </c>
      <c r="B66" s="35" t="s">
        <v>213</v>
      </c>
      <c r="C66" s="77">
        <v>42.912362436999999</v>
      </c>
      <c r="D66" s="9" t="str">
        <f t="shared" si="10"/>
        <v>N/A</v>
      </c>
      <c r="E66" s="37">
        <v>40.790870400999999</v>
      </c>
      <c r="F66" s="9" t="str">
        <f t="shared" si="11"/>
        <v>N/A</v>
      </c>
      <c r="G66" s="37">
        <v>38.274369022000002</v>
      </c>
      <c r="H66" s="9" t="str">
        <f t="shared" si="12"/>
        <v>N/A</v>
      </c>
      <c r="I66" s="10">
        <v>-4.9400000000000004</v>
      </c>
      <c r="J66" s="10">
        <v>-6.17</v>
      </c>
      <c r="K66" s="9" t="str">
        <f t="shared" si="9"/>
        <v>Yes</v>
      </c>
    </row>
    <row r="67" spans="1:11" x14ac:dyDescent="0.25">
      <c r="A67" s="75" t="s">
        <v>890</v>
      </c>
      <c r="B67" s="35" t="s">
        <v>213</v>
      </c>
      <c r="C67" s="77">
        <v>38.188768158000002</v>
      </c>
      <c r="D67" s="9" t="str">
        <f t="shared" si="10"/>
        <v>N/A</v>
      </c>
      <c r="E67" s="37">
        <v>38.488394778</v>
      </c>
      <c r="F67" s="9" t="str">
        <f t="shared" si="11"/>
        <v>N/A</v>
      </c>
      <c r="G67" s="37">
        <v>35.431638341999999</v>
      </c>
      <c r="H67" s="9" t="str">
        <f t="shared" si="12"/>
        <v>N/A</v>
      </c>
      <c r="I67" s="10">
        <v>0.78459999999999996</v>
      </c>
      <c r="J67" s="10">
        <v>-7.94</v>
      </c>
      <c r="K67" s="9" t="str">
        <f t="shared" si="9"/>
        <v>Yes</v>
      </c>
    </row>
    <row r="68" spans="1:11" ht="25" x14ac:dyDescent="0.25">
      <c r="A68" s="75" t="s">
        <v>891</v>
      </c>
      <c r="B68" s="35" t="s">
        <v>213</v>
      </c>
      <c r="C68" s="77">
        <v>122.18614537000001</v>
      </c>
      <c r="D68" s="9" t="str">
        <f t="shared" si="10"/>
        <v>N/A</v>
      </c>
      <c r="E68" s="37">
        <v>123.70035652999999</v>
      </c>
      <c r="F68" s="9" t="str">
        <f t="shared" si="11"/>
        <v>N/A</v>
      </c>
      <c r="G68" s="37">
        <v>125.04115801</v>
      </c>
      <c r="H68" s="9" t="str">
        <f t="shared" si="12"/>
        <v>N/A</v>
      </c>
      <c r="I68" s="10">
        <v>1.2390000000000001</v>
      </c>
      <c r="J68" s="10">
        <v>1.0840000000000001</v>
      </c>
      <c r="K68" s="9" t="str">
        <f t="shared" si="9"/>
        <v>Yes</v>
      </c>
    </row>
    <row r="69" spans="1:11" x14ac:dyDescent="0.25">
      <c r="A69" s="75" t="s">
        <v>892</v>
      </c>
      <c r="B69" s="35" t="s">
        <v>213</v>
      </c>
      <c r="C69" s="77">
        <v>105.62927633</v>
      </c>
      <c r="D69" s="9" t="str">
        <f t="shared" si="10"/>
        <v>N/A</v>
      </c>
      <c r="E69" s="37">
        <v>108.92654292</v>
      </c>
      <c r="F69" s="9" t="str">
        <f t="shared" si="11"/>
        <v>N/A</v>
      </c>
      <c r="G69" s="37">
        <v>104.30434112</v>
      </c>
      <c r="H69" s="9" t="str">
        <f t="shared" si="12"/>
        <v>N/A</v>
      </c>
      <c r="I69" s="10">
        <v>3.1219999999999999</v>
      </c>
      <c r="J69" s="10">
        <v>-4.24</v>
      </c>
      <c r="K69" s="9" t="str">
        <f t="shared" si="9"/>
        <v>Yes</v>
      </c>
    </row>
    <row r="70" spans="1:11" ht="25" x14ac:dyDescent="0.25">
      <c r="A70" s="75" t="s">
        <v>893</v>
      </c>
      <c r="B70" s="35" t="s">
        <v>213</v>
      </c>
      <c r="C70" s="77">
        <v>81.935712121999998</v>
      </c>
      <c r="D70" s="9" t="str">
        <f t="shared" si="10"/>
        <v>N/A</v>
      </c>
      <c r="E70" s="37">
        <v>81.711771657</v>
      </c>
      <c r="F70" s="9" t="str">
        <f t="shared" si="11"/>
        <v>N/A</v>
      </c>
      <c r="G70" s="37">
        <v>78.629411829999995</v>
      </c>
      <c r="H70" s="9" t="str">
        <f t="shared" si="12"/>
        <v>N/A</v>
      </c>
      <c r="I70" s="10">
        <v>-0.27300000000000002</v>
      </c>
      <c r="J70" s="10">
        <v>-3.77</v>
      </c>
      <c r="K70" s="9" t="str">
        <f t="shared" si="9"/>
        <v>Yes</v>
      </c>
    </row>
    <row r="71" spans="1:11" x14ac:dyDescent="0.25">
      <c r="A71" s="75" t="s">
        <v>894</v>
      </c>
      <c r="B71" s="35" t="s">
        <v>213</v>
      </c>
      <c r="C71" s="77">
        <v>1976.9952307999999</v>
      </c>
      <c r="D71" s="9" t="str">
        <f t="shared" si="10"/>
        <v>N/A</v>
      </c>
      <c r="E71" s="37">
        <v>1920.9814961</v>
      </c>
      <c r="F71" s="9" t="str">
        <f t="shared" si="11"/>
        <v>N/A</v>
      </c>
      <c r="G71" s="37">
        <v>2037.0587149999999</v>
      </c>
      <c r="H71" s="9" t="str">
        <f t="shared" si="12"/>
        <v>N/A</v>
      </c>
      <c r="I71" s="10">
        <v>-2.83</v>
      </c>
      <c r="J71" s="10">
        <v>6.0430000000000001</v>
      </c>
      <c r="K71" s="9" t="str">
        <f t="shared" si="9"/>
        <v>Yes</v>
      </c>
    </row>
    <row r="72" spans="1:11" ht="25" x14ac:dyDescent="0.25">
      <c r="A72" s="75" t="s">
        <v>895</v>
      </c>
      <c r="B72" s="35" t="s">
        <v>213</v>
      </c>
      <c r="C72" s="77">
        <v>1561.9690553999999</v>
      </c>
      <c r="D72" s="9" t="str">
        <f t="shared" si="10"/>
        <v>N/A</v>
      </c>
      <c r="E72" s="37">
        <v>1004.8068833999999</v>
      </c>
      <c r="F72" s="9" t="str">
        <f t="shared" si="11"/>
        <v>N/A</v>
      </c>
      <c r="G72" s="37">
        <v>188.48587802</v>
      </c>
      <c r="H72" s="9" t="str">
        <f t="shared" si="12"/>
        <v>N/A</v>
      </c>
      <c r="I72" s="10">
        <v>-35.700000000000003</v>
      </c>
      <c r="J72" s="10">
        <v>-81.2</v>
      </c>
      <c r="K72" s="9" t="str">
        <f t="shared" si="9"/>
        <v>No</v>
      </c>
    </row>
    <row r="73" spans="1:11" x14ac:dyDescent="0.25">
      <c r="A73" s="75" t="s">
        <v>896</v>
      </c>
      <c r="B73" s="35" t="s">
        <v>213</v>
      </c>
      <c r="C73" s="77">
        <v>102.66529475</v>
      </c>
      <c r="D73" s="9" t="str">
        <f t="shared" si="10"/>
        <v>N/A</v>
      </c>
      <c r="E73" s="37">
        <v>84.790823021999998</v>
      </c>
      <c r="F73" s="9" t="str">
        <f t="shared" si="11"/>
        <v>N/A</v>
      </c>
      <c r="G73" s="37">
        <v>72.177311642000006</v>
      </c>
      <c r="H73" s="9" t="str">
        <f t="shared" si="12"/>
        <v>N/A</v>
      </c>
      <c r="I73" s="10">
        <v>-17.399999999999999</v>
      </c>
      <c r="J73" s="10">
        <v>-14.9</v>
      </c>
      <c r="K73" s="9" t="str">
        <f t="shared" si="9"/>
        <v>Yes</v>
      </c>
    </row>
    <row r="74" spans="1:11" x14ac:dyDescent="0.25">
      <c r="A74" s="75" t="s">
        <v>897</v>
      </c>
      <c r="B74" s="35" t="s">
        <v>213</v>
      </c>
      <c r="C74" s="77">
        <v>401.55645287999999</v>
      </c>
      <c r="D74" s="9" t="str">
        <f t="shared" si="10"/>
        <v>N/A</v>
      </c>
      <c r="E74" s="37">
        <v>245.58295591000001</v>
      </c>
      <c r="F74" s="9" t="str">
        <f>IF($B74="N/A","N/A",IF(E74&gt;15,"No",IF(E74&lt;-15,"No","Yes")))</f>
        <v>N/A</v>
      </c>
      <c r="G74" s="37">
        <v>150.09401091000001</v>
      </c>
      <c r="H74" s="9" t="str">
        <f t="shared" si="12"/>
        <v>N/A</v>
      </c>
      <c r="I74" s="10">
        <v>-38.799999999999997</v>
      </c>
      <c r="J74" s="10">
        <v>-38.9</v>
      </c>
      <c r="K74" s="9" t="str">
        <f t="shared" si="9"/>
        <v>No</v>
      </c>
    </row>
    <row r="75" spans="1:11" x14ac:dyDescent="0.25">
      <c r="A75" s="75" t="s">
        <v>898</v>
      </c>
      <c r="B75" s="35" t="s">
        <v>213</v>
      </c>
      <c r="C75" s="74">
        <v>3.9452446565999999</v>
      </c>
      <c r="D75" s="9" t="str">
        <f t="shared" ref="D75:D80" si="13">IF($B75="N/A","N/A",IF(C75&gt;15,"No",IF(C75&lt;-15,"No","Yes")))</f>
        <v>N/A</v>
      </c>
      <c r="E75" s="8">
        <v>6.9233102544999996</v>
      </c>
      <c r="F75" s="9" t="str">
        <f>IF($B75="N/A","N/A",IF(E75&gt;15,"No",IF(E75&lt;-15,"No","Yes")))</f>
        <v>N/A</v>
      </c>
      <c r="G75" s="8">
        <v>9.6116829958000007</v>
      </c>
      <c r="H75" s="9" t="str">
        <f t="shared" si="12"/>
        <v>N/A</v>
      </c>
      <c r="I75" s="10">
        <v>75.48</v>
      </c>
      <c r="J75" s="10">
        <v>38.83</v>
      </c>
      <c r="K75" s="9" t="str">
        <f t="shared" ref="K75:K80" si="14">IF(J75="Div by 0", "N/A", IF(J75="N/A","N/A", IF(J75&gt;30, "No", IF(J75&lt;-30, "No", "Yes"))))</f>
        <v>No</v>
      </c>
    </row>
    <row r="76" spans="1:11" x14ac:dyDescent="0.25">
      <c r="A76" s="75" t="s">
        <v>899</v>
      </c>
      <c r="B76" s="35" t="s">
        <v>213</v>
      </c>
      <c r="C76" s="74">
        <v>1.0025299841999999</v>
      </c>
      <c r="D76" s="9" t="str">
        <f t="shared" si="13"/>
        <v>N/A</v>
      </c>
      <c r="E76" s="8">
        <v>0.81076908459999997</v>
      </c>
      <c r="F76" s="9" t="str">
        <f t="shared" ref="F76:F86" si="15">IF($B76="N/A","N/A",IF(E76&gt;15,"No",IF(E76&lt;-15,"No","Yes")))</f>
        <v>N/A</v>
      </c>
      <c r="G76" s="8">
        <v>0.73183075490000005</v>
      </c>
      <c r="H76" s="9" t="str">
        <f t="shared" si="12"/>
        <v>N/A</v>
      </c>
      <c r="I76" s="10">
        <v>-19.100000000000001</v>
      </c>
      <c r="J76" s="10">
        <v>-9.74</v>
      </c>
      <c r="K76" s="9" t="str">
        <f t="shared" si="14"/>
        <v>Yes</v>
      </c>
    </row>
    <row r="77" spans="1:11" x14ac:dyDescent="0.25">
      <c r="A77" s="75" t="s">
        <v>900</v>
      </c>
      <c r="B77" s="35" t="s">
        <v>213</v>
      </c>
      <c r="C77" s="74">
        <v>0.60390876569999996</v>
      </c>
      <c r="D77" s="9" t="str">
        <f t="shared" si="13"/>
        <v>N/A</v>
      </c>
      <c r="E77" s="8">
        <v>0.50108961569999999</v>
      </c>
      <c r="F77" s="9" t="str">
        <f t="shared" si="15"/>
        <v>N/A</v>
      </c>
      <c r="G77" s="8">
        <v>0.47203811429999998</v>
      </c>
      <c r="H77" s="9" t="str">
        <f t="shared" si="12"/>
        <v>N/A</v>
      </c>
      <c r="I77" s="10">
        <v>-17</v>
      </c>
      <c r="J77" s="10">
        <v>-5.8</v>
      </c>
      <c r="K77" s="9" t="str">
        <f t="shared" si="14"/>
        <v>Yes</v>
      </c>
    </row>
    <row r="78" spans="1:11" x14ac:dyDescent="0.25">
      <c r="A78" s="75" t="s">
        <v>901</v>
      </c>
      <c r="B78" s="35" t="s">
        <v>213</v>
      </c>
      <c r="C78" s="74">
        <v>2.7726710000000002E-4</v>
      </c>
      <c r="D78" s="9" t="str">
        <f t="shared" si="13"/>
        <v>N/A</v>
      </c>
      <c r="E78" s="8">
        <v>2.5681677999999999E-3</v>
      </c>
      <c r="F78" s="9" t="str">
        <f t="shared" si="15"/>
        <v>N/A</v>
      </c>
      <c r="G78" s="8">
        <v>1.3968659E-3</v>
      </c>
      <c r="H78" s="9" t="str">
        <f t="shared" si="12"/>
        <v>N/A</v>
      </c>
      <c r="I78" s="10">
        <v>826.2</v>
      </c>
      <c r="J78" s="10">
        <v>-45.6</v>
      </c>
      <c r="K78" s="9" t="str">
        <f t="shared" si="14"/>
        <v>No</v>
      </c>
    </row>
    <row r="79" spans="1:11" ht="25" x14ac:dyDescent="0.25">
      <c r="A79" s="75" t="s">
        <v>902</v>
      </c>
      <c r="B79" s="35" t="s">
        <v>213</v>
      </c>
      <c r="C79" s="74">
        <v>26.187609727000002</v>
      </c>
      <c r="D79" s="9" t="str">
        <f t="shared" si="13"/>
        <v>N/A</v>
      </c>
      <c r="E79" s="8">
        <v>25.755635124000001</v>
      </c>
      <c r="F79" s="9" t="str">
        <f t="shared" si="15"/>
        <v>N/A</v>
      </c>
      <c r="G79" s="8">
        <v>26.017892778</v>
      </c>
      <c r="H79" s="9" t="str">
        <f t="shared" si="12"/>
        <v>N/A</v>
      </c>
      <c r="I79" s="10">
        <v>-1.65</v>
      </c>
      <c r="J79" s="10">
        <v>1.018</v>
      </c>
      <c r="K79" s="9" t="str">
        <f t="shared" si="14"/>
        <v>Yes</v>
      </c>
    </row>
    <row r="80" spans="1:11" ht="25" x14ac:dyDescent="0.25">
      <c r="A80" s="75" t="s">
        <v>903</v>
      </c>
      <c r="B80" s="35" t="s">
        <v>213</v>
      </c>
      <c r="C80" s="79" t="s">
        <v>213</v>
      </c>
      <c r="D80" s="9" t="str">
        <f t="shared" si="13"/>
        <v>N/A</v>
      </c>
      <c r="E80" s="79">
        <v>25.738157728000001</v>
      </c>
      <c r="F80" s="9" t="str">
        <f t="shared" si="15"/>
        <v>N/A</v>
      </c>
      <c r="G80" s="79">
        <v>25.993813934999999</v>
      </c>
      <c r="H80" s="9" t="str">
        <f t="shared" si="12"/>
        <v>N/A</v>
      </c>
      <c r="I80" s="10" t="s">
        <v>213</v>
      </c>
      <c r="J80" s="80">
        <v>0.99329999999999996</v>
      </c>
      <c r="K80" s="9" t="str">
        <f t="shared" si="14"/>
        <v>Yes</v>
      </c>
    </row>
    <row r="81" spans="1:11" x14ac:dyDescent="0.25">
      <c r="A81" s="75" t="s">
        <v>904</v>
      </c>
      <c r="B81" s="35" t="s">
        <v>213</v>
      </c>
      <c r="C81" s="81">
        <v>316.20326094000001</v>
      </c>
      <c r="D81" s="9" t="str">
        <f t="shared" ref="D81:D86" si="16">IF($B81="N/A","N/A",IF(C81&gt;15,"No",IF(C81&lt;-15,"No","Yes")))</f>
        <v>N/A</v>
      </c>
      <c r="E81" s="82">
        <v>172.82474883</v>
      </c>
      <c r="F81" s="9" t="str">
        <f t="shared" si="15"/>
        <v>N/A</v>
      </c>
      <c r="G81" s="82">
        <v>121.97603273999999</v>
      </c>
      <c r="H81" s="9" t="str">
        <f>IF($B81="N/A","N/A",IF(G81&gt;15,"No",IF(G81&lt;-15,"No","Yes")))</f>
        <v>N/A</v>
      </c>
      <c r="I81" s="10">
        <v>-45.3</v>
      </c>
      <c r="J81" s="10">
        <v>-29.4</v>
      </c>
      <c r="K81" s="9" t="str">
        <f t="shared" ref="K81:K86" si="17">IF(J81="Div by 0", "N/A", IF(J81="N/A","N/A", IF(J81&gt;30, "No", IF(J81&lt;-30, "No", "Yes"))))</f>
        <v>Yes</v>
      </c>
    </row>
    <row r="82" spans="1:11" x14ac:dyDescent="0.25">
      <c r="A82" s="75" t="s">
        <v>905</v>
      </c>
      <c r="B82" s="35" t="s">
        <v>213</v>
      </c>
      <c r="C82" s="81">
        <v>75.280355885000006</v>
      </c>
      <c r="D82" s="9" t="str">
        <f t="shared" si="16"/>
        <v>N/A</v>
      </c>
      <c r="E82" s="82">
        <v>76.059738293999999</v>
      </c>
      <c r="F82" s="9" t="str">
        <f t="shared" si="15"/>
        <v>N/A</v>
      </c>
      <c r="G82" s="82">
        <v>76.712142447000005</v>
      </c>
      <c r="H82" s="9" t="str">
        <f t="shared" si="12"/>
        <v>N/A</v>
      </c>
      <c r="I82" s="10">
        <v>1.0349999999999999</v>
      </c>
      <c r="J82" s="10">
        <v>0.85780000000000001</v>
      </c>
      <c r="K82" s="9" t="str">
        <f t="shared" si="17"/>
        <v>Yes</v>
      </c>
    </row>
    <row r="83" spans="1:11" x14ac:dyDescent="0.25">
      <c r="A83" s="75" t="s">
        <v>906</v>
      </c>
      <c r="B83" s="35" t="s">
        <v>213</v>
      </c>
      <c r="C83" s="81">
        <v>114.09029089000001</v>
      </c>
      <c r="D83" s="9" t="str">
        <f t="shared" si="16"/>
        <v>N/A</v>
      </c>
      <c r="E83" s="82">
        <v>114.25314768</v>
      </c>
      <c r="F83" s="9" t="str">
        <f t="shared" si="15"/>
        <v>N/A</v>
      </c>
      <c r="G83" s="82">
        <v>116.22953635</v>
      </c>
      <c r="H83" s="9" t="str">
        <f t="shared" si="12"/>
        <v>N/A</v>
      </c>
      <c r="I83" s="10">
        <v>0.14269999999999999</v>
      </c>
      <c r="J83" s="10">
        <v>1.73</v>
      </c>
      <c r="K83" s="9" t="str">
        <f t="shared" si="17"/>
        <v>Yes</v>
      </c>
    </row>
    <row r="84" spans="1:11" x14ac:dyDescent="0.25">
      <c r="A84" s="75" t="s">
        <v>907</v>
      </c>
      <c r="B84" s="35" t="s">
        <v>213</v>
      </c>
      <c r="C84" s="81">
        <v>253.28301887000001</v>
      </c>
      <c r="D84" s="9" t="str">
        <f t="shared" si="16"/>
        <v>N/A</v>
      </c>
      <c r="E84" s="82">
        <v>277.83236993999998</v>
      </c>
      <c r="F84" s="9" t="str">
        <f t="shared" si="15"/>
        <v>N/A</v>
      </c>
      <c r="G84" s="82">
        <v>292.79370628999999</v>
      </c>
      <c r="H84" s="9" t="str">
        <f t="shared" si="12"/>
        <v>N/A</v>
      </c>
      <c r="I84" s="10">
        <v>9.6920000000000002</v>
      </c>
      <c r="J84" s="10">
        <v>5.3849999999999998</v>
      </c>
      <c r="K84" s="9" t="str">
        <f t="shared" si="17"/>
        <v>Yes</v>
      </c>
    </row>
    <row r="85" spans="1:11" x14ac:dyDescent="0.25">
      <c r="A85" s="75" t="s">
        <v>908</v>
      </c>
      <c r="B85" s="35" t="s">
        <v>213</v>
      </c>
      <c r="C85" s="81">
        <v>41.179718798000003</v>
      </c>
      <c r="D85" s="9" t="str">
        <f t="shared" si="16"/>
        <v>N/A</v>
      </c>
      <c r="E85" s="82">
        <v>41.057385418000003</v>
      </c>
      <c r="F85" s="9" t="str">
        <f t="shared" si="15"/>
        <v>N/A</v>
      </c>
      <c r="G85" s="82">
        <v>37.669372062000001</v>
      </c>
      <c r="H85" s="9" t="str">
        <f t="shared" si="12"/>
        <v>N/A</v>
      </c>
      <c r="I85" s="10">
        <v>-0.29699999999999999</v>
      </c>
      <c r="J85" s="10">
        <v>-8.25</v>
      </c>
      <c r="K85" s="9" t="str">
        <f t="shared" si="17"/>
        <v>Yes</v>
      </c>
    </row>
    <row r="86" spans="1:11" ht="25" x14ac:dyDescent="0.25">
      <c r="A86" s="75" t="s">
        <v>909</v>
      </c>
      <c r="B86" s="35" t="s">
        <v>213</v>
      </c>
      <c r="C86" s="83" t="s">
        <v>213</v>
      </c>
      <c r="D86" s="9" t="str">
        <f t="shared" si="16"/>
        <v>N/A</v>
      </c>
      <c r="E86" s="83">
        <v>40.957982772000001</v>
      </c>
      <c r="F86" s="9" t="str">
        <f t="shared" si="15"/>
        <v>N/A</v>
      </c>
      <c r="G86" s="83">
        <v>37.517465637000001</v>
      </c>
      <c r="H86" s="9" t="str">
        <f t="shared" si="12"/>
        <v>N/A</v>
      </c>
      <c r="I86" s="10" t="s">
        <v>213</v>
      </c>
      <c r="J86" s="10">
        <v>-8.4</v>
      </c>
      <c r="K86" s="9" t="str">
        <f t="shared" si="17"/>
        <v>Yes</v>
      </c>
    </row>
    <row r="87" spans="1:11" x14ac:dyDescent="0.25">
      <c r="A87" s="75" t="s">
        <v>32</v>
      </c>
      <c r="B87" s="35" t="s">
        <v>266</v>
      </c>
      <c r="C87" s="74">
        <v>65.355904553000002</v>
      </c>
      <c r="D87" s="9" t="str">
        <f>IF($B87="N/A","N/A",IF(C87&gt;60,"Yes","No"))</f>
        <v>Yes</v>
      </c>
      <c r="E87" s="8">
        <v>63.523679596000001</v>
      </c>
      <c r="F87" s="9" t="str">
        <f>IF($B87="N/A","N/A",IF(E87&gt;60,"Yes","No"))</f>
        <v>Yes</v>
      </c>
      <c r="G87" s="8">
        <v>62.464864671000001</v>
      </c>
      <c r="H87" s="9" t="str">
        <f>IF($B87="N/A","N/A",IF(G87&gt;60,"Yes","No"))</f>
        <v>Yes</v>
      </c>
      <c r="I87" s="10">
        <v>-2.8</v>
      </c>
      <c r="J87" s="10">
        <v>-1.67</v>
      </c>
      <c r="K87" s="9" t="str">
        <f t="shared" ref="K87:K105" si="18">IF(J87="Div by 0", "N/A", IF(J87="N/A","N/A", IF(J87&gt;30, "No", IF(J87&lt;-30, "No", "Yes"))))</f>
        <v>Yes</v>
      </c>
    </row>
    <row r="88" spans="1:11" x14ac:dyDescent="0.25">
      <c r="A88" s="75" t="s">
        <v>39</v>
      </c>
      <c r="B88" s="35" t="s">
        <v>267</v>
      </c>
      <c r="C88" s="74">
        <v>99.999983053999998</v>
      </c>
      <c r="D88" s="9" t="str">
        <f>IF($B88="N/A","N/A",IF(C88&gt;100,"No",IF(C88&lt;85,"No","Yes")))</f>
        <v>Yes</v>
      </c>
      <c r="E88" s="8">
        <v>99.999851448000001</v>
      </c>
      <c r="F88" s="9" t="str">
        <f>IF($B88="N/A","N/A",IF(E88&gt;100,"No",IF(E88&lt;85,"No","Yes")))</f>
        <v>Yes</v>
      </c>
      <c r="G88" s="8">
        <v>99.999965664000001</v>
      </c>
      <c r="H88" s="9" t="str">
        <f>IF($B88="N/A","N/A",IF(G88&gt;100,"No",IF(G88&lt;85,"No","Yes")))</f>
        <v>Yes</v>
      </c>
      <c r="I88" s="10">
        <v>0</v>
      </c>
      <c r="J88" s="10">
        <v>1E-4</v>
      </c>
      <c r="K88" s="9" t="str">
        <f t="shared" si="18"/>
        <v>Yes</v>
      </c>
    </row>
    <row r="89" spans="1:11" x14ac:dyDescent="0.25">
      <c r="A89" s="75" t="s">
        <v>910</v>
      </c>
      <c r="B89" s="35" t="s">
        <v>213</v>
      </c>
      <c r="C89" s="74">
        <v>28.353976572000001</v>
      </c>
      <c r="D89" s="9" t="str">
        <f>IF($B89="N/A","N/A",IF(C89&gt;15,"No",IF(C89&lt;-15,"No","Yes")))</f>
        <v>N/A</v>
      </c>
      <c r="E89" s="8">
        <v>30.649025606999999</v>
      </c>
      <c r="F89" s="9" t="str">
        <f>IF($B89="N/A","N/A",IF(E89&gt;15,"No",IF(E89&lt;-15,"No","Yes")))</f>
        <v>N/A</v>
      </c>
      <c r="G89" s="8">
        <v>31.906342093999999</v>
      </c>
      <c r="H89" s="9" t="str">
        <f>IF($B89="N/A","N/A",IF(G89&gt;15,"No",IF(G89&lt;-15,"No","Yes")))</f>
        <v>N/A</v>
      </c>
      <c r="I89" s="10">
        <v>8.0939999999999994</v>
      </c>
      <c r="J89" s="10">
        <v>4.1020000000000003</v>
      </c>
      <c r="K89" s="9" t="str">
        <f t="shared" si="18"/>
        <v>Yes</v>
      </c>
    </row>
    <row r="90" spans="1:11" x14ac:dyDescent="0.25">
      <c r="A90" s="75" t="s">
        <v>851</v>
      </c>
      <c r="B90" s="35" t="s">
        <v>268</v>
      </c>
      <c r="C90" s="74">
        <v>6.4852261353999996</v>
      </c>
      <c r="D90" s="9" t="str">
        <f>IF($B90="N/A","N/A",IF(C90&gt;25,"No",IF(C90&lt;5,"No","Yes")))</f>
        <v>Yes</v>
      </c>
      <c r="E90" s="8">
        <v>9.0366212982</v>
      </c>
      <c r="F90" s="9" t="str">
        <f>IF($B90="N/A","N/A",IF(E90&gt;25,"No",IF(E90&lt;5,"No","Yes")))</f>
        <v>Yes</v>
      </c>
      <c r="G90" s="8">
        <v>11.186264153</v>
      </c>
      <c r="H90" s="9" t="str">
        <f>IF($B90="N/A","N/A",IF(G90&gt;25,"No",IF(G90&lt;5,"No","Yes")))</f>
        <v>Yes</v>
      </c>
      <c r="I90" s="10">
        <v>39.340000000000003</v>
      </c>
      <c r="J90" s="10">
        <v>23.79</v>
      </c>
      <c r="K90" s="9" t="str">
        <f t="shared" si="18"/>
        <v>Yes</v>
      </c>
    </row>
    <row r="91" spans="1:11" x14ac:dyDescent="0.25">
      <c r="A91" s="75" t="s">
        <v>852</v>
      </c>
      <c r="B91" s="35" t="s">
        <v>269</v>
      </c>
      <c r="C91" s="74">
        <v>45.712531114000001</v>
      </c>
      <c r="D91" s="9" t="str">
        <f>IF($B91="N/A","N/A",IF(C91&gt;70,"No",IF(C91&lt;40,"No","Yes")))</f>
        <v>Yes</v>
      </c>
      <c r="E91" s="8">
        <v>43.658242762</v>
      </c>
      <c r="F91" s="9" t="str">
        <f>IF($B91="N/A","N/A",IF(E91&gt;70,"No",IF(E91&lt;40,"No","Yes")))</f>
        <v>Yes</v>
      </c>
      <c r="G91" s="8">
        <v>41.532811387000002</v>
      </c>
      <c r="H91" s="9" t="str">
        <f>IF($B91="N/A","N/A",IF(G91&gt;70,"No",IF(G91&lt;40,"No","Yes")))</f>
        <v>Yes</v>
      </c>
      <c r="I91" s="10">
        <v>-4.49</v>
      </c>
      <c r="J91" s="10">
        <v>-4.87</v>
      </c>
      <c r="K91" s="9" t="str">
        <f t="shared" si="18"/>
        <v>Yes</v>
      </c>
    </row>
    <row r="92" spans="1:11" x14ac:dyDescent="0.25">
      <c r="A92" s="75" t="s">
        <v>853</v>
      </c>
      <c r="B92" s="35" t="s">
        <v>270</v>
      </c>
      <c r="C92" s="74">
        <v>47.717594480999999</v>
      </c>
      <c r="D92" s="9" t="str">
        <f>IF($B92="N/A","N/A",IF(C92&gt;55,"No",IF(C92&lt;20,"No","Yes")))</f>
        <v>Yes</v>
      </c>
      <c r="E92" s="8">
        <v>47.203145478000003</v>
      </c>
      <c r="F92" s="9" t="str">
        <f>IF($B92="N/A","N/A",IF(E92&gt;55,"No",IF(E92&lt;20,"No","Yes")))</f>
        <v>Yes</v>
      </c>
      <c r="G92" s="8">
        <v>47.200974877</v>
      </c>
      <c r="H92" s="9" t="str">
        <f>IF($B92="N/A","N/A",IF(G92&gt;55,"No",IF(G92&lt;20,"No","Yes")))</f>
        <v>Yes</v>
      </c>
      <c r="I92" s="10">
        <v>-1.08</v>
      </c>
      <c r="J92" s="10">
        <v>-5.0000000000000001E-3</v>
      </c>
      <c r="K92" s="9" t="str">
        <f t="shared" si="18"/>
        <v>Yes</v>
      </c>
    </row>
    <row r="93" spans="1:11" x14ac:dyDescent="0.25">
      <c r="A93" s="75" t="s">
        <v>163</v>
      </c>
      <c r="B93" s="35" t="s">
        <v>246</v>
      </c>
      <c r="C93" s="74">
        <v>97.624772699999994</v>
      </c>
      <c r="D93" s="9" t="str">
        <f>IF($B93="N/A","N/A",IF(C93&gt;95,"Yes","No"))</f>
        <v>Yes</v>
      </c>
      <c r="E93" s="8">
        <v>97.901252712000002</v>
      </c>
      <c r="F93" s="9" t="str">
        <f>IF($B93="N/A","N/A",IF(E93&gt;95,"Yes","No"))</f>
        <v>Yes</v>
      </c>
      <c r="G93" s="8">
        <v>98.062727680999998</v>
      </c>
      <c r="H93" s="9" t="str">
        <f>IF($B93="N/A","N/A",IF(G93&gt;95,"Yes","No"))</f>
        <v>Yes</v>
      </c>
      <c r="I93" s="10">
        <v>0.28320000000000001</v>
      </c>
      <c r="J93" s="10">
        <v>0.16489999999999999</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99.998981181000005</v>
      </c>
      <c r="D96" s="9" t="str">
        <f>IF($B96="N/A","N/A",IF(C96&gt;15,"No",IF(C96&lt;-15,"No","Yes")))</f>
        <v>N/A</v>
      </c>
      <c r="E96" s="8">
        <v>99.999193074999994</v>
      </c>
      <c r="F96" s="9" t="str">
        <f>IF($B96="N/A","N/A",IF(E96&gt;15,"No",IF(E96&lt;-15,"No","Yes")))</f>
        <v>N/A</v>
      </c>
      <c r="G96" s="8">
        <v>99.998948752999993</v>
      </c>
      <c r="H96" s="9" t="str">
        <f>IF($B96="N/A","N/A",IF(G96&gt;15,"No",IF(G96&lt;-15,"No","Yes")))</f>
        <v>N/A</v>
      </c>
      <c r="I96" s="10">
        <v>2.0000000000000001E-4</v>
      </c>
      <c r="J96" s="10">
        <v>0</v>
      </c>
      <c r="K96" s="9" t="str">
        <f t="shared" si="18"/>
        <v>Yes</v>
      </c>
    </row>
    <row r="97" spans="1:11" x14ac:dyDescent="0.25">
      <c r="A97" s="75" t="s">
        <v>912</v>
      </c>
      <c r="B97" s="35" t="s">
        <v>213</v>
      </c>
      <c r="C97" s="74">
        <v>99.999066081999999</v>
      </c>
      <c r="D97" s="9" t="str">
        <f>IF($B97="N/A","N/A",IF(C97&gt;15,"No",IF(C97&lt;-15,"No","Yes")))</f>
        <v>N/A</v>
      </c>
      <c r="E97" s="8">
        <v>99.999299785000005</v>
      </c>
      <c r="F97" s="9" t="str">
        <f>IF($B97="N/A","N/A",IF(E97&gt;15,"No",IF(E97&lt;-15,"No","Yes")))</f>
        <v>N/A</v>
      </c>
      <c r="G97" s="8">
        <v>99.999164562999994</v>
      </c>
      <c r="H97" s="9" t="str">
        <f>IF($B97="N/A","N/A",IF(G97&gt;15,"No",IF(G97&lt;-15,"No","Yes")))</f>
        <v>N/A</v>
      </c>
      <c r="I97" s="10">
        <v>2.0000000000000001E-4</v>
      </c>
      <c r="J97" s="10">
        <v>0</v>
      </c>
      <c r="K97" s="9" t="str">
        <f t="shared" si="18"/>
        <v>Yes</v>
      </c>
    </row>
    <row r="98" spans="1:11" x14ac:dyDescent="0.25">
      <c r="A98" s="75" t="s">
        <v>43</v>
      </c>
      <c r="B98" s="35" t="s">
        <v>223</v>
      </c>
      <c r="C98" s="74">
        <v>99.9179429</v>
      </c>
      <c r="D98" s="9" t="str">
        <f>IF($B98="N/A","N/A",IF(C98&gt;100,"No",IF(C98&lt;98,"No","Yes")))</f>
        <v>Yes</v>
      </c>
      <c r="E98" s="8">
        <v>99.945058349000007</v>
      </c>
      <c r="F98" s="9" t="str">
        <f>IF($B98="N/A","N/A",IF(E98&gt;100,"No",IF(E98&lt;98,"No","Yes")))</f>
        <v>Yes</v>
      </c>
      <c r="G98" s="8">
        <v>99.936699618000006</v>
      </c>
      <c r="H98" s="9" t="str">
        <f>IF($B98="N/A","N/A",IF(G98&gt;100,"No",IF(G98&lt;98,"No","Yes")))</f>
        <v>Yes</v>
      </c>
      <c r="I98" s="10">
        <v>2.7099999999999999E-2</v>
      </c>
      <c r="J98" s="10">
        <v>-8.0000000000000002E-3</v>
      </c>
      <c r="K98" s="9" t="str">
        <f t="shared" si="18"/>
        <v>Yes</v>
      </c>
    </row>
    <row r="99" spans="1:11" x14ac:dyDescent="0.25">
      <c r="A99" s="75" t="s">
        <v>44</v>
      </c>
      <c r="B99" s="35" t="s">
        <v>213</v>
      </c>
      <c r="C99" s="74">
        <v>36.521276788000002</v>
      </c>
      <c r="D99" s="9" t="str">
        <f>IF($B99="N/A","N/A",IF(C99&gt;15,"No",IF(C99&lt;-15,"No","Yes")))</f>
        <v>N/A</v>
      </c>
      <c r="E99" s="8">
        <v>33.079200852</v>
      </c>
      <c r="F99" s="9" t="str">
        <f>IF($B99="N/A","N/A",IF(E99&gt;15,"No",IF(E99&lt;-15,"No","Yes")))</f>
        <v>N/A</v>
      </c>
      <c r="G99" s="8">
        <v>30.479728292000001</v>
      </c>
      <c r="H99" s="9" t="str">
        <f>IF($B99="N/A","N/A",IF(G99&gt;15,"No",IF(G99&lt;-15,"No","Yes")))</f>
        <v>N/A</v>
      </c>
      <c r="I99" s="10">
        <v>-9.42</v>
      </c>
      <c r="J99" s="10">
        <v>-7.86</v>
      </c>
      <c r="K99" s="9" t="str">
        <f t="shared" si="18"/>
        <v>Yes</v>
      </c>
    </row>
    <row r="100" spans="1:11" x14ac:dyDescent="0.25">
      <c r="A100" s="75" t="s">
        <v>45</v>
      </c>
      <c r="B100" s="35" t="s">
        <v>213</v>
      </c>
      <c r="C100" s="74">
        <v>54.705767518000002</v>
      </c>
      <c r="D100" s="9" t="str">
        <f>IF($B100="N/A","N/A",IF(C100&gt;15,"No",IF(C100&lt;-15,"No","Yes")))</f>
        <v>N/A</v>
      </c>
      <c r="E100" s="8">
        <v>58.314576955</v>
      </c>
      <c r="F100" s="9" t="str">
        <f>IF($B100="N/A","N/A",IF(E100&gt;15,"No",IF(E100&lt;-15,"No","Yes")))</f>
        <v>N/A</v>
      </c>
      <c r="G100" s="8">
        <v>60.251070824000003</v>
      </c>
      <c r="H100" s="9" t="str">
        <f>IF($B100="N/A","N/A",IF(G100&gt;15,"No",IF(G100&lt;-15,"No","Yes")))</f>
        <v>N/A</v>
      </c>
      <c r="I100" s="10">
        <v>6.5970000000000004</v>
      </c>
      <c r="J100" s="10">
        <v>3.3210000000000002</v>
      </c>
      <c r="K100" s="9" t="str">
        <f t="shared" si="18"/>
        <v>Yes</v>
      </c>
    </row>
    <row r="101" spans="1:11" x14ac:dyDescent="0.25">
      <c r="A101" s="75" t="s">
        <v>355</v>
      </c>
      <c r="B101" s="35" t="s">
        <v>213</v>
      </c>
      <c r="C101" s="74" t="s">
        <v>213</v>
      </c>
      <c r="D101" s="9" t="str">
        <f>IF($B101="N/A","N/A",IF(C101&gt;15,"No",IF(C101&lt;-15,"No","Yes")))</f>
        <v>N/A</v>
      </c>
      <c r="E101" s="8">
        <v>91.393777807000006</v>
      </c>
      <c r="F101" s="9" t="str">
        <f>IF($B101="N/A","N/A",IF(E101&gt;15,"No",IF(E101&lt;-15,"No","Yes")))</f>
        <v>N/A</v>
      </c>
      <c r="G101" s="8">
        <v>90.730799116</v>
      </c>
      <c r="H101" s="9" t="str">
        <f>IF($B101="N/A","N/A",IF(G101&gt;15,"No",IF(G101&lt;-15,"No","Yes")))</f>
        <v>N/A</v>
      </c>
      <c r="I101" s="10" t="s">
        <v>213</v>
      </c>
      <c r="J101" s="10">
        <v>-0.72499999999999998</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8.7729556938000002</v>
      </c>
      <c r="D103" s="9" t="str">
        <f>IF($B103="N/A","N/A",IF(C103&gt;15,"No",IF(C103&lt;-15,"No","Yes")))</f>
        <v>N/A</v>
      </c>
      <c r="E103" s="8">
        <v>8.6062221930000007</v>
      </c>
      <c r="F103" s="9" t="str">
        <f>IF($B103="N/A","N/A",IF(E103&gt;15,"No",IF(E103&lt;-15,"No","Yes")))</f>
        <v>N/A</v>
      </c>
      <c r="G103" s="8">
        <v>9.2692008834999999</v>
      </c>
      <c r="H103" s="9" t="str">
        <f>IF($B103="N/A","N/A",IF(G103&gt;15,"No",IF(G103&lt;-15,"No","Yes")))</f>
        <v>N/A</v>
      </c>
      <c r="I103" s="10">
        <v>-1.9</v>
      </c>
      <c r="J103" s="10">
        <v>7.7030000000000003</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99.999745314999998</v>
      </c>
      <c r="D105" s="9" t="str">
        <f>IF($B105="N/A","N/A",IF(C105&gt;100,"No",IF(C105&lt;98,"No","Yes")))</f>
        <v>Yes</v>
      </c>
      <c r="E105" s="8">
        <v>99.998864565999995</v>
      </c>
      <c r="F105" s="9" t="str">
        <f>IF($B105="N/A","N/A",IF(E105&gt;100,"No",IF(E105&lt;98,"No","Yes")))</f>
        <v>Yes</v>
      </c>
      <c r="G105" s="8">
        <v>99.998983225000003</v>
      </c>
      <c r="H105" s="9" t="str">
        <f>IF($B105="N/A","N/A",IF(G105&gt;100,"No",IF(G105&lt;98,"No","Yes")))</f>
        <v>Yes</v>
      </c>
      <c r="I105" s="10">
        <v>-1E-3</v>
      </c>
      <c r="J105" s="10">
        <v>1E-4</v>
      </c>
      <c r="K105" s="9" t="str">
        <f t="shared" si="18"/>
        <v>Yes</v>
      </c>
    </row>
    <row r="106" spans="1:11" x14ac:dyDescent="0.25">
      <c r="A106" s="75" t="s">
        <v>49</v>
      </c>
      <c r="B106" s="51" t="s">
        <v>213</v>
      </c>
      <c r="C106" s="74">
        <v>100</v>
      </c>
      <c r="D106" s="9" t="str">
        <f>IF($B106="N/A","N/A",IF(C106&gt;15,"No",IF(C106&lt;-15,"No","Yes")))</f>
        <v>N/A</v>
      </c>
      <c r="E106" s="8">
        <v>99.999427600999994</v>
      </c>
      <c r="F106" s="9" t="str">
        <f>IF($B106="N/A","N/A",IF(E106&gt;15,"No",IF(E106&lt;-15,"No","Yes")))</f>
        <v>N/A</v>
      </c>
      <c r="G106" s="8">
        <v>100</v>
      </c>
      <c r="H106" s="9" t="str">
        <f>IF($B106="N/A","N/A",IF(G106&gt;15,"No",IF(G106&lt;-15,"No","Yes")))</f>
        <v>N/A</v>
      </c>
      <c r="I106" s="10">
        <v>-1E-3</v>
      </c>
      <c r="J106" s="10">
        <v>5.9999999999999995E-4</v>
      </c>
      <c r="K106" s="9" t="str">
        <f>IF(J106="Div by 0", "N/A", IF(J106="N/A","N/A", IF(J106&gt;30, "No", IF(J106&lt;-30, "No", "Yes"))))</f>
        <v>Yes</v>
      </c>
    </row>
    <row r="107" spans="1:11" x14ac:dyDescent="0.25">
      <c r="A107" s="75" t="s">
        <v>913</v>
      </c>
      <c r="B107" s="35" t="s">
        <v>213</v>
      </c>
      <c r="C107" s="84">
        <v>67.895582657999995</v>
      </c>
      <c r="D107" s="9" t="str">
        <f t="shared" ref="D107:D130" si="19">IF($B107="N/A","N/A",IF(C107&gt;15,"No",IF(C107&lt;-15,"No","Yes")))</f>
        <v>N/A</v>
      </c>
      <c r="E107" s="9">
        <v>66.983461790999996</v>
      </c>
      <c r="F107" s="9" t="str">
        <f t="shared" ref="F107:F130" si="20">IF($B107="N/A","N/A",IF(E107&gt;15,"No",IF(E107&lt;-15,"No","Yes")))</f>
        <v>N/A</v>
      </c>
      <c r="G107" s="8">
        <v>64.185754643999999</v>
      </c>
      <c r="H107" s="9" t="str">
        <f t="shared" ref="H107:H130" si="21">IF($B107="N/A","N/A",IF(G107&gt;15,"No",IF(G107&lt;-15,"No","Yes")))</f>
        <v>N/A</v>
      </c>
      <c r="I107" s="10">
        <v>-1.34</v>
      </c>
      <c r="J107" s="10">
        <v>-4.18</v>
      </c>
      <c r="K107" s="9" t="str">
        <f t="shared" ref="K107:K130" si="22">IF(J107="Div by 0", "N/A", IF(J107="N/A","N/A", IF(J107&gt;30, "No", IF(J107&lt;-30, "No", "Yes"))))</f>
        <v>Yes</v>
      </c>
    </row>
    <row r="108" spans="1:11" x14ac:dyDescent="0.25">
      <c r="A108" s="75" t="s">
        <v>914</v>
      </c>
      <c r="B108" s="35" t="s">
        <v>213</v>
      </c>
      <c r="C108" s="84">
        <v>5.9168128466000001</v>
      </c>
      <c r="D108" s="35" t="s">
        <v>213</v>
      </c>
      <c r="E108" s="9">
        <v>7.2609030845999998</v>
      </c>
      <c r="F108" s="35" t="s">
        <v>213</v>
      </c>
      <c r="G108" s="8">
        <v>9.7963525779000005</v>
      </c>
      <c r="H108" s="35" t="s">
        <v>213</v>
      </c>
      <c r="I108" s="10">
        <v>22.72</v>
      </c>
      <c r="J108" s="10">
        <v>34.92</v>
      </c>
      <c r="K108" s="9" t="str">
        <f t="shared" si="22"/>
        <v>No</v>
      </c>
    </row>
    <row r="109" spans="1:11" x14ac:dyDescent="0.25">
      <c r="A109" s="75" t="s">
        <v>915</v>
      </c>
      <c r="B109" s="35" t="s">
        <v>213</v>
      </c>
      <c r="C109" s="84">
        <v>0.73211604689999998</v>
      </c>
      <c r="D109" s="9" t="str">
        <f t="shared" si="19"/>
        <v>N/A</v>
      </c>
      <c r="E109" s="9">
        <v>0.85693672509999996</v>
      </c>
      <c r="F109" s="9" t="str">
        <f t="shared" si="20"/>
        <v>N/A</v>
      </c>
      <c r="G109" s="8">
        <v>0.98660737700000001</v>
      </c>
      <c r="H109" s="9" t="str">
        <f t="shared" si="21"/>
        <v>N/A</v>
      </c>
      <c r="I109" s="10">
        <v>17.05</v>
      </c>
      <c r="J109" s="10">
        <v>15.13</v>
      </c>
      <c r="K109" s="9" t="str">
        <f t="shared" si="22"/>
        <v>Yes</v>
      </c>
    </row>
    <row r="110" spans="1:11" x14ac:dyDescent="0.25">
      <c r="A110" s="75" t="s">
        <v>916</v>
      </c>
      <c r="B110" s="35" t="s">
        <v>213</v>
      </c>
      <c r="C110" s="84">
        <v>4.5037600800000001E-2</v>
      </c>
      <c r="D110" s="9" t="str">
        <f t="shared" si="19"/>
        <v>N/A</v>
      </c>
      <c r="E110" s="9">
        <v>8.4591191199999999E-2</v>
      </c>
      <c r="F110" s="9" t="str">
        <f t="shared" si="20"/>
        <v>N/A</v>
      </c>
      <c r="G110" s="8">
        <v>0.13302950029999999</v>
      </c>
      <c r="H110" s="9" t="str">
        <f t="shared" si="21"/>
        <v>N/A</v>
      </c>
      <c r="I110" s="10">
        <v>87.82</v>
      </c>
      <c r="J110" s="10">
        <v>57.26</v>
      </c>
      <c r="K110" s="9" t="str">
        <f t="shared" si="22"/>
        <v>No</v>
      </c>
    </row>
    <row r="111" spans="1:11" x14ac:dyDescent="0.25">
      <c r="A111" s="75" t="s">
        <v>917</v>
      </c>
      <c r="B111" s="35" t="s">
        <v>213</v>
      </c>
      <c r="C111" s="84">
        <v>1.1909670131000001</v>
      </c>
      <c r="D111" s="9" t="str">
        <f t="shared" si="19"/>
        <v>N/A</v>
      </c>
      <c r="E111" s="9">
        <v>2.5709685209000002</v>
      </c>
      <c r="F111" s="9" t="str">
        <f t="shared" si="20"/>
        <v>N/A</v>
      </c>
      <c r="G111" s="8">
        <v>5.2757330297999996</v>
      </c>
      <c r="H111" s="9" t="str">
        <f t="shared" si="21"/>
        <v>N/A</v>
      </c>
      <c r="I111" s="10">
        <v>115.9</v>
      </c>
      <c r="J111" s="10">
        <v>105.2</v>
      </c>
      <c r="K111" s="9" t="str">
        <f t="shared" si="22"/>
        <v>No</v>
      </c>
    </row>
    <row r="112" spans="1:11" x14ac:dyDescent="0.25">
      <c r="A112" s="75" t="s">
        <v>918</v>
      </c>
      <c r="B112" s="35" t="s">
        <v>213</v>
      </c>
      <c r="C112" s="84">
        <v>0.41030829019999998</v>
      </c>
      <c r="D112" s="9" t="str">
        <f t="shared" si="19"/>
        <v>N/A</v>
      </c>
      <c r="E112" s="9">
        <v>0.40885330069999998</v>
      </c>
      <c r="F112" s="9" t="str">
        <f t="shared" si="20"/>
        <v>N/A</v>
      </c>
      <c r="G112" s="8">
        <v>0.32501553399999999</v>
      </c>
      <c r="H112" s="9" t="str">
        <f t="shared" si="21"/>
        <v>N/A</v>
      </c>
      <c r="I112" s="10">
        <v>-0.35499999999999998</v>
      </c>
      <c r="J112" s="10">
        <v>-20.5</v>
      </c>
      <c r="K112" s="9" t="str">
        <f t="shared" si="22"/>
        <v>Yes</v>
      </c>
    </row>
    <row r="113" spans="1:11" x14ac:dyDescent="0.25">
      <c r="A113" s="75" t="s">
        <v>919</v>
      </c>
      <c r="B113" s="35" t="s">
        <v>213</v>
      </c>
      <c r="C113" s="84">
        <v>2.2233686000000001E-3</v>
      </c>
      <c r="D113" s="9" t="str">
        <f t="shared" si="19"/>
        <v>N/A</v>
      </c>
      <c r="E113" s="9">
        <v>3.7013285E-3</v>
      </c>
      <c r="F113" s="9" t="str">
        <f t="shared" si="20"/>
        <v>N/A</v>
      </c>
      <c r="G113" s="8">
        <v>5.3237200000000003E-4</v>
      </c>
      <c r="H113" s="9" t="str">
        <f t="shared" si="21"/>
        <v>N/A</v>
      </c>
      <c r="I113" s="10">
        <v>66.47</v>
      </c>
      <c r="J113" s="10">
        <v>-85.6</v>
      </c>
      <c r="K113" s="9" t="str">
        <f t="shared" si="22"/>
        <v>No</v>
      </c>
    </row>
    <row r="114" spans="1:11" x14ac:dyDescent="0.25">
      <c r="A114" s="75" t="s">
        <v>920</v>
      </c>
      <c r="B114" s="35" t="s">
        <v>213</v>
      </c>
      <c r="C114" s="84">
        <v>0.41512122930000001</v>
      </c>
      <c r="D114" s="9" t="str">
        <f t="shared" si="19"/>
        <v>N/A</v>
      </c>
      <c r="E114" s="9">
        <v>0.36272029830000002</v>
      </c>
      <c r="F114" s="9" t="str">
        <f t="shared" si="20"/>
        <v>N/A</v>
      </c>
      <c r="G114" s="8">
        <v>0.26507728720000001</v>
      </c>
      <c r="H114" s="9" t="str">
        <f t="shared" si="21"/>
        <v>N/A</v>
      </c>
      <c r="I114" s="10">
        <v>-12.6</v>
      </c>
      <c r="J114" s="10">
        <v>-26.9</v>
      </c>
      <c r="K114" s="9" t="str">
        <f t="shared" si="22"/>
        <v>Yes</v>
      </c>
    </row>
    <row r="115" spans="1:11" x14ac:dyDescent="0.25">
      <c r="A115" s="75" t="s">
        <v>921</v>
      </c>
      <c r="B115" s="35" t="s">
        <v>213</v>
      </c>
      <c r="C115" s="84">
        <v>0.95805214910000003</v>
      </c>
      <c r="D115" s="9" t="str">
        <f t="shared" si="19"/>
        <v>N/A</v>
      </c>
      <c r="E115" s="9">
        <v>0.81703363259999995</v>
      </c>
      <c r="F115" s="9" t="str">
        <f t="shared" si="20"/>
        <v>N/A</v>
      </c>
      <c r="G115" s="8">
        <v>0.84514783969999996</v>
      </c>
      <c r="H115" s="9" t="str">
        <f t="shared" si="21"/>
        <v>N/A</v>
      </c>
      <c r="I115" s="10">
        <v>-14.7</v>
      </c>
      <c r="J115" s="10">
        <v>3.4409999999999998</v>
      </c>
      <c r="K115" s="9" t="str">
        <f t="shared" si="22"/>
        <v>Yes</v>
      </c>
    </row>
    <row r="116" spans="1:11" x14ac:dyDescent="0.25">
      <c r="A116" s="75" t="s">
        <v>922</v>
      </c>
      <c r="B116" s="35" t="s">
        <v>213</v>
      </c>
      <c r="C116" s="84">
        <v>0.89375232900000001</v>
      </c>
      <c r="D116" s="9" t="str">
        <f t="shared" si="19"/>
        <v>N/A</v>
      </c>
      <c r="E116" s="9">
        <v>0.93530295470000002</v>
      </c>
      <c r="F116" s="9" t="str">
        <f t="shared" si="20"/>
        <v>N/A</v>
      </c>
      <c r="G116" s="8">
        <v>0.86612524930000001</v>
      </c>
      <c r="H116" s="9" t="str">
        <f t="shared" si="21"/>
        <v>N/A</v>
      </c>
      <c r="I116" s="10">
        <v>4.649</v>
      </c>
      <c r="J116" s="10">
        <v>-7.4</v>
      </c>
      <c r="K116" s="9" t="str">
        <f t="shared" si="22"/>
        <v>Yes</v>
      </c>
    </row>
    <row r="117" spans="1:11" x14ac:dyDescent="0.25">
      <c r="A117" s="75" t="s">
        <v>923</v>
      </c>
      <c r="B117" s="35" t="s">
        <v>213</v>
      </c>
      <c r="C117" s="84">
        <v>0.1002503827</v>
      </c>
      <c r="D117" s="9" t="str">
        <f t="shared" si="19"/>
        <v>N/A</v>
      </c>
      <c r="E117" s="9">
        <v>9.8372207200000006E-2</v>
      </c>
      <c r="F117" s="9" t="str">
        <f t="shared" si="20"/>
        <v>N/A</v>
      </c>
      <c r="G117" s="8">
        <v>8.7655778599999998E-2</v>
      </c>
      <c r="H117" s="9" t="str">
        <f t="shared" si="21"/>
        <v>N/A</v>
      </c>
      <c r="I117" s="10">
        <v>-1.87</v>
      </c>
      <c r="J117" s="10">
        <v>-10.9</v>
      </c>
      <c r="K117" s="9" t="str">
        <f t="shared" si="22"/>
        <v>Yes</v>
      </c>
    </row>
    <row r="118" spans="1:11" x14ac:dyDescent="0.25">
      <c r="A118" s="75" t="s">
        <v>924</v>
      </c>
      <c r="B118" s="35" t="s">
        <v>213</v>
      </c>
      <c r="C118" s="84">
        <v>1.1689844369</v>
      </c>
      <c r="D118" s="9" t="str">
        <f t="shared" si="19"/>
        <v>N/A</v>
      </c>
      <c r="E118" s="9">
        <v>1.1224229253</v>
      </c>
      <c r="F118" s="9" t="str">
        <f t="shared" si="20"/>
        <v>N/A</v>
      </c>
      <c r="G118" s="8">
        <v>1.0114286099000001</v>
      </c>
      <c r="H118" s="9" t="str">
        <f t="shared" si="21"/>
        <v>N/A</v>
      </c>
      <c r="I118" s="10">
        <v>-3.98</v>
      </c>
      <c r="J118" s="10">
        <v>-9.89</v>
      </c>
      <c r="K118" s="9" t="str">
        <f t="shared" si="22"/>
        <v>Yes</v>
      </c>
    </row>
    <row r="119" spans="1:11" x14ac:dyDescent="0.25">
      <c r="A119" s="75" t="s">
        <v>925</v>
      </c>
      <c r="B119" s="35" t="s">
        <v>213</v>
      </c>
      <c r="C119" s="84">
        <v>26.187604494999999</v>
      </c>
      <c r="D119" s="9" t="str">
        <f t="shared" si="19"/>
        <v>N/A</v>
      </c>
      <c r="E119" s="9">
        <v>25.755635124000001</v>
      </c>
      <c r="F119" s="9" t="str">
        <f t="shared" si="20"/>
        <v>N/A</v>
      </c>
      <c r="G119" s="8">
        <v>26.017892778</v>
      </c>
      <c r="H119" s="9" t="str">
        <f t="shared" si="21"/>
        <v>N/A</v>
      </c>
      <c r="I119" s="10">
        <v>-1.65</v>
      </c>
      <c r="J119" s="10">
        <v>1.018</v>
      </c>
      <c r="K119" s="9" t="str">
        <f t="shared" si="22"/>
        <v>Yes</v>
      </c>
    </row>
    <row r="120" spans="1:11" x14ac:dyDescent="0.25">
      <c r="A120" s="75" t="s">
        <v>926</v>
      </c>
      <c r="B120" s="35" t="s">
        <v>213</v>
      </c>
      <c r="C120" s="84">
        <v>0.53464429420000004</v>
      </c>
      <c r="D120" s="9" t="str">
        <f t="shared" si="19"/>
        <v>N/A</v>
      </c>
      <c r="E120" s="9">
        <v>0.59716581160000004</v>
      </c>
      <c r="F120" s="9" t="str">
        <f t="shared" si="20"/>
        <v>N/A</v>
      </c>
      <c r="G120" s="8">
        <v>0.59001955910000004</v>
      </c>
      <c r="H120" s="9" t="str">
        <f t="shared" si="21"/>
        <v>N/A</v>
      </c>
      <c r="I120" s="10">
        <v>11.69</v>
      </c>
      <c r="J120" s="10">
        <v>-1.2</v>
      </c>
      <c r="K120" s="9" t="str">
        <f t="shared" si="22"/>
        <v>Yes</v>
      </c>
    </row>
    <row r="121" spans="1:11" x14ac:dyDescent="0.25">
      <c r="A121" s="75" t="s">
        <v>927</v>
      </c>
      <c r="B121" s="35" t="s">
        <v>213</v>
      </c>
      <c r="C121" s="84">
        <v>22.153681434999999</v>
      </c>
      <c r="D121" s="9" t="str">
        <f t="shared" si="19"/>
        <v>N/A</v>
      </c>
      <c r="E121" s="9">
        <v>21.778171661999998</v>
      </c>
      <c r="F121" s="9" t="str">
        <f t="shared" si="20"/>
        <v>N/A</v>
      </c>
      <c r="G121" s="8">
        <v>22.107786667999999</v>
      </c>
      <c r="H121" s="9" t="str">
        <f t="shared" si="21"/>
        <v>N/A</v>
      </c>
      <c r="I121" s="10">
        <v>-1.7</v>
      </c>
      <c r="J121" s="10">
        <v>1.514</v>
      </c>
      <c r="K121" s="9" t="str">
        <f t="shared" si="22"/>
        <v>Yes</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1.9948220099</v>
      </c>
      <c r="D123" s="9" t="str">
        <f t="shared" si="19"/>
        <v>N/A</v>
      </c>
      <c r="E123" s="9">
        <v>1.9041949708999999</v>
      </c>
      <c r="F123" s="9" t="str">
        <f t="shared" si="20"/>
        <v>N/A</v>
      </c>
      <c r="G123" s="8">
        <v>1.8523711994000001</v>
      </c>
      <c r="H123" s="9" t="str">
        <f t="shared" si="21"/>
        <v>N/A</v>
      </c>
      <c r="I123" s="10">
        <v>-4.54</v>
      </c>
      <c r="J123" s="10">
        <v>-2.72</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4.2008588000000003E-3</v>
      </c>
      <c r="D125" s="9" t="str">
        <f t="shared" si="19"/>
        <v>N/A</v>
      </c>
      <c r="E125" s="9">
        <v>4.0625543999999996E-3</v>
      </c>
      <c r="F125" s="9" t="str">
        <f t="shared" si="20"/>
        <v>N/A</v>
      </c>
      <c r="G125" s="8">
        <v>2.33315682E-2</v>
      </c>
      <c r="H125" s="9" t="str">
        <f t="shared" si="21"/>
        <v>N/A</v>
      </c>
      <c r="I125" s="10">
        <v>-3.29</v>
      </c>
      <c r="J125" s="10">
        <v>474.3</v>
      </c>
      <c r="K125" s="9" t="str">
        <f t="shared" si="22"/>
        <v>No</v>
      </c>
    </row>
    <row r="126" spans="1:11" x14ac:dyDescent="0.25">
      <c r="A126" s="75" t="s">
        <v>932</v>
      </c>
      <c r="B126" s="35" t="s">
        <v>213</v>
      </c>
      <c r="C126" s="84">
        <v>4.2374789999999997E-3</v>
      </c>
      <c r="D126" s="9" t="str">
        <f t="shared" si="19"/>
        <v>N/A</v>
      </c>
      <c r="E126" s="9">
        <v>1.6695564699999998E-2</v>
      </c>
      <c r="F126" s="9" t="str">
        <f t="shared" si="20"/>
        <v>N/A</v>
      </c>
      <c r="G126" s="8">
        <v>1.9912665600000001E-2</v>
      </c>
      <c r="H126" s="9" t="str">
        <f t="shared" si="21"/>
        <v>N/A</v>
      </c>
      <c r="I126" s="10">
        <v>294</v>
      </c>
      <c r="J126" s="10">
        <v>19.27</v>
      </c>
      <c r="K126" s="9" t="str">
        <f t="shared" si="22"/>
        <v>Yes</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1.4960184177</v>
      </c>
      <c r="D130" s="9" t="str">
        <f t="shared" si="19"/>
        <v>N/A</v>
      </c>
      <c r="E130" s="9">
        <v>1.4553445599999999</v>
      </c>
      <c r="F130" s="9" t="str">
        <f t="shared" si="20"/>
        <v>N/A</v>
      </c>
      <c r="G130" s="8">
        <v>1.4244711177</v>
      </c>
      <c r="H130" s="9" t="str">
        <f t="shared" si="21"/>
        <v>N/A</v>
      </c>
      <c r="I130" s="10">
        <v>-2.72</v>
      </c>
      <c r="J130" s="10">
        <v>-2.12</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1977324</v>
      </c>
      <c r="D6" s="9" t="str">
        <f>IF($B6="N/A","N/A",IF(C6&gt;15,"No",IF(C6&lt;-15,"No","Yes")))</f>
        <v>N/A</v>
      </c>
      <c r="E6" s="36">
        <v>2312417</v>
      </c>
      <c r="F6" s="9" t="str">
        <f>IF($B6="N/A","N/A",IF(E6&gt;15,"No",IF(E6&lt;-15,"No","Yes")))</f>
        <v>N/A</v>
      </c>
      <c r="G6" s="36">
        <v>1730569</v>
      </c>
      <c r="H6" s="9" t="str">
        <f>IF($B6="N/A","N/A",IF(G6&gt;15,"No",IF(G6&lt;-15,"No","Yes")))</f>
        <v>N/A</v>
      </c>
      <c r="I6" s="10">
        <v>16.95</v>
      </c>
      <c r="J6" s="10">
        <v>-25.2</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47.68434207</v>
      </c>
      <c r="D9" s="9" t="str">
        <f t="shared" ref="D9:D17" si="1">IF($B9="N/A","N/A",IF(C9&gt;15,"No",IF(C9&lt;-15,"No","Yes")))</f>
        <v>N/A</v>
      </c>
      <c r="E9" s="37">
        <v>44.377380463999998</v>
      </c>
      <c r="F9" s="9" t="str">
        <f>IF($B9="N/A","N/A",IF(E9&gt;15,"No",IF(E9&lt;-15,"No","Yes")))</f>
        <v>N/A</v>
      </c>
      <c r="G9" s="37">
        <v>45.361018833000003</v>
      </c>
      <c r="H9" s="9" t="str">
        <f>IF($B9="N/A","N/A",IF(G9&gt;15,"No",IF(G9&lt;-15,"No","Yes")))</f>
        <v>N/A</v>
      </c>
      <c r="I9" s="10">
        <v>-6.94</v>
      </c>
      <c r="J9" s="10">
        <v>2.2170000000000001</v>
      </c>
      <c r="K9" s="9" t="str">
        <f t="shared" si="0"/>
        <v>Yes</v>
      </c>
    </row>
    <row r="10" spans="1:11" x14ac:dyDescent="0.25">
      <c r="A10" s="75" t="s">
        <v>16</v>
      </c>
      <c r="B10" s="35" t="s">
        <v>213</v>
      </c>
      <c r="C10" s="74">
        <v>4.5209586288999999</v>
      </c>
      <c r="D10" s="9" t="str">
        <f t="shared" si="1"/>
        <v>N/A</v>
      </c>
      <c r="E10" s="8">
        <v>4.8348113683999996</v>
      </c>
      <c r="F10" s="9" t="str">
        <f>IF($B10="N/A","N/A",IF(E10&gt;15,"No",IF(E10&lt;-15,"No","Yes")))</f>
        <v>N/A</v>
      </c>
      <c r="G10" s="8">
        <v>5.8906059220999998</v>
      </c>
      <c r="H10" s="9" t="str">
        <f>IF($B10="N/A","N/A",IF(G10&gt;15,"No",IF(G10&lt;-15,"No","Yes")))</f>
        <v>N/A</v>
      </c>
      <c r="I10" s="10">
        <v>6.9420000000000002</v>
      </c>
      <c r="J10" s="10">
        <v>21.84</v>
      </c>
      <c r="K10" s="9" t="str">
        <f t="shared" si="0"/>
        <v>Yes</v>
      </c>
    </row>
    <row r="11" spans="1:11" x14ac:dyDescent="0.25">
      <c r="A11" s="75" t="s">
        <v>36</v>
      </c>
      <c r="B11" s="35" t="s">
        <v>213</v>
      </c>
      <c r="C11" s="74">
        <v>31.684954475000001</v>
      </c>
      <c r="D11" s="9" t="str">
        <f t="shared" si="1"/>
        <v>N/A</v>
      </c>
      <c r="E11" s="8">
        <v>33.510107542999997</v>
      </c>
      <c r="F11" s="9" t="str">
        <f>IF($B11="N/A","N/A",IF(E11&gt;15,"No",IF(E11&lt;-15,"No","Yes")))</f>
        <v>N/A</v>
      </c>
      <c r="G11" s="8">
        <v>32.488347656000002</v>
      </c>
      <c r="H11" s="9" t="str">
        <f>IF($B11="N/A","N/A",IF(G11&gt;15,"No",IF(G11&lt;-15,"No","Yes")))</f>
        <v>N/A</v>
      </c>
      <c r="I11" s="10">
        <v>5.76</v>
      </c>
      <c r="J11" s="10">
        <v>-3.05</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1.6590491353000001</v>
      </c>
      <c r="D13" s="9" t="str">
        <f t="shared" si="1"/>
        <v>N/A</v>
      </c>
      <c r="E13" s="8">
        <v>1.8731884663</v>
      </c>
      <c r="F13" s="9" t="str">
        <f>IF($B13="N/A","N/A",IF(E13&gt;15,"No",IF(E13&lt;-15,"No","Yes")))</f>
        <v>N/A</v>
      </c>
      <c r="G13" s="8">
        <v>1.827052203</v>
      </c>
      <c r="H13" s="9" t="str">
        <f>IF($B13="N/A","N/A",IF(G13&gt;15,"No",IF(G13&lt;-15,"No","Yes")))</f>
        <v>N/A</v>
      </c>
      <c r="I13" s="10">
        <v>12.91</v>
      </c>
      <c r="J13" s="10">
        <v>-2.46</v>
      </c>
      <c r="K13" s="9" t="str">
        <f t="shared" si="0"/>
        <v>Yes</v>
      </c>
    </row>
    <row r="14" spans="1:11" x14ac:dyDescent="0.25">
      <c r="A14" s="75" t="s">
        <v>676</v>
      </c>
      <c r="B14" s="35" t="s">
        <v>213</v>
      </c>
      <c r="C14" s="74">
        <v>29.980417978999998</v>
      </c>
      <c r="D14" s="9" t="str">
        <f t="shared" si="1"/>
        <v>N/A</v>
      </c>
      <c r="E14" s="8">
        <v>32.908986571</v>
      </c>
      <c r="F14" s="9" t="str">
        <f t="shared" ref="F14:F33" si="2">IF($B14="N/A","N/A",IF(E14&gt;15,"No",IF(E14&lt;-15,"No","Yes")))</f>
        <v>N/A</v>
      </c>
      <c r="G14" s="8">
        <v>23.585421905</v>
      </c>
      <c r="H14" s="9" t="str">
        <f t="shared" ref="H14:H33" si="3">IF($B14="N/A","N/A",IF(G14&gt;15,"No",IF(G14&lt;-15,"No","Yes")))</f>
        <v>N/A</v>
      </c>
      <c r="I14" s="10">
        <v>9.7680000000000007</v>
      </c>
      <c r="J14" s="10">
        <v>-28.3</v>
      </c>
      <c r="K14" s="9" t="str">
        <f t="shared" ref="K14:K30" si="4">IF(J14="Div by 0", "N/A", IF(J14="N/A","N/A", IF(J14&gt;30, "No", IF(J14&lt;-30, "No", "Yes"))))</f>
        <v>Yes</v>
      </c>
    </row>
    <row r="15" spans="1:11" x14ac:dyDescent="0.25">
      <c r="A15" s="75" t="s">
        <v>677</v>
      </c>
      <c r="B15" s="35" t="s">
        <v>213</v>
      </c>
      <c r="C15" s="74">
        <v>1.5925058311</v>
      </c>
      <c r="D15" s="9" t="str">
        <f t="shared" si="1"/>
        <v>N/A</v>
      </c>
      <c r="E15" s="8">
        <v>2.0344946435</v>
      </c>
      <c r="F15" s="9" t="str">
        <f t="shared" si="2"/>
        <v>N/A</v>
      </c>
      <c r="G15" s="8">
        <v>1.3600151164000001</v>
      </c>
      <c r="H15" s="9" t="str">
        <f t="shared" si="3"/>
        <v>N/A</v>
      </c>
      <c r="I15" s="10">
        <v>27.75</v>
      </c>
      <c r="J15" s="10">
        <v>-33.200000000000003</v>
      </c>
      <c r="K15" s="9" t="str">
        <f t="shared" si="4"/>
        <v>No</v>
      </c>
    </row>
    <row r="16" spans="1:11" x14ac:dyDescent="0.25">
      <c r="A16" s="75" t="s">
        <v>381</v>
      </c>
      <c r="B16" s="35" t="s">
        <v>213</v>
      </c>
      <c r="C16" s="74">
        <v>9.5314677817</v>
      </c>
      <c r="D16" s="9" t="str">
        <f t="shared" si="1"/>
        <v>N/A</v>
      </c>
      <c r="E16" s="8">
        <v>9.3612873456999992</v>
      </c>
      <c r="F16" s="9" t="str">
        <f t="shared" si="2"/>
        <v>N/A</v>
      </c>
      <c r="G16" s="8">
        <v>13.253039896000001</v>
      </c>
      <c r="H16" s="9" t="str">
        <f t="shared" si="3"/>
        <v>N/A</v>
      </c>
      <c r="I16" s="10">
        <v>-1.79</v>
      </c>
      <c r="J16" s="10">
        <v>41.57</v>
      </c>
      <c r="K16" s="9" t="str">
        <f t="shared" si="4"/>
        <v>No</v>
      </c>
    </row>
    <row r="17" spans="1:11" x14ac:dyDescent="0.25">
      <c r="A17" s="75" t="s">
        <v>382</v>
      </c>
      <c r="B17" s="35" t="s">
        <v>213</v>
      </c>
      <c r="C17" s="74">
        <v>16.821218981000001</v>
      </c>
      <c r="D17" s="9" t="str">
        <f t="shared" si="1"/>
        <v>N/A</v>
      </c>
      <c r="E17" s="8">
        <v>12.538136504000001</v>
      </c>
      <c r="F17" s="9" t="str">
        <f t="shared" si="2"/>
        <v>N/A</v>
      </c>
      <c r="G17" s="8">
        <v>21.052671115999999</v>
      </c>
      <c r="H17" s="9" t="str">
        <f t="shared" si="3"/>
        <v>N/A</v>
      </c>
      <c r="I17" s="10">
        <v>-25.5</v>
      </c>
      <c r="J17" s="10">
        <v>67.91</v>
      </c>
      <c r="K17" s="9" t="str">
        <f t="shared" si="4"/>
        <v>No</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16.049064291000001</v>
      </c>
      <c r="D19" s="9" t="str">
        <f t="shared" si="5"/>
        <v>N/A</v>
      </c>
      <c r="E19" s="8">
        <v>18.235984254000002</v>
      </c>
      <c r="F19" s="9" t="str">
        <f t="shared" si="2"/>
        <v>N/A</v>
      </c>
      <c r="G19" s="8">
        <v>14.658646954</v>
      </c>
      <c r="H19" s="9" t="str">
        <f t="shared" si="3"/>
        <v>N/A</v>
      </c>
      <c r="I19" s="10">
        <v>13.63</v>
      </c>
      <c r="J19" s="10">
        <v>-19.600000000000001</v>
      </c>
      <c r="K19" s="9" t="str">
        <f t="shared" si="4"/>
        <v>Yes</v>
      </c>
    </row>
    <row r="20" spans="1:11" x14ac:dyDescent="0.25">
      <c r="A20" s="75" t="s">
        <v>386</v>
      </c>
      <c r="B20" s="35" t="s">
        <v>213</v>
      </c>
      <c r="C20" s="74">
        <v>0.35350807449999999</v>
      </c>
      <c r="D20" s="9" t="str">
        <f t="shared" si="5"/>
        <v>N/A</v>
      </c>
      <c r="E20" s="8">
        <v>0.3958628569</v>
      </c>
      <c r="F20" s="9" t="str">
        <f t="shared" si="2"/>
        <v>N/A</v>
      </c>
      <c r="G20" s="8">
        <v>0.3903918307</v>
      </c>
      <c r="H20" s="9" t="str">
        <f t="shared" si="3"/>
        <v>N/A</v>
      </c>
      <c r="I20" s="10">
        <v>11.98</v>
      </c>
      <c r="J20" s="10">
        <v>-1.38</v>
      </c>
      <c r="K20" s="9" t="str">
        <f t="shared" si="4"/>
        <v>Yes</v>
      </c>
    </row>
    <row r="21" spans="1:11" x14ac:dyDescent="0.25">
      <c r="A21" s="75" t="s">
        <v>387</v>
      </c>
      <c r="B21" s="35" t="s">
        <v>213</v>
      </c>
      <c r="C21" s="74">
        <v>19.693130715999999</v>
      </c>
      <c r="D21" s="9" t="str">
        <f t="shared" si="5"/>
        <v>N/A</v>
      </c>
      <c r="E21" s="8">
        <v>18.087049178000001</v>
      </c>
      <c r="F21" s="9" t="str">
        <f t="shared" si="2"/>
        <v>N/A</v>
      </c>
      <c r="G21" s="8">
        <v>17.636973735000002</v>
      </c>
      <c r="H21" s="9" t="str">
        <f t="shared" si="3"/>
        <v>N/A</v>
      </c>
      <c r="I21" s="10">
        <v>-8.16</v>
      </c>
      <c r="J21" s="10">
        <v>-2.4900000000000002</v>
      </c>
      <c r="K21" s="9" t="str">
        <f t="shared" si="4"/>
        <v>Yes</v>
      </c>
    </row>
    <row r="22" spans="1:11" x14ac:dyDescent="0.25">
      <c r="A22" s="75" t="s">
        <v>388</v>
      </c>
      <c r="B22" s="35" t="s">
        <v>213</v>
      </c>
      <c r="C22" s="74">
        <v>0.31380795459999999</v>
      </c>
      <c r="D22" s="9" t="str">
        <f t="shared" si="5"/>
        <v>N/A</v>
      </c>
      <c r="E22" s="8">
        <v>0.25709030849999998</v>
      </c>
      <c r="F22" s="9" t="str">
        <f t="shared" si="2"/>
        <v>N/A</v>
      </c>
      <c r="G22" s="8">
        <v>0.25933666900000002</v>
      </c>
      <c r="H22" s="9" t="str">
        <f t="shared" si="3"/>
        <v>N/A</v>
      </c>
      <c r="I22" s="10">
        <v>-18.100000000000001</v>
      </c>
      <c r="J22" s="10">
        <v>0.87380000000000002</v>
      </c>
      <c r="K22" s="9" t="str">
        <f t="shared" si="4"/>
        <v>Yes</v>
      </c>
    </row>
    <row r="23" spans="1:11" x14ac:dyDescent="0.25">
      <c r="A23" s="75" t="s">
        <v>391</v>
      </c>
      <c r="B23" s="35" t="s">
        <v>213</v>
      </c>
      <c r="C23" s="74">
        <v>0</v>
      </c>
      <c r="D23" s="9" t="str">
        <f t="shared" si="5"/>
        <v>N/A</v>
      </c>
      <c r="E23" s="8">
        <v>0</v>
      </c>
      <c r="F23" s="9" t="str">
        <f t="shared" si="2"/>
        <v>N/A</v>
      </c>
      <c r="G23" s="8">
        <v>8.0898250000000004E-4</v>
      </c>
      <c r="H23" s="9" t="str">
        <f t="shared" si="3"/>
        <v>N/A</v>
      </c>
      <c r="I23" s="10" t="s">
        <v>1746</v>
      </c>
      <c r="J23" s="10" t="s">
        <v>1746</v>
      </c>
      <c r="K23" s="9" t="str">
        <f t="shared" si="4"/>
        <v>N/A</v>
      </c>
    </row>
    <row r="24" spans="1:11" x14ac:dyDescent="0.25">
      <c r="A24" s="75" t="s">
        <v>392</v>
      </c>
      <c r="B24" s="35" t="s">
        <v>213</v>
      </c>
      <c r="C24" s="74">
        <v>3.2063536400000002E-2</v>
      </c>
      <c r="D24" s="9" t="str">
        <f t="shared" si="5"/>
        <v>N/A</v>
      </c>
      <c r="E24" s="8">
        <v>3.1136252699999999E-2</v>
      </c>
      <c r="F24" s="9" t="str">
        <f t="shared" si="2"/>
        <v>N/A</v>
      </c>
      <c r="G24" s="8">
        <v>5.6455420200000002E-2</v>
      </c>
      <c r="H24" s="9" t="str">
        <f t="shared" si="3"/>
        <v>N/A</v>
      </c>
      <c r="I24" s="10">
        <v>-2.89</v>
      </c>
      <c r="J24" s="10">
        <v>81.319999999999993</v>
      </c>
      <c r="K24" s="9" t="str">
        <f t="shared" si="4"/>
        <v>No</v>
      </c>
    </row>
    <row r="25" spans="1:11" x14ac:dyDescent="0.25">
      <c r="A25" s="75" t="s">
        <v>393</v>
      </c>
      <c r="B25" s="35" t="s">
        <v>213</v>
      </c>
      <c r="C25" s="74">
        <v>3.2771564000000003E-2</v>
      </c>
      <c r="D25" s="9" t="str">
        <f t="shared" si="5"/>
        <v>N/A</v>
      </c>
      <c r="E25" s="8">
        <v>4.8044967700000003E-2</v>
      </c>
      <c r="F25" s="9" t="str">
        <f t="shared" si="2"/>
        <v>N/A</v>
      </c>
      <c r="G25" s="8">
        <v>1.155689E-4</v>
      </c>
      <c r="H25" s="9" t="str">
        <f t="shared" si="3"/>
        <v>N/A</v>
      </c>
      <c r="I25" s="10">
        <v>46.61</v>
      </c>
      <c r="J25" s="10">
        <v>-99.8</v>
      </c>
      <c r="K25" s="9" t="str">
        <f t="shared" si="4"/>
        <v>No</v>
      </c>
    </row>
    <row r="26" spans="1:11" x14ac:dyDescent="0.25">
      <c r="A26" s="75" t="s">
        <v>394</v>
      </c>
      <c r="B26" s="35" t="s">
        <v>213</v>
      </c>
      <c r="C26" s="74">
        <v>1.6031768200000001E-2</v>
      </c>
      <c r="D26" s="9" t="str">
        <f t="shared" si="5"/>
        <v>N/A</v>
      </c>
      <c r="E26" s="8">
        <v>3.7060789599999998E-2</v>
      </c>
      <c r="F26" s="9" t="str">
        <f t="shared" si="2"/>
        <v>N/A</v>
      </c>
      <c r="G26" s="8">
        <v>5.2294938800000003E-2</v>
      </c>
      <c r="H26" s="9" t="str">
        <f t="shared" si="3"/>
        <v>N/A</v>
      </c>
      <c r="I26" s="10">
        <v>131.19999999999999</v>
      </c>
      <c r="J26" s="10">
        <v>41.11</v>
      </c>
      <c r="K26" s="9" t="str">
        <f t="shared" si="4"/>
        <v>No</v>
      </c>
    </row>
    <row r="27" spans="1:11" x14ac:dyDescent="0.25">
      <c r="A27" s="75" t="s">
        <v>395</v>
      </c>
      <c r="B27" s="35" t="s">
        <v>213</v>
      </c>
      <c r="C27" s="74">
        <v>2.5286699999999999E-4</v>
      </c>
      <c r="D27" s="9" t="str">
        <f t="shared" si="5"/>
        <v>N/A</v>
      </c>
      <c r="E27" s="8">
        <v>0</v>
      </c>
      <c r="F27" s="9" t="str">
        <f t="shared" si="2"/>
        <v>N/A</v>
      </c>
      <c r="G27" s="8">
        <v>6.1829375000000001E-3</v>
      </c>
      <c r="H27" s="9" t="str">
        <f t="shared" si="3"/>
        <v>N/A</v>
      </c>
      <c r="I27" s="10">
        <v>-100</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5.3455579358999996</v>
      </c>
      <c r="D29" s="9" t="str">
        <f t="shared" si="5"/>
        <v>N/A</v>
      </c>
      <c r="E29" s="8">
        <v>5.8063921862000001</v>
      </c>
      <c r="F29" s="9" t="str">
        <f t="shared" si="2"/>
        <v>N/A</v>
      </c>
      <c r="G29" s="8">
        <v>6.9609475265</v>
      </c>
      <c r="H29" s="9" t="str">
        <f t="shared" si="3"/>
        <v>N/A</v>
      </c>
      <c r="I29" s="10">
        <v>8.6210000000000004</v>
      </c>
      <c r="J29" s="10">
        <v>19.88</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99.700200878000004</v>
      </c>
      <c r="D31" s="9" t="str">
        <f t="shared" si="5"/>
        <v>N/A</v>
      </c>
      <c r="E31" s="8">
        <v>99.795192649000001</v>
      </c>
      <c r="F31" s="9" t="str">
        <f t="shared" si="2"/>
        <v>N/A</v>
      </c>
      <c r="G31" s="8">
        <v>99.706743850999999</v>
      </c>
      <c r="H31" s="9" t="str">
        <f t="shared" si="3"/>
        <v>N/A</v>
      </c>
      <c r="I31" s="10">
        <v>9.5299999999999996E-2</v>
      </c>
      <c r="J31" s="10">
        <v>-8.8999999999999996E-2</v>
      </c>
      <c r="K31" s="9" t="str">
        <f t="shared" ref="K31:K43" si="6">IF(J31="Div by 0", "N/A", IF(J31="N/A","N/A", IF(J31&gt;30, "No", IF(J31&lt;-30, "No", "Yes"))))</f>
        <v>Yes</v>
      </c>
    </row>
    <row r="32" spans="1:11" x14ac:dyDescent="0.25">
      <c r="A32" s="75" t="s">
        <v>39</v>
      </c>
      <c r="B32" s="35" t="s">
        <v>267</v>
      </c>
      <c r="C32" s="74">
        <v>99.999910224000004</v>
      </c>
      <c r="D32" s="9" t="str">
        <f>IF($B32="N/A","N/A",IF(C32&gt;100,"No",IF(C32&lt;85,"No","Yes")))</f>
        <v>Yes</v>
      </c>
      <c r="E32" s="8">
        <v>99.999842196000003</v>
      </c>
      <c r="F32" s="9" t="str">
        <f>IF($B32="N/A","N/A",IF(E32&gt;100,"No",IF(E32&lt;85,"No","Yes")))</f>
        <v>Yes</v>
      </c>
      <c r="G32" s="8">
        <v>100</v>
      </c>
      <c r="H32" s="9" t="str">
        <f>IF($B32="N/A","N/A",IF(G32&gt;100,"No",IF(G32&lt;85,"No","Yes")))</f>
        <v>Yes</v>
      </c>
      <c r="I32" s="10">
        <v>0</v>
      </c>
      <c r="J32" s="10">
        <v>2.0000000000000001E-4</v>
      </c>
      <c r="K32" s="9" t="str">
        <f t="shared" si="6"/>
        <v>Yes</v>
      </c>
    </row>
    <row r="33" spans="1:11" x14ac:dyDescent="0.25">
      <c r="A33" s="75" t="s">
        <v>910</v>
      </c>
      <c r="B33" s="35" t="s">
        <v>213</v>
      </c>
      <c r="C33" s="74">
        <v>57.214329337999999</v>
      </c>
      <c r="D33" s="9" t="str">
        <f t="shared" si="5"/>
        <v>N/A</v>
      </c>
      <c r="E33" s="8">
        <v>57.776053103000002</v>
      </c>
      <c r="F33" s="9" t="str">
        <f t="shared" si="2"/>
        <v>N/A</v>
      </c>
      <c r="G33" s="8">
        <v>60.847502222999999</v>
      </c>
      <c r="H33" s="9" t="str">
        <f t="shared" si="3"/>
        <v>N/A</v>
      </c>
      <c r="I33" s="10">
        <v>0.98180000000000001</v>
      </c>
      <c r="J33" s="10">
        <v>5.3159999999999998</v>
      </c>
      <c r="K33" s="9" t="str">
        <f t="shared" si="6"/>
        <v>Yes</v>
      </c>
    </row>
    <row r="34" spans="1:11" x14ac:dyDescent="0.25">
      <c r="A34" s="75" t="s">
        <v>851</v>
      </c>
      <c r="B34" s="35" t="s">
        <v>268</v>
      </c>
      <c r="C34" s="74">
        <v>6.0752887801000002</v>
      </c>
      <c r="D34" s="9" t="str">
        <f>IF($B34="N/A","N/A",IF(C34&gt;25,"No",IF(C34&lt;5,"No","Yes")))</f>
        <v>Yes</v>
      </c>
      <c r="E34" s="8">
        <v>5.8493786620000003</v>
      </c>
      <c r="F34" s="9" t="str">
        <f>IF($B34="N/A","N/A",IF(E34&gt;25,"No",IF(E34&lt;5,"No","Yes")))</f>
        <v>Yes</v>
      </c>
      <c r="G34" s="8">
        <v>5.0402377522000004</v>
      </c>
      <c r="H34" s="9" t="str">
        <f>IF($B34="N/A","N/A",IF(G34&gt;25,"No",IF(G34&lt;5,"No","Yes")))</f>
        <v>Yes</v>
      </c>
      <c r="I34" s="10">
        <v>-3.72</v>
      </c>
      <c r="J34" s="10">
        <v>-13.8</v>
      </c>
      <c r="K34" s="9" t="str">
        <f t="shared" si="6"/>
        <v>Yes</v>
      </c>
    </row>
    <row r="35" spans="1:11" x14ac:dyDescent="0.25">
      <c r="A35" s="75" t="s">
        <v>852</v>
      </c>
      <c r="B35" s="35" t="s">
        <v>269</v>
      </c>
      <c r="C35" s="74">
        <v>44.510032485000004</v>
      </c>
      <c r="D35" s="9" t="str">
        <f>IF($B35="N/A","N/A",IF(C35&gt;70,"No",IF(C35&lt;40,"No","Yes")))</f>
        <v>Yes</v>
      </c>
      <c r="E35" s="8">
        <v>42.827279853999997</v>
      </c>
      <c r="F35" s="9" t="str">
        <f>IF($B35="N/A","N/A",IF(E35&gt;70,"No",IF(E35&lt;40,"No","Yes")))</f>
        <v>Yes</v>
      </c>
      <c r="G35" s="8">
        <v>45.328236435000001</v>
      </c>
      <c r="H35" s="9" t="str">
        <f>IF($B35="N/A","N/A",IF(G35&gt;70,"No",IF(G35&lt;40,"No","Yes")))</f>
        <v>Yes</v>
      </c>
      <c r="I35" s="10">
        <v>-3.78</v>
      </c>
      <c r="J35" s="10">
        <v>5.84</v>
      </c>
      <c r="K35" s="9" t="str">
        <f t="shared" si="6"/>
        <v>Yes</v>
      </c>
    </row>
    <row r="36" spans="1:11" x14ac:dyDescent="0.25">
      <c r="A36" s="75" t="s">
        <v>853</v>
      </c>
      <c r="B36" s="35" t="s">
        <v>270</v>
      </c>
      <c r="C36" s="74">
        <v>49.414222205999998</v>
      </c>
      <c r="D36" s="9" t="str">
        <f>IF($B36="N/A","N/A",IF(C36&gt;55,"No",IF(C36&lt;20,"No","Yes")))</f>
        <v>Yes</v>
      </c>
      <c r="E36" s="8">
        <v>51.322821482000002</v>
      </c>
      <c r="F36" s="9" t="str">
        <f>IF($B36="N/A","N/A",IF(E36&gt;55,"No",IF(E36&lt;20,"No","Yes")))</f>
        <v>Yes</v>
      </c>
      <c r="G36" s="8">
        <v>49.631409902999998</v>
      </c>
      <c r="H36" s="9" t="str">
        <f>IF($B36="N/A","N/A",IF(G36&gt;55,"No",IF(G36&lt;20,"No","Yes")))</f>
        <v>Yes</v>
      </c>
      <c r="I36" s="10">
        <v>3.8620000000000001</v>
      </c>
      <c r="J36" s="10">
        <v>-3.3</v>
      </c>
      <c r="K36" s="9" t="str">
        <f t="shared" si="6"/>
        <v>Yes</v>
      </c>
    </row>
    <row r="37" spans="1:11" x14ac:dyDescent="0.25">
      <c r="A37" s="75" t="s">
        <v>163</v>
      </c>
      <c r="B37" s="35" t="s">
        <v>246</v>
      </c>
      <c r="C37" s="74">
        <v>93.710287237000003</v>
      </c>
      <c r="D37" s="9" t="str">
        <f>IF($B37="N/A","N/A",IF(C37&gt;95,"Yes","No"))</f>
        <v>No</v>
      </c>
      <c r="E37" s="8">
        <v>93.969513284000001</v>
      </c>
      <c r="F37" s="9" t="str">
        <f>IF($B37="N/A","N/A",IF(E37&gt;95,"Yes","No"))</f>
        <v>No</v>
      </c>
      <c r="G37" s="8">
        <v>91.750516738000002</v>
      </c>
      <c r="H37" s="9" t="str">
        <f>IF($B37="N/A","N/A",IF(G37&gt;95,"Yes","No"))</f>
        <v>No</v>
      </c>
      <c r="I37" s="10">
        <v>0.27660000000000001</v>
      </c>
      <c r="J37" s="10">
        <v>-2.36</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99.679851256999996</v>
      </c>
      <c r="D40" s="9" t="str">
        <f>IF($B40="N/A","N/A",IF(C40&gt;100,"No",IF(C40&lt;98,"No","Yes")))</f>
        <v>Yes</v>
      </c>
      <c r="E40" s="8">
        <v>99.728284854999998</v>
      </c>
      <c r="F40" s="9" t="str">
        <f>IF($B40="N/A","N/A",IF(E40&gt;100,"No",IF(E40&lt;98,"No","Yes")))</f>
        <v>Yes</v>
      </c>
      <c r="G40" s="8">
        <v>99.637027583000005</v>
      </c>
      <c r="H40" s="9" t="str">
        <f>IF($B40="N/A","N/A",IF(G40&gt;100,"No",IF(G40&lt;98,"No","Yes")))</f>
        <v>Yes</v>
      </c>
      <c r="I40" s="10">
        <v>4.8599999999999997E-2</v>
      </c>
      <c r="J40" s="10">
        <v>-9.1999999999999998E-2</v>
      </c>
      <c r="K40" s="9" t="str">
        <f t="shared" si="6"/>
        <v>Yes</v>
      </c>
    </row>
    <row r="41" spans="1:11" x14ac:dyDescent="0.25">
      <c r="A41" s="75" t="s">
        <v>44</v>
      </c>
      <c r="B41" s="35" t="s">
        <v>213</v>
      </c>
      <c r="C41" s="74">
        <v>59.376585304999999</v>
      </c>
      <c r="D41" s="9" t="str">
        <f t="shared" si="7"/>
        <v>N/A</v>
      </c>
      <c r="E41" s="8">
        <v>63.136301656000001</v>
      </c>
      <c r="F41" s="9" t="str">
        <f t="shared" ref="F41:F47" si="8">IF($B41="N/A","N/A",IF(E41&gt;15,"No",IF(E41&lt;-15,"No","Yes")))</f>
        <v>N/A</v>
      </c>
      <c r="G41" s="8">
        <v>54.302729679000002</v>
      </c>
      <c r="H41" s="9" t="str">
        <f t="shared" ref="H41:H47" si="9">IF($B41="N/A","N/A",IF(G41&gt;15,"No",IF(G41&lt;-15,"No","Yes")))</f>
        <v>N/A</v>
      </c>
      <c r="I41" s="10">
        <v>6.3319999999999999</v>
      </c>
      <c r="J41" s="10">
        <v>-14</v>
      </c>
      <c r="K41" s="9" t="str">
        <f t="shared" si="6"/>
        <v>Yes</v>
      </c>
    </row>
    <row r="42" spans="1:11" x14ac:dyDescent="0.25">
      <c r="A42" s="75" t="s">
        <v>45</v>
      </c>
      <c r="B42" s="35" t="s">
        <v>213</v>
      </c>
      <c r="C42" s="74">
        <v>40.277157148000001</v>
      </c>
      <c r="D42" s="9" t="str">
        <f t="shared" si="7"/>
        <v>N/A</v>
      </c>
      <c r="E42" s="8">
        <v>36.607688934000002</v>
      </c>
      <c r="F42" s="9" t="str">
        <f t="shared" si="8"/>
        <v>N/A</v>
      </c>
      <c r="G42" s="8">
        <v>45.524201318999999</v>
      </c>
      <c r="H42" s="9" t="str">
        <f t="shared" si="9"/>
        <v>N/A</v>
      </c>
      <c r="I42" s="10">
        <v>-9.11</v>
      </c>
      <c r="J42" s="10">
        <v>24.36</v>
      </c>
      <c r="K42" s="9" t="str">
        <f t="shared" si="6"/>
        <v>Yes</v>
      </c>
    </row>
    <row r="43" spans="1:11" x14ac:dyDescent="0.25">
      <c r="A43" s="75" t="s">
        <v>50</v>
      </c>
      <c r="B43" s="35" t="s">
        <v>213</v>
      </c>
      <c r="C43" s="74">
        <v>0.34625754739999998</v>
      </c>
      <c r="D43" s="9" t="str">
        <f t="shared" si="7"/>
        <v>N/A</v>
      </c>
      <c r="E43" s="8">
        <v>0.25600941020000001</v>
      </c>
      <c r="F43" s="9" t="str">
        <f t="shared" si="8"/>
        <v>N/A</v>
      </c>
      <c r="G43" s="8">
        <v>0.17306900210000001</v>
      </c>
      <c r="H43" s="9" t="str">
        <f t="shared" si="9"/>
        <v>N/A</v>
      </c>
      <c r="I43" s="10">
        <v>-26.1</v>
      </c>
      <c r="J43" s="10">
        <v>-32.4</v>
      </c>
      <c r="K43" s="9" t="str">
        <f t="shared" si="6"/>
        <v>No</v>
      </c>
    </row>
    <row r="44" spans="1:11" x14ac:dyDescent="0.25">
      <c r="A44" s="75" t="s">
        <v>913</v>
      </c>
      <c r="B44" s="35" t="s">
        <v>213</v>
      </c>
      <c r="C44" s="74">
        <v>80.169865939999994</v>
      </c>
      <c r="D44" s="9" t="str">
        <f t="shared" si="7"/>
        <v>N/A</v>
      </c>
      <c r="E44" s="8">
        <v>81.838050835999994</v>
      </c>
      <c r="F44" s="9" t="str">
        <f t="shared" si="8"/>
        <v>N/A</v>
      </c>
      <c r="G44" s="8">
        <v>82.273749269999996</v>
      </c>
      <c r="H44" s="9" t="str">
        <f t="shared" si="9"/>
        <v>N/A</v>
      </c>
      <c r="I44" s="10">
        <v>2.081</v>
      </c>
      <c r="J44" s="10">
        <v>0.53239999999999998</v>
      </c>
      <c r="K44" s="9" t="str">
        <f>IF(J44="Div by 0", "N/A", IF(J44="N/A","N/A", IF(J44&gt;30, "No", IF(J44&lt;-30, "No", "Yes"))))</f>
        <v>Yes</v>
      </c>
    </row>
    <row r="45" spans="1:11" x14ac:dyDescent="0.25">
      <c r="A45" s="75" t="s">
        <v>914</v>
      </c>
      <c r="B45" s="35" t="s">
        <v>213</v>
      </c>
      <c r="C45" s="74">
        <v>18.056221439000002</v>
      </c>
      <c r="D45" s="9" t="str">
        <f t="shared" si="7"/>
        <v>N/A</v>
      </c>
      <c r="E45" s="8">
        <v>16.502559875999999</v>
      </c>
      <c r="F45" s="9" t="str">
        <f t="shared" si="8"/>
        <v>N/A</v>
      </c>
      <c r="G45" s="8">
        <v>15.808499979</v>
      </c>
      <c r="H45" s="9" t="str">
        <f t="shared" si="9"/>
        <v>N/A</v>
      </c>
      <c r="I45" s="10">
        <v>-8.6</v>
      </c>
      <c r="J45" s="10">
        <v>-4.21</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1.7739126213</v>
      </c>
      <c r="D47" s="9" t="str">
        <f t="shared" si="7"/>
        <v>N/A</v>
      </c>
      <c r="E47" s="8">
        <v>1.6593892884000001</v>
      </c>
      <c r="F47" s="9" t="str">
        <f t="shared" si="8"/>
        <v>N/A</v>
      </c>
      <c r="G47" s="8">
        <v>1.9177507513000001</v>
      </c>
      <c r="H47" s="9" t="str">
        <f t="shared" si="9"/>
        <v>N/A</v>
      </c>
      <c r="I47" s="10">
        <v>-6.46</v>
      </c>
      <c r="J47" s="10">
        <v>15.57</v>
      </c>
      <c r="K47" s="9" t="str">
        <f>IF(J47="Div by 0", "N/A", IF(J47="N/A","N/A", IF(J47&gt;30, "No", IF(J47&lt;-30, "No", "Yes"))))</f>
        <v>Yes</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5301447</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v>1.9906263328</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v>27.715565203000001</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v>40.239089440999997</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v>29.987020524999998</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v>61.168601703999997</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v>5.8967862924999999</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v>18.735494541000001</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v>9.6678255770000003</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v>3.3649395822999999</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v>31.220570535</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v>3.0557695E-3</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v>0.51963171559999999</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v>16.287402287999999</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v>1.2033507078000001</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v>0.45031101890000003</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v>30.688810055000001</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v>0</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v>0.14486610920000001</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v>3.0384534636999998</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v>10.280268764000001</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v>0</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v>0</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v>0</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v>0</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v>0</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v>0.97043316660000001</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v>0</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v>0.10087811870000001</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v>0.56499668859999996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v>0</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v>0</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v>0</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v>0.17204736740000001</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v>0</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v>4.3549242311</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v>87.287357584000006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v>100</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v>54.830336858000003</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v>89.817289505999995</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v>100</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v>100</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v>95.950233183999998</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v>78.538147553000002</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v>21.396538486000001</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v>6.5313960599999998E-2</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1.4268745872999999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3992400</v>
      </c>
      <c r="D7" s="32" t="str">
        <f>IF($B7="N/A","N/A",IF(C7&gt;15,"No",IF(C7&lt;-15,"No","Yes")))</f>
        <v>N/A</v>
      </c>
      <c r="E7" s="31">
        <v>3878727</v>
      </c>
      <c r="F7" s="32" t="str">
        <f>IF($B7="N/A","N/A",IF(E7&gt;15,"No",IF(E7&lt;-15,"No","Yes")))</f>
        <v>N/A</v>
      </c>
      <c r="G7" s="31">
        <v>4669755</v>
      </c>
      <c r="H7" s="32" t="str">
        <f>IF($B7="N/A","N/A",IF(G7&gt;15,"No",IF(G7&lt;-15,"No","Yes")))</f>
        <v>N/A</v>
      </c>
      <c r="I7" s="33">
        <v>-2.85</v>
      </c>
      <c r="J7" s="33">
        <v>20.39</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68.887211428000001</v>
      </c>
      <c r="H8" s="32" t="str">
        <f>IF($B8="N/A","N/A",IF(G8&gt;15,"No",IF(G8&lt;-15,"No","Yes")))</f>
        <v>N/A</v>
      </c>
      <c r="I8" s="33" t="s">
        <v>213</v>
      </c>
      <c r="J8" s="33">
        <v>-31.1</v>
      </c>
      <c r="K8" s="32" t="str">
        <f t="shared" si="0"/>
        <v>No</v>
      </c>
    </row>
    <row r="9" spans="1:11" x14ac:dyDescent="0.25">
      <c r="A9" s="3" t="s">
        <v>119</v>
      </c>
      <c r="B9" s="35" t="s">
        <v>213</v>
      </c>
      <c r="C9" s="9">
        <v>0</v>
      </c>
      <c r="D9" s="9" t="str">
        <f>IF($B9="N/A","N/A",IF(C9&gt;15,"No",IF(C9&lt;-15,"No","Yes")))</f>
        <v>N/A</v>
      </c>
      <c r="E9" s="9">
        <v>0</v>
      </c>
      <c r="F9" s="9" t="str">
        <f>IF($B9="N/A","N/A",IF(E9&gt;15,"No",IF(E9&lt;-15,"No","Yes")))</f>
        <v>N/A</v>
      </c>
      <c r="G9" s="9">
        <v>31.112788571999999</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6.5624686999999999E-3</v>
      </c>
      <c r="D11" s="9" t="str">
        <f>IF(OR($B11="N/A",$C11="N/A"),"N/A",IF(C11&gt;100,"No",IF(C11&lt;95,"No","Yes")))</f>
        <v>No</v>
      </c>
      <c r="E11" s="9">
        <v>40.835665929000001</v>
      </c>
      <c r="F11" s="9" t="str">
        <f>IF(OR($B11="N/A",$E11="N/A"),"N/A",IF(E11&gt;100,"No",IF(E11&lt;95,"No","Yes")))</f>
        <v>No</v>
      </c>
      <c r="G11" s="9">
        <v>99.997301785999994</v>
      </c>
      <c r="H11" s="9" t="str">
        <f>IF($B11="N/A","N/A",IF(G11&gt;100,"No",IF(G11&lt;95,"No","Yes")))</f>
        <v>Yes</v>
      </c>
      <c r="I11" s="10">
        <v>622000</v>
      </c>
      <c r="J11" s="10">
        <v>144.9</v>
      </c>
      <c r="K11" s="9" t="str">
        <f t="shared" si="0"/>
        <v>No</v>
      </c>
    </row>
    <row r="12" spans="1:11" x14ac:dyDescent="0.25">
      <c r="A12" s="3" t="s">
        <v>348</v>
      </c>
      <c r="B12" s="35" t="s">
        <v>213</v>
      </c>
      <c r="C12" s="9">
        <v>0</v>
      </c>
      <c r="D12" s="9" t="str">
        <f t="shared" ref="D12:D13" si="1">IF(OR($B12="N/A",$C12="N/A"),"N/A",IF(C12&gt;100,"No",IF(C12&lt;95,"No","Yes")))</f>
        <v>N/A</v>
      </c>
      <c r="E12" s="9">
        <v>6.5849950500000004E-2</v>
      </c>
      <c r="F12" s="9" t="str">
        <f t="shared" ref="F12:F13" si="2">IF(OR($B12="N/A",$E12="N/A"),"N/A",IF(E12&gt;100,"No",IF(E12&lt;95,"No","Yes")))</f>
        <v>N/A</v>
      </c>
      <c r="G12" s="9">
        <v>5.7306479799999997E-2</v>
      </c>
      <c r="H12" s="9" t="str">
        <f t="shared" ref="H12:H13" si="3">IF($B12="N/A","N/A",IF(G12&gt;100,"No",IF(G12&lt;95,"No","Yes")))</f>
        <v>N/A</v>
      </c>
      <c r="I12" s="10" t="s">
        <v>1746</v>
      </c>
      <c r="J12" s="10">
        <v>-13</v>
      </c>
      <c r="K12" s="9" t="str">
        <f t="shared" si="0"/>
        <v>Yes</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3992400</v>
      </c>
      <c r="D14" s="9" t="str">
        <f>IF($B14="N/A","N/A",IF(C14&gt;15,"No",IF(C14&lt;-15,"No","Yes")))</f>
        <v>N/A</v>
      </c>
      <c r="E14" s="36">
        <v>3878727</v>
      </c>
      <c r="F14" s="9" t="str">
        <f>IF($B14="N/A","N/A",IF(E14&gt;15,"No",IF(E14&lt;-15,"No","Yes")))</f>
        <v>N/A</v>
      </c>
      <c r="G14" s="36">
        <v>3216864</v>
      </c>
      <c r="H14" s="9" t="str">
        <f>IF($B14="N/A","N/A",IF(G14&gt;15,"No",IF(G14&lt;-15,"No","Yes")))</f>
        <v>N/A</v>
      </c>
      <c r="I14" s="10">
        <v>-2.85</v>
      </c>
      <c r="J14" s="10">
        <v>-17.100000000000001</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451</v>
      </c>
      <c r="D17" s="9" t="str">
        <f>IF($B17="N/A","N/A",IF(C17&gt;15,"No",IF(C17&lt;-15,"No","Yes")))</f>
        <v>N/A</v>
      </c>
      <c r="E17" s="36">
        <v>294</v>
      </c>
      <c r="F17" s="9" t="str">
        <f>IF($B17="N/A","N/A",IF(E17&gt;15,"No",IF(E17&lt;-15,"No","Yes")))</f>
        <v>N/A</v>
      </c>
      <c r="G17" s="36">
        <v>134</v>
      </c>
      <c r="H17" s="9" t="str">
        <f>IF($B17="N/A","N/A",IF(G17&gt;15,"No",IF(G17&lt;-15,"No","Yes")))</f>
        <v>N/A</v>
      </c>
      <c r="I17" s="10">
        <v>-34.799999999999997</v>
      </c>
      <c r="J17" s="10">
        <v>-54.4</v>
      </c>
      <c r="K17" s="9" t="str">
        <f t="shared" si="0"/>
        <v>No</v>
      </c>
    </row>
    <row r="18" spans="1:11" x14ac:dyDescent="0.25">
      <c r="A18" s="3" t="s">
        <v>346</v>
      </c>
      <c r="B18" s="35" t="s">
        <v>213</v>
      </c>
      <c r="C18" s="8" t="s">
        <v>213</v>
      </c>
      <c r="D18" s="9" t="str">
        <f>IF($B18="N/A","N/A",IF(C18&gt;15,"No",IF(C18&lt;-15,"No","Yes")))</f>
        <v>N/A</v>
      </c>
      <c r="E18" s="8">
        <v>7.5798065000000003E-3</v>
      </c>
      <c r="F18" s="9" t="str">
        <f>IF($B18="N/A","N/A",IF(E18&gt;15,"No",IF(E18&lt;-15,"No","Yes")))</f>
        <v>N/A</v>
      </c>
      <c r="G18" s="8">
        <v>2.8695296000000002E-3</v>
      </c>
      <c r="H18" s="9" t="str">
        <f>IF($B18="N/A","N/A",IF(G18&gt;15,"No",IF(G18&lt;-15,"No","Yes")))</f>
        <v>N/A</v>
      </c>
      <c r="I18" s="10" t="s">
        <v>213</v>
      </c>
      <c r="J18" s="10">
        <v>-62.1</v>
      </c>
      <c r="K18" s="9" t="str">
        <f t="shared" si="0"/>
        <v>No</v>
      </c>
    </row>
    <row r="19" spans="1:11" ht="27.75" customHeight="1" x14ac:dyDescent="0.25">
      <c r="A19" s="3" t="s">
        <v>841</v>
      </c>
      <c r="B19" s="35" t="s">
        <v>213</v>
      </c>
      <c r="C19" s="37">
        <v>71.159645233000006</v>
      </c>
      <c r="D19" s="9" t="str">
        <f>IF($B19="N/A","N/A",IF(C19&gt;60,"No",IF(C19&lt;15,"No","Yes")))</f>
        <v>N/A</v>
      </c>
      <c r="E19" s="37">
        <v>74.969387755</v>
      </c>
      <c r="F19" s="9" t="str">
        <f>IF($B19="N/A","N/A",IF(E19&gt;60,"No",IF(E19&lt;15,"No","Yes")))</f>
        <v>N/A</v>
      </c>
      <c r="G19" s="37">
        <v>33.261194029999999</v>
      </c>
      <c r="H19" s="9" t="str">
        <f>IF($B19="N/A","N/A",IF(G19&gt;60,"No",IF(G19&lt;15,"No","Yes")))</f>
        <v>N/A</v>
      </c>
      <c r="I19" s="10">
        <v>5.3540000000000001</v>
      </c>
      <c r="J19" s="10">
        <v>-55.6</v>
      </c>
      <c r="K19" s="9" t="str">
        <f t="shared" si="0"/>
        <v>No</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0.47114517579999998</v>
      </c>
      <c r="D21" s="9" t="str">
        <f>IF($B21="N/A","N/A",IF(C21&gt;15,"No",IF(C21&lt;-15,"No","Yes")))</f>
        <v>N/A</v>
      </c>
      <c r="E21" s="9">
        <v>0.62167303860000001</v>
      </c>
      <c r="F21" s="9" t="str">
        <f>IF($B21="N/A","N/A",IF(E21&gt;15,"No",IF(E21&lt;-15,"No","Yes")))</f>
        <v>N/A</v>
      </c>
      <c r="G21" s="9">
        <v>0.48216662329999999</v>
      </c>
      <c r="H21" s="9" t="str">
        <f>IF($B21="N/A","N/A",IF(G21&gt;15,"No",IF(G21&lt;-15,"No","Yes")))</f>
        <v>N/A</v>
      </c>
      <c r="I21" s="10">
        <v>31.95</v>
      </c>
      <c r="J21" s="10">
        <v>-22.4</v>
      </c>
      <c r="K21" s="9" t="str">
        <f t="shared" si="0"/>
        <v>Yes</v>
      </c>
    </row>
    <row r="22" spans="1:11" x14ac:dyDescent="0.25">
      <c r="A22" s="3" t="s">
        <v>1712</v>
      </c>
      <c r="B22" s="35" t="s">
        <v>213</v>
      </c>
      <c r="C22" s="82">
        <v>1869109</v>
      </c>
      <c r="D22" s="9" t="str">
        <f>IF($B22="N/A","N/A",IF(C22&gt;15,"No",IF(C22&lt;-15,"No","Yes")))</f>
        <v>N/A</v>
      </c>
      <c r="E22" s="82">
        <v>2502678</v>
      </c>
      <c r="F22" s="9" t="str">
        <f>IF($B22="N/A","N/A",IF(E22&gt;15,"No",IF(E22&lt;-15,"No","Yes")))</f>
        <v>N/A</v>
      </c>
      <c r="G22" s="82">
        <v>2553206</v>
      </c>
      <c r="H22" s="9" t="str">
        <f>IF($B22="N/A","N/A",IF(G22&gt;15,"No",IF(G22&lt;-15,"No","Yes")))</f>
        <v>N/A</v>
      </c>
      <c r="I22" s="10">
        <v>33.9</v>
      </c>
      <c r="J22" s="10">
        <v>2.0190000000000001</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3992400</v>
      </c>
      <c r="D6" s="9" t="str">
        <f>IF($B6="N/A","N/A",IF(C6&gt;15,"No",IF(C6&lt;-15,"No","Yes")))</f>
        <v>N/A</v>
      </c>
      <c r="E6" s="36">
        <v>3878727</v>
      </c>
      <c r="F6" s="9" t="str">
        <f>IF($B6="N/A","N/A",IF(E6&gt;15,"No",IF(E6&lt;-15,"No","Yes")))</f>
        <v>N/A</v>
      </c>
      <c r="G6" s="36">
        <v>3216864</v>
      </c>
      <c r="H6" s="9" t="str">
        <f>IF($B6="N/A","N/A",IF(G6&gt;15,"No",IF(G6&lt;-15,"No","Yes")))</f>
        <v>N/A</v>
      </c>
      <c r="I6" s="10">
        <v>-2.85</v>
      </c>
      <c r="J6" s="10">
        <v>-17.100000000000001</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68.302236750000006</v>
      </c>
      <c r="D9" s="9" t="str">
        <f>IF($B9="N/A","N/A",IF(C9&gt;60,"No",IF(C9&lt;15,"No","Yes")))</f>
        <v>No</v>
      </c>
      <c r="E9" s="37">
        <v>68.183860323000005</v>
      </c>
      <c r="F9" s="9" t="str">
        <f>IF($B9="N/A","N/A",IF(E9&gt;60,"No",IF(E9&lt;15,"No","Yes")))</f>
        <v>No</v>
      </c>
      <c r="G9" s="37">
        <v>72.391749231999995</v>
      </c>
      <c r="H9" s="9" t="str">
        <f>IF($B9="N/A","N/A",IF(G9&gt;60,"No",IF(G9&lt;15,"No","Yes")))</f>
        <v>No</v>
      </c>
      <c r="I9" s="10">
        <v>-0.17299999999999999</v>
      </c>
      <c r="J9" s="10">
        <v>6.1710000000000003</v>
      </c>
      <c r="K9" s="9" t="str">
        <f t="shared" si="0"/>
        <v>Yes</v>
      </c>
    </row>
    <row r="10" spans="1:11" x14ac:dyDescent="0.25">
      <c r="A10" s="3" t="s">
        <v>14</v>
      </c>
      <c r="B10" s="35" t="s">
        <v>272</v>
      </c>
      <c r="C10" s="9">
        <v>2.5515228935000001</v>
      </c>
      <c r="D10" s="9" t="str">
        <f>IF($B10="N/A","N/A",IF(C10&gt;15,"No",IF(C10&lt;=0,"No","Yes")))</f>
        <v>Yes</v>
      </c>
      <c r="E10" s="9">
        <v>2.4946844673999999</v>
      </c>
      <c r="F10" s="9" t="str">
        <f>IF($B10="N/A","N/A",IF(E10&gt;15,"No",IF(E10&lt;=0,"No","Yes")))</f>
        <v>Yes</v>
      </c>
      <c r="G10" s="9">
        <v>2.7947715539</v>
      </c>
      <c r="H10" s="9" t="str">
        <f>IF($B10="N/A","N/A",IF(G10&gt;15,"No",IF(G10&lt;=0,"No","Yes")))</f>
        <v>Yes</v>
      </c>
      <c r="I10" s="10">
        <v>-2.23</v>
      </c>
      <c r="J10" s="10">
        <v>12.03</v>
      </c>
      <c r="K10" s="9" t="str">
        <f t="shared" si="0"/>
        <v>Yes</v>
      </c>
    </row>
    <row r="11" spans="1:11" x14ac:dyDescent="0.25">
      <c r="A11" s="3" t="s">
        <v>877</v>
      </c>
      <c r="B11" s="35" t="s">
        <v>213</v>
      </c>
      <c r="C11" s="37">
        <v>143.06497687999999</v>
      </c>
      <c r="D11" s="9" t="str">
        <f>IF($B11="N/A","N/A",IF(C11&gt;15,"No",IF(C11&lt;-15,"No","Yes")))</f>
        <v>N/A</v>
      </c>
      <c r="E11" s="37">
        <v>151.30208139999999</v>
      </c>
      <c r="F11" s="9" t="str">
        <f>IF($B11="N/A","N/A",IF(E11&gt;15,"No",IF(E11&lt;-15,"No","Yes")))</f>
        <v>N/A</v>
      </c>
      <c r="G11" s="37">
        <v>160.11414397999999</v>
      </c>
      <c r="H11" s="9" t="str">
        <f>IF($B11="N/A","N/A",IF(G11&gt;15,"No",IF(G11&lt;-15,"No","Yes")))</f>
        <v>N/A</v>
      </c>
      <c r="I11" s="10">
        <v>5.758</v>
      </c>
      <c r="J11" s="10">
        <v>5.8239999999999998</v>
      </c>
      <c r="K11" s="9" t="str">
        <f t="shared" si="0"/>
        <v>Yes</v>
      </c>
    </row>
    <row r="12" spans="1:11" x14ac:dyDescent="0.25">
      <c r="A12" s="3" t="s">
        <v>939</v>
      </c>
      <c r="B12" s="35" t="s">
        <v>213</v>
      </c>
      <c r="C12" s="9">
        <v>3.7660805531000001</v>
      </c>
      <c r="D12" s="9" t="str">
        <f>IF($B12="N/A","N/A",IF(C12&gt;15,"No",IF(C12&lt;-15,"No","Yes")))</f>
        <v>N/A</v>
      </c>
      <c r="E12" s="9">
        <v>3.8458752060000001</v>
      </c>
      <c r="F12" s="9" t="str">
        <f>IF($B12="N/A","N/A",IF(E12&gt;15,"No",IF(E12&lt;-15,"No","Yes")))</f>
        <v>N/A</v>
      </c>
      <c r="G12" s="9">
        <v>2.7535512846999999</v>
      </c>
      <c r="H12" s="9" t="str">
        <f>IF($B12="N/A","N/A",IF(G12&gt;15,"No",IF(G12&lt;-15,"No","Yes")))</f>
        <v>N/A</v>
      </c>
      <c r="I12" s="10">
        <v>2.1190000000000002</v>
      </c>
      <c r="J12" s="10">
        <v>-28.4</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99.999720224000001</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2.797756E-4</v>
      </c>
      <c r="H14" s="9" t="str">
        <f>IF($B14="N/A","N/A",IF(G14&gt;6,"No",IF(G14&lt;=0,"No","Yes")))</f>
        <v>Yes</v>
      </c>
      <c r="I14" s="10" t="s">
        <v>1746</v>
      </c>
      <c r="J14" s="10" t="s">
        <v>1746</v>
      </c>
      <c r="K14" s="9" t="str">
        <f t="shared" si="0"/>
        <v>N/A</v>
      </c>
    </row>
    <row r="15" spans="1:11" x14ac:dyDescent="0.25">
      <c r="A15" s="3" t="s">
        <v>164</v>
      </c>
      <c r="B15" s="35" t="s">
        <v>213</v>
      </c>
      <c r="C15" s="9">
        <v>99.926435226999999</v>
      </c>
      <c r="D15" s="9" t="str">
        <f>IF($B15="N/A","N/A",IF(C15&gt;15,"No",IF(C15&lt;-15,"No","Yes")))</f>
        <v>N/A</v>
      </c>
      <c r="E15" s="9">
        <v>99.924691787</v>
      </c>
      <c r="F15" s="9" t="str">
        <f>IF($B15="N/A","N/A",IF(E15&gt;15,"No",IF(E15&lt;-15,"No","Yes")))</f>
        <v>N/A</v>
      </c>
      <c r="G15" s="9">
        <v>99.936366419999999</v>
      </c>
      <c r="H15" s="9" t="str">
        <f>IF($B15="N/A","N/A",IF(G15&gt;15,"No",IF(G15&lt;-15,"No","Yes")))</f>
        <v>N/A</v>
      </c>
      <c r="I15" s="10">
        <v>-2E-3</v>
      </c>
      <c r="J15" s="10">
        <v>1.17E-2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99.952609959</v>
      </c>
      <c r="D17" s="9" t="str">
        <f>IF($B17="N/A","N/A",IF(C17&gt;98,"Yes","No"))</f>
        <v>Yes</v>
      </c>
      <c r="E17" s="9">
        <v>99.953180515</v>
      </c>
      <c r="F17" s="9" t="str">
        <f>IF($B17="N/A","N/A",IF(E17&gt;98,"Yes","No"))</f>
        <v>Yes</v>
      </c>
      <c r="G17" s="9">
        <v>99.958779614999997</v>
      </c>
      <c r="H17" s="9" t="str">
        <f>IF($B17="N/A","N/A",IF(G17&gt;98,"Yes","No"))</f>
        <v>Yes</v>
      </c>
      <c r="I17" s="10">
        <v>5.9999999999999995E-4</v>
      </c>
      <c r="J17" s="10">
        <v>5.5999999999999999E-3</v>
      </c>
      <c r="K17" s="9" t="str">
        <f t="shared" si="0"/>
        <v>Yes</v>
      </c>
    </row>
    <row r="18" spans="1:11" x14ac:dyDescent="0.25">
      <c r="A18" s="3" t="s">
        <v>53</v>
      </c>
      <c r="B18" s="35" t="s">
        <v>275</v>
      </c>
      <c r="C18" s="9">
        <v>99.999974952000002</v>
      </c>
      <c r="D18" s="9" t="str">
        <f>IF($B18="N/A","N/A",IF(C18&gt;98,"Yes","No"))</f>
        <v>Yes</v>
      </c>
      <c r="E18" s="9">
        <v>99.999974218000006</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99.589820658999997</v>
      </c>
      <c r="D19" s="9" t="str">
        <f>IF($B19="N/A","N/A",IF(C19&gt;100,"No",IF(C19&lt;98,"No","Yes")))</f>
        <v>Yes</v>
      </c>
      <c r="E19" s="9">
        <v>99.521131546999996</v>
      </c>
      <c r="F19" s="9" t="str">
        <f>IF($B19="N/A","N/A",IF(E19&gt;100,"No",IF(E19&lt;98,"No","Yes")))</f>
        <v>Yes</v>
      </c>
      <c r="G19" s="9">
        <v>99.533209983000006</v>
      </c>
      <c r="H19" s="9" t="str">
        <f>IF($B19="N/A","N/A",IF(G19&gt;100,"No",IF(G19&lt;98,"No","Yes")))</f>
        <v>Yes</v>
      </c>
      <c r="I19" s="10">
        <v>-6.9000000000000006E-2</v>
      </c>
      <c r="J19" s="10">
        <v>1.21E-2</v>
      </c>
      <c r="K19" s="9" t="str">
        <f>IF(J19="Div by 0", "N/A", IF(J19="N/A","N/A", IF(J19&gt;30, "No", IF(J19&lt;-30, "No", "Yes"))))</f>
        <v>Yes</v>
      </c>
    </row>
    <row r="20" spans="1:11" x14ac:dyDescent="0.25">
      <c r="A20" s="3" t="s">
        <v>679</v>
      </c>
      <c r="B20" s="35" t="s">
        <v>223</v>
      </c>
      <c r="C20" s="9">
        <v>99.845681795000004</v>
      </c>
      <c r="D20" s="9" t="str">
        <f>IF($B20="N/A","N/A",IF(C20&gt;100,"No",IF(C20&lt;98,"No","Yes")))</f>
        <v>Yes</v>
      </c>
      <c r="E20" s="9">
        <v>99.864130680000002</v>
      </c>
      <c r="F20" s="9" t="str">
        <f>IF($B20="N/A","N/A",IF(E20&gt;100,"No",IF(E20&lt;98,"No","Yes")))</f>
        <v>Yes</v>
      </c>
      <c r="G20" s="9">
        <v>99.853179991000005</v>
      </c>
      <c r="H20" s="9" t="str">
        <f>IF($B20="N/A","N/A",IF(G20&gt;100,"No",IF(G20&lt;98,"No","Yes")))</f>
        <v>Yes</v>
      </c>
      <c r="I20" s="10">
        <v>1.8499999999999999E-2</v>
      </c>
      <c r="J20" s="10">
        <v>-1.0999999999999999E-2</v>
      </c>
      <c r="K20" s="9" t="str">
        <f>IF(J20="Div by 0", "N/A", IF(J20="N/A","N/A", IF(J20&gt;30, "No", IF(J20&lt;-30, "No", "Yes"))))</f>
        <v>Yes</v>
      </c>
    </row>
    <row r="21" spans="1:11" x14ac:dyDescent="0.25">
      <c r="A21" s="3" t="s">
        <v>680</v>
      </c>
      <c r="B21" s="35" t="s">
        <v>223</v>
      </c>
      <c r="C21" s="9">
        <v>99.845681795000004</v>
      </c>
      <c r="D21" s="9" t="str">
        <f>IF($B21="N/A","N/A",IF(C21&gt;100,"No",IF(C21&lt;98,"No","Yes")))</f>
        <v>Yes</v>
      </c>
      <c r="E21" s="9">
        <v>99.864130680000002</v>
      </c>
      <c r="F21" s="9" t="str">
        <f>IF($B21="N/A","N/A",IF(E21&gt;100,"No",IF(E21&lt;98,"No","Yes")))</f>
        <v>Yes</v>
      </c>
      <c r="G21" s="9">
        <v>99.853179991000005</v>
      </c>
      <c r="H21" s="9" t="str">
        <f>IF($B21="N/A","N/A",IF(G21&gt;100,"No",IF(G21&lt;98,"No","Yes")))</f>
        <v>Yes</v>
      </c>
      <c r="I21" s="10">
        <v>1.8499999999999999E-2</v>
      </c>
      <c r="J21" s="10">
        <v>-1.0999999999999999E-2</v>
      </c>
      <c r="K21" s="9" t="str">
        <f>IF(J21="Div by 0", "N/A", IF(J21="N/A","N/A", IF(J21&gt;30, "No", IF(J21&lt;-30, "No", "Yes"))))</f>
        <v>Yes</v>
      </c>
    </row>
    <row r="22" spans="1:11" ht="15" customHeight="1" x14ac:dyDescent="0.25">
      <c r="A22" s="3" t="s">
        <v>1713</v>
      </c>
      <c r="B22" s="35" t="s">
        <v>213</v>
      </c>
      <c r="C22" s="9">
        <v>65.324616771999999</v>
      </c>
      <c r="D22" s="9" t="str">
        <f>IF($B22="N/A","N/A",IF(C22&gt;15,"No",IF(C22&lt;-15,"No","Yes")))</f>
        <v>N/A</v>
      </c>
      <c r="E22" s="9">
        <v>66.114036898999998</v>
      </c>
      <c r="F22" s="9" t="str">
        <f>IF($B22="N/A","N/A",IF(E22&gt;15,"No",IF(E22&lt;-15,"No","Yes")))</f>
        <v>N/A</v>
      </c>
      <c r="G22" s="9">
        <v>64.449942553</v>
      </c>
      <c r="H22" s="9" t="str">
        <f>IF($B22="N/A","N/A",IF(G22&gt;15,"No",IF(G22&lt;-15,"No","Yes")))</f>
        <v>N/A</v>
      </c>
      <c r="I22" s="10">
        <v>1.208</v>
      </c>
      <c r="J22" s="10">
        <v>-2.52</v>
      </c>
      <c r="K22" s="9" t="str">
        <f t="shared" ref="K22:K31" si="1">IF(J22="Div by 0", "N/A", IF(J22="N/A","N/A", IF(J22&gt;30, "No", IF(J22&lt;-30, "No", "Yes"))))</f>
        <v>Yes</v>
      </c>
    </row>
    <row r="23" spans="1:11" x14ac:dyDescent="0.25">
      <c r="A23" s="3" t="s">
        <v>940</v>
      </c>
      <c r="B23" s="35" t="s">
        <v>213</v>
      </c>
      <c r="C23" s="9">
        <v>34.461852520000001</v>
      </c>
      <c r="D23" s="9" t="str">
        <f>IF($B23="N/A","N/A",IF(C23&gt;15,"No",IF(C23&lt;-15,"No","Yes")))</f>
        <v>N/A</v>
      </c>
      <c r="E23" s="9">
        <v>33.686980290000001</v>
      </c>
      <c r="F23" s="9" t="str">
        <f>IF($B23="N/A","N/A",IF(E23&gt;15,"No",IF(E23&lt;-15,"No","Yes")))</f>
        <v>N/A</v>
      </c>
      <c r="G23" s="9">
        <v>35.353064351</v>
      </c>
      <c r="H23" s="9" t="str">
        <f>IF($B23="N/A","N/A",IF(G23&gt;15,"No",IF(G23&lt;-15,"No","Yes")))</f>
        <v>N/A</v>
      </c>
      <c r="I23" s="10">
        <v>-2.25</v>
      </c>
      <c r="J23" s="10">
        <v>4.9459999999999997</v>
      </c>
      <c r="K23" s="9" t="str">
        <f t="shared" si="1"/>
        <v>Yes</v>
      </c>
    </row>
    <row r="24" spans="1:11" ht="25" x14ac:dyDescent="0.25">
      <c r="A24" s="3" t="s">
        <v>941</v>
      </c>
      <c r="B24" s="35" t="s">
        <v>213</v>
      </c>
      <c r="C24" s="9">
        <v>2.003807E-4</v>
      </c>
      <c r="D24" s="9" t="str">
        <f>IF($B24="N/A","N/A",IF(C24&gt;15,"No",IF(C24&lt;-15,"No","Yes")))</f>
        <v>N/A</v>
      </c>
      <c r="E24" s="9">
        <v>2.0625320000000001E-4</v>
      </c>
      <c r="F24" s="9" t="str">
        <f>IF($B24="N/A","N/A",IF(E24&gt;15,"No",IF(E24&lt;-15,"No","Yes")))</f>
        <v>N/A</v>
      </c>
      <c r="G24" s="9">
        <v>0</v>
      </c>
      <c r="H24" s="9" t="str">
        <f>IF($B24="N/A","N/A",IF(G24&gt;15,"No",IF(G24&lt;-15,"No","Yes")))</f>
        <v>N/A</v>
      </c>
      <c r="I24" s="10">
        <v>2.931</v>
      </c>
      <c r="J24" s="10">
        <v>-100</v>
      </c>
      <c r="K24" s="9" t="str">
        <f t="shared" si="1"/>
        <v>No</v>
      </c>
    </row>
    <row r="25" spans="1:11" x14ac:dyDescent="0.25">
      <c r="A25" s="3" t="s">
        <v>166</v>
      </c>
      <c r="B25" s="35" t="s">
        <v>213</v>
      </c>
      <c r="C25" s="9">
        <v>99.845681795000004</v>
      </c>
      <c r="D25" s="9" t="str">
        <f t="shared" ref="D25:D27" si="2">IF($B25="N/A","N/A",IF(C25&gt;15,"No",IF(C25&lt;-15,"No","Yes")))</f>
        <v>N/A</v>
      </c>
      <c r="E25" s="9">
        <v>99.864130680000002</v>
      </c>
      <c r="F25" s="9" t="str">
        <f t="shared" ref="F25:F27" si="3">IF($B25="N/A","N/A",IF(E25&gt;15,"No",IF(E25&lt;-15,"No","Yes")))</f>
        <v>N/A</v>
      </c>
      <c r="G25" s="9">
        <v>99.853179991000005</v>
      </c>
      <c r="H25" s="9" t="str">
        <f t="shared" ref="H25:H27" si="4">IF($B25="N/A","N/A",IF(G25&gt;15,"No",IF(G25&lt;-15,"No","Yes")))</f>
        <v>N/A</v>
      </c>
      <c r="I25" s="10">
        <v>1.8499999999999999E-2</v>
      </c>
      <c r="J25" s="10">
        <v>-1.0999999999999999E-2</v>
      </c>
      <c r="K25" s="9" t="str">
        <f t="shared" si="1"/>
        <v>Yes</v>
      </c>
    </row>
    <row r="26" spans="1:11" x14ac:dyDescent="0.25">
      <c r="A26" s="3" t="s">
        <v>167</v>
      </c>
      <c r="B26" s="35" t="s">
        <v>213</v>
      </c>
      <c r="C26" s="9">
        <v>99.845681795000004</v>
      </c>
      <c r="D26" s="9" t="str">
        <f t="shared" si="2"/>
        <v>N/A</v>
      </c>
      <c r="E26" s="9">
        <v>99.864130680000002</v>
      </c>
      <c r="F26" s="9" t="str">
        <f t="shared" si="3"/>
        <v>N/A</v>
      </c>
      <c r="G26" s="9">
        <v>99.853179991000005</v>
      </c>
      <c r="H26" s="9" t="str">
        <f t="shared" si="4"/>
        <v>N/A</v>
      </c>
      <c r="I26" s="10">
        <v>1.8499999999999999E-2</v>
      </c>
      <c r="J26" s="10">
        <v>-1.0999999999999999E-2</v>
      </c>
      <c r="K26" s="9" t="str">
        <f t="shared" si="1"/>
        <v>Yes</v>
      </c>
    </row>
    <row r="27" spans="1:11" x14ac:dyDescent="0.25">
      <c r="A27" s="3" t="s">
        <v>168</v>
      </c>
      <c r="B27" s="35" t="s">
        <v>213</v>
      </c>
      <c r="C27" s="9">
        <v>99.845681795000004</v>
      </c>
      <c r="D27" s="9" t="str">
        <f t="shared" si="2"/>
        <v>N/A</v>
      </c>
      <c r="E27" s="9">
        <v>99.864130680000002</v>
      </c>
      <c r="F27" s="9" t="str">
        <f t="shared" si="3"/>
        <v>N/A</v>
      </c>
      <c r="G27" s="9">
        <v>99.853179991000005</v>
      </c>
      <c r="H27" s="9" t="str">
        <f t="shared" si="4"/>
        <v>N/A</v>
      </c>
      <c r="I27" s="10">
        <v>1.8499999999999999E-2</v>
      </c>
      <c r="J27" s="10">
        <v>-1.0999999999999999E-2</v>
      </c>
      <c r="K27" s="9" t="str">
        <f t="shared" si="1"/>
        <v>Yes</v>
      </c>
    </row>
    <row r="28" spans="1:11" x14ac:dyDescent="0.25">
      <c r="A28" s="3" t="s">
        <v>54</v>
      </c>
      <c r="B28" s="35" t="s">
        <v>213</v>
      </c>
      <c r="C28" s="9">
        <v>6.1034465484</v>
      </c>
      <c r="D28" s="9" t="str">
        <f>IF($B28="N/A","N/A",IF(C28&gt;15,"No",IF(C28&lt;-15,"No","Yes")))</f>
        <v>N/A</v>
      </c>
      <c r="E28" s="9">
        <v>6.3508207718999996</v>
      </c>
      <c r="F28" s="9" t="str">
        <f>IF($B28="N/A","N/A",IF(E28&gt;15,"No",IF(E28&lt;-15,"No","Yes")))</f>
        <v>N/A</v>
      </c>
      <c r="G28" s="9">
        <v>6.1926460056000003</v>
      </c>
      <c r="H28" s="9" t="str">
        <f>IF($B28="N/A","N/A",IF(G28&gt;15,"No",IF(G28&lt;-15,"No","Yes")))</f>
        <v>N/A</v>
      </c>
      <c r="I28" s="10">
        <v>4.0529999999999999</v>
      </c>
      <c r="J28" s="10">
        <v>-2.4900000000000002</v>
      </c>
      <c r="K28" s="9" t="str">
        <f t="shared" si="1"/>
        <v>Yes</v>
      </c>
    </row>
    <row r="29" spans="1:11" x14ac:dyDescent="0.25">
      <c r="A29" s="3" t="s">
        <v>55</v>
      </c>
      <c r="B29" s="35" t="s">
        <v>213</v>
      </c>
      <c r="C29" s="9">
        <v>93.742235246999996</v>
      </c>
      <c r="D29" s="9" t="str">
        <f>IF($B29="N/A","N/A",IF(C29&gt;15,"No",IF(C29&lt;-15,"No","Yes")))</f>
        <v>N/A</v>
      </c>
      <c r="E29" s="9">
        <v>93.513309907999997</v>
      </c>
      <c r="F29" s="9" t="str">
        <f>IF($B29="N/A","N/A",IF(E29&gt;15,"No",IF(E29&lt;-15,"No","Yes")))</f>
        <v>N/A</v>
      </c>
      <c r="G29" s="9">
        <v>93.660533986000004</v>
      </c>
      <c r="H29" s="9" t="str">
        <f>IF($B29="N/A","N/A",IF(G29&gt;15,"No",IF(G29&lt;-15,"No","Yes")))</f>
        <v>N/A</v>
      </c>
      <c r="I29" s="10">
        <v>-0.24399999999999999</v>
      </c>
      <c r="J29" s="10">
        <v>0.15740000000000001</v>
      </c>
      <c r="K29" s="9" t="str">
        <f t="shared" si="1"/>
        <v>Yes</v>
      </c>
    </row>
    <row r="30" spans="1:11" x14ac:dyDescent="0.25">
      <c r="A30" s="3" t="s">
        <v>56</v>
      </c>
      <c r="B30" s="35" t="s">
        <v>213</v>
      </c>
      <c r="C30" s="9">
        <v>69.906822964</v>
      </c>
      <c r="D30" s="9" t="str">
        <f>IF($B30="N/A","N/A",IF(C30&gt;15,"No",IF(C30&lt;-15,"No","Yes")))</f>
        <v>N/A</v>
      </c>
      <c r="E30" s="9">
        <v>72.475557058000007</v>
      </c>
      <c r="F30" s="9" t="str">
        <f>IF($B30="N/A","N/A",IF(E30&gt;15,"No",IF(E30&lt;-15,"No","Yes")))</f>
        <v>N/A</v>
      </c>
      <c r="G30" s="9">
        <v>72.888595850000002</v>
      </c>
      <c r="H30" s="9" t="str">
        <f>IF($B30="N/A","N/A",IF(G30&gt;15,"No",IF(G30&lt;-15,"No","Yes")))</f>
        <v>N/A</v>
      </c>
      <c r="I30" s="10">
        <v>3.6749999999999998</v>
      </c>
      <c r="J30" s="10">
        <v>0.56989999999999996</v>
      </c>
      <c r="K30" s="9" t="str">
        <f t="shared" si="1"/>
        <v>Yes</v>
      </c>
    </row>
    <row r="31" spans="1:11" x14ac:dyDescent="0.25">
      <c r="A31" s="3" t="s">
        <v>57</v>
      </c>
      <c r="B31" s="35" t="s">
        <v>213</v>
      </c>
      <c r="C31" s="9">
        <v>24.703085862999998</v>
      </c>
      <c r="D31" s="9" t="str">
        <f>IF($B31="N/A","N/A",IF(C31&gt;15,"No",IF(C31&lt;-15,"No","Yes")))</f>
        <v>N/A</v>
      </c>
      <c r="E31" s="9">
        <v>22.058706375</v>
      </c>
      <c r="F31" s="9" t="str">
        <f>IF($B31="N/A","N/A",IF(E31&gt;15,"No",IF(E31&lt;-15,"No","Yes")))</f>
        <v>N/A</v>
      </c>
      <c r="G31" s="9">
        <v>17.924662031</v>
      </c>
      <c r="H31" s="9" t="str">
        <f>IF($B31="N/A","N/A",IF(G31&gt;15,"No",IF(G31&lt;-15,"No","Yes")))</f>
        <v>N/A</v>
      </c>
      <c r="I31" s="10">
        <v>-10.7</v>
      </c>
      <c r="J31" s="10">
        <v>-18.7</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1452891</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v>6.882829E-4</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v>28.322909288999998</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v>43.539054202999999</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v>28.101282202</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v>94.582181320000004</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v>0</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v>100</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v>0</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v>2.0417911597999998</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v>97.960204860999994</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v>97.803964647000001</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v>99.999587030000001</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v>99.730606081000005</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v>99.844035099999999</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v>99.844035099999999</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v>61.846415182000001</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v>37.771725476999997</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v>2.8770224300000001E-2</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v>99.844035099999999</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v>99.844035099999999</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v>99.844035099999999</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v>7.6422801160000002</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v>92.201754984000004</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v>79.390332791999995</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v>14.781494276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960478</v>
      </c>
      <c r="D7" s="68" t="str">
        <f>IF($B7="N/A","N/A",IF(C7&gt;10,"No",IF(C7&lt;-10,"No","Yes")))</f>
        <v>N/A</v>
      </c>
      <c r="E7" s="31">
        <v>1000874</v>
      </c>
      <c r="F7" s="68" t="str">
        <f>IF($B7="N/A","N/A",IF(E7&gt;10,"No",IF(E7&lt;-10,"No","Yes")))</f>
        <v>N/A</v>
      </c>
      <c r="G7" s="31">
        <v>1045966</v>
      </c>
      <c r="H7" s="68" t="str">
        <f>IF($B7="N/A","N/A",IF(G7&gt;10,"No",IF(G7&lt;-10,"No","Yes")))</f>
        <v>N/A</v>
      </c>
      <c r="I7" s="69">
        <v>4.2060000000000004</v>
      </c>
      <c r="J7" s="69">
        <v>4.5049999999999999</v>
      </c>
      <c r="K7" s="70" t="s">
        <v>739</v>
      </c>
      <c r="L7" s="32" t="str">
        <f>IF(J7="Div by 0", "N/A", IF(K7="N/A","N/A", IF(J7&gt;VALUE(MID(K7,1,2)), "No", IF(J7&lt;-1*VALUE(MID(K7,1,2)), "No", "Yes"))))</f>
        <v>Yes</v>
      </c>
    </row>
    <row r="8" spans="1:12" x14ac:dyDescent="0.25">
      <c r="A8" s="3" t="s">
        <v>58</v>
      </c>
      <c r="B8" s="35" t="s">
        <v>213</v>
      </c>
      <c r="C8" s="45">
        <v>3899982239</v>
      </c>
      <c r="D8" s="11" t="str">
        <f>IF($B8="N/A","N/A",IF(C8&gt;10,"No",IF(C8&lt;-10,"No","Yes")))</f>
        <v>N/A</v>
      </c>
      <c r="E8" s="45">
        <v>4207434191</v>
      </c>
      <c r="F8" s="11" t="str">
        <f>IF($B8="N/A","N/A",IF(E8&gt;10,"No",IF(E8&lt;-10,"No","Yes")))</f>
        <v>N/A</v>
      </c>
      <c r="G8" s="45">
        <v>4122336553</v>
      </c>
      <c r="H8" s="11" t="str">
        <f>IF($B8="N/A","N/A",IF(G8&gt;10,"No",IF(G8&lt;-10,"No","Yes")))</f>
        <v>N/A</v>
      </c>
      <c r="I8" s="12">
        <v>7.883</v>
      </c>
      <c r="J8" s="12">
        <v>-2.02</v>
      </c>
      <c r="K8" s="43" t="s">
        <v>739</v>
      </c>
      <c r="L8" s="9" t="str">
        <f>IF(J8="Div by 0", "N/A", IF(K8="N/A","N/A", IF(J8&gt;VALUE(MID(K8,1,2)), "No", IF(J8&lt;-1*VALUE(MID(K8,1,2)), "No", "Yes"))))</f>
        <v>Yes</v>
      </c>
    </row>
    <row r="9" spans="1:12" x14ac:dyDescent="0.25">
      <c r="A9" s="4" t="s">
        <v>944</v>
      </c>
      <c r="B9" s="9" t="s">
        <v>213</v>
      </c>
      <c r="C9" s="8">
        <v>5.8435487330000004</v>
      </c>
      <c r="D9" s="11" t="str">
        <f>IF($B9="N/A","N/A",IF(C9&gt;10,"No",IF(C9&lt;-10,"No","Yes")))</f>
        <v>N/A</v>
      </c>
      <c r="E9" s="8">
        <v>4.5522213584999998</v>
      </c>
      <c r="F9" s="11" t="str">
        <f>IF($B9="N/A","N/A",IF(E9&gt;10,"No",IF(E9&lt;-10,"No","Yes")))</f>
        <v>N/A</v>
      </c>
      <c r="G9" s="8">
        <v>6.5687603611999998</v>
      </c>
      <c r="H9" s="11" t="str">
        <f>IF($B9="N/A","N/A",IF(G9&gt;10,"No",IF(G9&lt;-10,"No","Yes")))</f>
        <v>N/A</v>
      </c>
      <c r="I9" s="12">
        <v>-22.1</v>
      </c>
      <c r="J9" s="12">
        <v>44.3</v>
      </c>
      <c r="K9" s="9" t="s">
        <v>213</v>
      </c>
      <c r="L9" s="9" t="str">
        <f>IF(J9="Div by 0", "N/A", IF(K9="N/A","N/A", IF(J9&gt;VALUE(MID(K9,1,2)), "No", IF(J9&lt;-1*VALUE(MID(K9,1,2)), "No", "Yes"))))</f>
        <v>N/A</v>
      </c>
    </row>
    <row r="10" spans="1:12" x14ac:dyDescent="0.25">
      <c r="A10" s="4" t="s">
        <v>945</v>
      </c>
      <c r="B10" s="9" t="s">
        <v>213</v>
      </c>
      <c r="C10" s="8">
        <v>4.1941616570000004</v>
      </c>
      <c r="D10" s="11" t="str">
        <f t="shared" ref="D10:D19" si="0">IF($B10="N/A","N/A",IF(C10&gt;10,"No",IF(C10&lt;-10,"No","Yes")))</f>
        <v>N/A</v>
      </c>
      <c r="E10" s="8">
        <v>3.8912990047</v>
      </c>
      <c r="F10" s="11" t="str">
        <f t="shared" ref="F10:F19" si="1">IF($B10="N/A","N/A",IF(E10&gt;10,"No",IF(E10&lt;-10,"No","Yes")))</f>
        <v>N/A</v>
      </c>
      <c r="G10" s="8">
        <v>7.0698282735999998</v>
      </c>
      <c r="H10" s="11" t="str">
        <f t="shared" ref="H10:H19" si="2">IF($B10="N/A","N/A",IF(G10&gt;10,"No",IF(G10&lt;-10,"No","Yes")))</f>
        <v>N/A</v>
      </c>
      <c r="I10" s="12">
        <v>-7.22</v>
      </c>
      <c r="J10" s="12">
        <v>81.680000000000007</v>
      </c>
      <c r="K10" s="9" t="s">
        <v>213</v>
      </c>
      <c r="L10" s="9" t="str">
        <f t="shared" ref="L10:L26" si="3">IF(J10="Div by 0", "N/A", IF(K10="N/A","N/A", IF(J10&gt;VALUE(MID(K10,1,2)), "No", IF(J10&lt;-1*VALUE(MID(K10,1,2)), "No", "Yes"))))</f>
        <v>N/A</v>
      </c>
    </row>
    <row r="11" spans="1:12" x14ac:dyDescent="0.25">
      <c r="A11" s="4" t="s">
        <v>946</v>
      </c>
      <c r="B11" s="9" t="s">
        <v>213</v>
      </c>
      <c r="C11" s="8">
        <v>16.113331071000001</v>
      </c>
      <c r="D11" s="11" t="str">
        <f t="shared" si="0"/>
        <v>N/A</v>
      </c>
      <c r="E11" s="8">
        <v>19.647428147999999</v>
      </c>
      <c r="F11" s="11" t="str">
        <f t="shared" si="1"/>
        <v>N/A</v>
      </c>
      <c r="G11" s="8">
        <v>10.081685256</v>
      </c>
      <c r="H11" s="11" t="str">
        <f t="shared" si="2"/>
        <v>N/A</v>
      </c>
      <c r="I11" s="12">
        <v>21.93</v>
      </c>
      <c r="J11" s="12">
        <v>-48.7</v>
      </c>
      <c r="K11" s="9" t="s">
        <v>213</v>
      </c>
      <c r="L11" s="9" t="str">
        <f t="shared" si="3"/>
        <v>N/A</v>
      </c>
    </row>
    <row r="12" spans="1:12" x14ac:dyDescent="0.25">
      <c r="A12" s="4" t="s">
        <v>947</v>
      </c>
      <c r="B12" s="9" t="s">
        <v>213</v>
      </c>
      <c r="C12" s="8">
        <v>0</v>
      </c>
      <c r="D12" s="11" t="str">
        <f t="shared" si="0"/>
        <v>N/A</v>
      </c>
      <c r="E12" s="8">
        <v>0</v>
      </c>
      <c r="F12" s="11" t="str">
        <f t="shared" si="1"/>
        <v>N/A</v>
      </c>
      <c r="G12" s="8">
        <v>6.7879834999999998E-3</v>
      </c>
      <c r="H12" s="11" t="str">
        <f t="shared" si="2"/>
        <v>N/A</v>
      </c>
      <c r="I12" s="12" t="s">
        <v>1746</v>
      </c>
      <c r="J12" s="12" t="s">
        <v>1746</v>
      </c>
      <c r="K12" s="9" t="s">
        <v>213</v>
      </c>
      <c r="L12" s="9" t="str">
        <f t="shared" si="3"/>
        <v>N/A</v>
      </c>
    </row>
    <row r="13" spans="1:12" x14ac:dyDescent="0.25">
      <c r="A13" s="4" t="s">
        <v>948</v>
      </c>
      <c r="B13" s="11" t="s">
        <v>213</v>
      </c>
      <c r="C13" s="8">
        <v>73.848958538999995</v>
      </c>
      <c r="D13" s="11" t="str">
        <f t="shared" si="0"/>
        <v>N/A</v>
      </c>
      <c r="E13" s="8">
        <v>71.909051489000007</v>
      </c>
      <c r="F13" s="11" t="str">
        <f t="shared" si="1"/>
        <v>N/A</v>
      </c>
      <c r="G13" s="8">
        <v>36.493155608999999</v>
      </c>
      <c r="H13" s="11" t="str">
        <f t="shared" si="2"/>
        <v>N/A</v>
      </c>
      <c r="I13" s="12">
        <v>-2.63</v>
      </c>
      <c r="J13" s="12">
        <v>-49.3</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11.000835591</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0.14187841670000001</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28.637068508999999</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75.800350494</v>
      </c>
      <c r="F17" s="11" t="str">
        <f t="shared" si="1"/>
        <v>N/A</v>
      </c>
      <c r="G17" s="8">
        <v>72.341930808000001</v>
      </c>
      <c r="H17" s="11" t="str">
        <f t="shared" si="2"/>
        <v>N/A</v>
      </c>
      <c r="I17" s="12" t="s">
        <v>213</v>
      </c>
      <c r="J17" s="12">
        <v>-4.5599999999999996</v>
      </c>
      <c r="K17" s="9" t="s">
        <v>213</v>
      </c>
      <c r="L17" s="9" t="str">
        <f t="shared" si="3"/>
        <v>N/A</v>
      </c>
    </row>
    <row r="18" spans="1:12" ht="12.75" customHeight="1" x14ac:dyDescent="0.25">
      <c r="A18" s="4" t="s">
        <v>953</v>
      </c>
      <c r="B18" s="11" t="s">
        <v>213</v>
      </c>
      <c r="C18" s="8" t="s">
        <v>213</v>
      </c>
      <c r="D18" s="11" t="str">
        <f t="shared" si="0"/>
        <v>N/A</v>
      </c>
      <c r="E18" s="8">
        <v>19.647428147999999</v>
      </c>
      <c r="F18" s="11" t="str">
        <f t="shared" si="1"/>
        <v>N/A</v>
      </c>
      <c r="G18" s="8">
        <v>21.08930883</v>
      </c>
      <c r="H18" s="11" t="str">
        <f t="shared" si="2"/>
        <v>N/A</v>
      </c>
      <c r="I18" s="12" t="s">
        <v>213</v>
      </c>
      <c r="J18" s="12">
        <v>7.3390000000000004</v>
      </c>
      <c r="K18" s="9" t="s">
        <v>213</v>
      </c>
      <c r="L18" s="9" t="str">
        <f t="shared" si="3"/>
        <v>N/A</v>
      </c>
    </row>
    <row r="19" spans="1:12" ht="12.75" customHeight="1" x14ac:dyDescent="0.25">
      <c r="A19" s="18" t="s">
        <v>132</v>
      </c>
      <c r="B19" s="1" t="s">
        <v>213</v>
      </c>
      <c r="C19" s="36">
        <v>673</v>
      </c>
      <c r="D19" s="11" t="str">
        <f t="shared" si="0"/>
        <v>N/A</v>
      </c>
      <c r="E19" s="36">
        <v>437</v>
      </c>
      <c r="F19" s="11" t="str">
        <f t="shared" si="1"/>
        <v>N/A</v>
      </c>
      <c r="G19" s="36">
        <v>393</v>
      </c>
      <c r="H19" s="11" t="str">
        <f t="shared" si="2"/>
        <v>N/A</v>
      </c>
      <c r="I19" s="12">
        <v>-35.1</v>
      </c>
      <c r="J19" s="12">
        <v>-10.1</v>
      </c>
      <c r="K19" s="36" t="s">
        <v>213</v>
      </c>
      <c r="L19" s="9" t="str">
        <f t="shared" si="3"/>
        <v>N/A</v>
      </c>
    </row>
    <row r="20" spans="1:12" ht="12.75" customHeight="1" x14ac:dyDescent="0.25">
      <c r="A20" s="18" t="s">
        <v>133</v>
      </c>
      <c r="B20" s="43" t="s">
        <v>276</v>
      </c>
      <c r="C20" s="8">
        <v>7.0069277999999999E-2</v>
      </c>
      <c r="D20" s="11" t="str">
        <f>IF($B20="N/A","N/A",IF(C20&gt;=2,"No",IF(C20&lt;0,"No","Yes")))</f>
        <v>Yes</v>
      </c>
      <c r="E20" s="8">
        <v>4.3661839600000002E-2</v>
      </c>
      <c r="F20" s="11" t="str">
        <f>IF($B20="N/A","N/A",IF(E20&gt;=2,"No",IF(E20&lt;0,"No","Yes")))</f>
        <v>Yes</v>
      </c>
      <c r="G20" s="8">
        <v>3.7572923000000001E-2</v>
      </c>
      <c r="H20" s="11" t="str">
        <f>IF($B20="N/A","N/A",IF(G20&gt;=2,"No",IF(G20&lt;0,"No","Yes")))</f>
        <v>Yes</v>
      </c>
      <c r="I20" s="12">
        <v>-37.700000000000003</v>
      </c>
      <c r="J20" s="12">
        <v>-13.9</v>
      </c>
      <c r="K20" s="9" t="s">
        <v>213</v>
      </c>
      <c r="L20" s="9" t="str">
        <f t="shared" si="3"/>
        <v>N/A</v>
      </c>
    </row>
    <row r="21" spans="1:12" x14ac:dyDescent="0.25">
      <c r="A21" s="2" t="s">
        <v>134</v>
      </c>
      <c r="B21" s="43" t="s">
        <v>213</v>
      </c>
      <c r="C21" s="45">
        <v>1085381</v>
      </c>
      <c r="D21" s="11" t="str">
        <f t="shared" ref="D21:D26" si="4">IF($B21="N/A","N/A",IF(C21&gt;10,"No",IF(C21&lt;-10,"No","Yes")))</f>
        <v>N/A</v>
      </c>
      <c r="E21" s="45">
        <v>658922</v>
      </c>
      <c r="F21" s="11" t="str">
        <f t="shared" ref="F21:F26" si="5">IF($B21="N/A","N/A",IF(E21&gt;10,"No",IF(E21&lt;-10,"No","Yes")))</f>
        <v>N/A</v>
      </c>
      <c r="G21" s="45">
        <v>805997</v>
      </c>
      <c r="H21" s="11" t="str">
        <f t="shared" ref="H21:H26" si="6">IF($B21="N/A","N/A",IF(G21&gt;10,"No",IF(G21&lt;-10,"No","Yes")))</f>
        <v>N/A</v>
      </c>
      <c r="I21" s="12">
        <v>-39.299999999999997</v>
      </c>
      <c r="J21" s="12">
        <v>22.32</v>
      </c>
      <c r="K21" s="9" t="s">
        <v>213</v>
      </c>
      <c r="L21" s="9" t="str">
        <f t="shared" si="3"/>
        <v>N/A</v>
      </c>
    </row>
    <row r="22" spans="1:12" x14ac:dyDescent="0.25">
      <c r="A22" s="2" t="s">
        <v>1707</v>
      </c>
      <c r="B22" s="43" t="s">
        <v>213</v>
      </c>
      <c r="C22" s="45">
        <v>1612.7503715</v>
      </c>
      <c r="D22" s="11" t="str">
        <f t="shared" si="4"/>
        <v>N/A</v>
      </c>
      <c r="E22" s="45">
        <v>1507.8306636</v>
      </c>
      <c r="F22" s="11" t="str">
        <f t="shared" si="5"/>
        <v>N/A</v>
      </c>
      <c r="G22" s="45">
        <v>2050.8829516999999</v>
      </c>
      <c r="H22" s="11" t="str">
        <f t="shared" si="6"/>
        <v>N/A</v>
      </c>
      <c r="I22" s="12">
        <v>-6.51</v>
      </c>
      <c r="J22" s="12">
        <v>36.020000000000003</v>
      </c>
      <c r="K22" s="9" t="s">
        <v>213</v>
      </c>
      <c r="L22" s="9" t="str">
        <f t="shared" si="3"/>
        <v>N/A</v>
      </c>
    </row>
    <row r="23" spans="1:12" ht="12.75" customHeight="1" x14ac:dyDescent="0.25">
      <c r="A23" s="18" t="s">
        <v>135</v>
      </c>
      <c r="B23" s="35" t="s">
        <v>213</v>
      </c>
      <c r="C23" s="1">
        <v>210</v>
      </c>
      <c r="D23" s="11" t="str">
        <f t="shared" si="4"/>
        <v>N/A</v>
      </c>
      <c r="E23" s="1">
        <v>229</v>
      </c>
      <c r="F23" s="11" t="str">
        <f t="shared" si="5"/>
        <v>N/A</v>
      </c>
      <c r="G23" s="1">
        <v>241</v>
      </c>
      <c r="H23" s="11" t="str">
        <f t="shared" si="6"/>
        <v>N/A</v>
      </c>
      <c r="I23" s="12">
        <v>9.048</v>
      </c>
      <c r="J23" s="12">
        <v>5.24</v>
      </c>
      <c r="K23" s="36" t="s">
        <v>213</v>
      </c>
      <c r="L23" s="9" t="str">
        <f t="shared" si="3"/>
        <v>N/A</v>
      </c>
    </row>
    <row r="24" spans="1:12" ht="12.75" customHeight="1" x14ac:dyDescent="0.25">
      <c r="A24" s="18" t="s">
        <v>136</v>
      </c>
      <c r="B24" s="35" t="s">
        <v>213</v>
      </c>
      <c r="C24" s="13">
        <v>2.1864113500000001E-2</v>
      </c>
      <c r="D24" s="11" t="str">
        <f t="shared" si="4"/>
        <v>N/A</v>
      </c>
      <c r="E24" s="13">
        <v>2.2880002900000002E-2</v>
      </c>
      <c r="F24" s="11" t="str">
        <f t="shared" si="5"/>
        <v>N/A</v>
      </c>
      <c r="G24" s="13">
        <v>2.3040901900000001E-2</v>
      </c>
      <c r="H24" s="11" t="str">
        <f t="shared" si="6"/>
        <v>N/A</v>
      </c>
      <c r="I24" s="12">
        <v>4.6459999999999999</v>
      </c>
      <c r="J24" s="12">
        <v>0.70320000000000005</v>
      </c>
      <c r="K24" s="9" t="s">
        <v>213</v>
      </c>
      <c r="L24" s="9" t="str">
        <f t="shared" si="3"/>
        <v>N/A</v>
      </c>
    </row>
    <row r="25" spans="1:12" ht="25" x14ac:dyDescent="0.25">
      <c r="A25" s="2" t="s">
        <v>137</v>
      </c>
      <c r="B25" s="35" t="s">
        <v>213</v>
      </c>
      <c r="C25" s="14">
        <v>1040077</v>
      </c>
      <c r="D25" s="11" t="str">
        <f t="shared" si="4"/>
        <v>N/A</v>
      </c>
      <c r="E25" s="14">
        <v>594809</v>
      </c>
      <c r="F25" s="11" t="str">
        <f t="shared" si="5"/>
        <v>N/A</v>
      </c>
      <c r="G25" s="14">
        <v>743932</v>
      </c>
      <c r="H25" s="11" t="str">
        <f t="shared" si="6"/>
        <v>N/A</v>
      </c>
      <c r="I25" s="12">
        <v>-42.8</v>
      </c>
      <c r="J25" s="12">
        <v>25.07</v>
      </c>
      <c r="K25" s="9" t="s">
        <v>213</v>
      </c>
      <c r="L25" s="9" t="str">
        <f t="shared" si="3"/>
        <v>N/A</v>
      </c>
    </row>
    <row r="26" spans="1:12" ht="25" x14ac:dyDescent="0.25">
      <c r="A26" s="2" t="s">
        <v>954</v>
      </c>
      <c r="B26" s="35" t="s">
        <v>213</v>
      </c>
      <c r="C26" s="14">
        <v>4952.7476189999998</v>
      </c>
      <c r="D26" s="11" t="str">
        <f t="shared" si="4"/>
        <v>N/A</v>
      </c>
      <c r="E26" s="14">
        <v>2597.419214</v>
      </c>
      <c r="F26" s="11" t="str">
        <f t="shared" si="5"/>
        <v>N/A</v>
      </c>
      <c r="G26" s="14">
        <v>3086.8547718</v>
      </c>
      <c r="H26" s="11" t="str">
        <f t="shared" si="6"/>
        <v>N/A</v>
      </c>
      <c r="I26" s="12">
        <v>-47.6</v>
      </c>
      <c r="J26" s="12">
        <v>18.84</v>
      </c>
      <c r="K26" s="9" t="s">
        <v>213</v>
      </c>
      <c r="L26" s="9" t="str">
        <f t="shared" si="3"/>
        <v>N/A</v>
      </c>
    </row>
    <row r="27" spans="1:12" x14ac:dyDescent="0.25">
      <c r="A27" s="18" t="s">
        <v>138</v>
      </c>
      <c r="B27" s="1" t="s">
        <v>213</v>
      </c>
      <c r="C27" s="36">
        <v>10456</v>
      </c>
      <c r="D27" s="11" t="str">
        <f>IF($B27="N/A","N/A",IF(C27&gt;10,"No",IF(C27&lt;-10,"No","Yes")))</f>
        <v>N/A</v>
      </c>
      <c r="E27" s="36">
        <v>2596</v>
      </c>
      <c r="F27" s="11" t="str">
        <f>IF($B27="N/A","N/A",IF(E27&gt;10,"No",IF(E27&lt;-10,"No","Yes")))</f>
        <v>N/A</v>
      </c>
      <c r="G27" s="36">
        <v>0</v>
      </c>
      <c r="H27" s="11" t="str">
        <f>IF($B27="N/A","N/A",IF(G27&gt;10,"No",IF(G27&lt;-10,"No","Yes")))</f>
        <v>N/A</v>
      </c>
      <c r="I27" s="12">
        <v>-75.2</v>
      </c>
      <c r="J27" s="12">
        <v>-100</v>
      </c>
      <c r="K27" s="36" t="s">
        <v>213</v>
      </c>
      <c r="L27" s="9" t="str">
        <f>IF(J27="Div by 0", "N/A", IF(K27="N/A","N/A", IF(J27&gt;VALUE(MID(K27,1,2)), "No", IF(J27&lt;-1*VALUE(MID(K27,1,2)), "No", "Yes"))))</f>
        <v>N/A</v>
      </c>
    </row>
    <row r="28" spans="1:12" x14ac:dyDescent="0.25">
      <c r="A28" s="2" t="s">
        <v>139</v>
      </c>
      <c r="B28" s="43" t="s">
        <v>213</v>
      </c>
      <c r="C28" s="8">
        <v>1.0886246223</v>
      </c>
      <c r="D28" s="11" t="str">
        <f>IF($B28="N/A","N/A",IF(C28&gt;10,"No",IF(C28&lt;-10,"No","Yes")))</f>
        <v>N/A</v>
      </c>
      <c r="E28" s="8">
        <v>0.2593733077</v>
      </c>
      <c r="F28" s="11" t="str">
        <f>IF($B28="N/A","N/A",IF(E28&gt;10,"No",IF(E28&lt;-10,"No","Yes")))</f>
        <v>N/A</v>
      </c>
      <c r="G28" s="8">
        <v>0</v>
      </c>
      <c r="H28" s="11" t="str">
        <f>IF($B28="N/A","N/A",IF(G28&gt;10,"No",IF(G28&lt;-10,"No","Yes")))</f>
        <v>N/A</v>
      </c>
      <c r="I28" s="12">
        <v>-76.2</v>
      </c>
      <c r="J28" s="12">
        <v>-100</v>
      </c>
      <c r="K28" s="9" t="s">
        <v>213</v>
      </c>
      <c r="L28" s="9" t="str">
        <f>IF(J28="Div by 0", "N/A", IF(K28="N/A","N/A", IF(J28&gt;VALUE(MID(K28,1,2)), "No", IF(J28&lt;-1*VALUE(MID(K28,1,2)), "No", "Yes"))))</f>
        <v>N/A</v>
      </c>
    </row>
    <row r="29" spans="1:12" x14ac:dyDescent="0.25">
      <c r="A29" s="18" t="s">
        <v>140</v>
      </c>
      <c r="B29" s="36" t="s">
        <v>213</v>
      </c>
      <c r="C29" s="36">
        <v>21433</v>
      </c>
      <c r="D29" s="11" t="str">
        <f>IF($B29="N/A","N/A",IF(C29&gt;10,"No",IF(C29&lt;-10,"No","Yes")))</f>
        <v>N/A</v>
      </c>
      <c r="E29" s="36">
        <v>22773</v>
      </c>
      <c r="F29" s="11" t="str">
        <f>IF($B29="N/A","N/A",IF(E29&gt;10,"No",IF(E29&lt;-10,"No","Yes")))</f>
        <v>N/A</v>
      </c>
      <c r="G29" s="36">
        <v>0</v>
      </c>
      <c r="H29" s="11" t="str">
        <f>IF($B29="N/A","N/A",IF(G29&gt;10,"No",IF(G29&lt;-10,"No","Yes")))</f>
        <v>N/A</v>
      </c>
      <c r="I29" s="12">
        <v>6.2519999999999998</v>
      </c>
      <c r="J29" s="12">
        <v>-100</v>
      </c>
      <c r="K29" s="36" t="s">
        <v>213</v>
      </c>
      <c r="L29" s="9" t="str">
        <f>IF(J29="Div by 0", "N/A", IF(K29="N/A","N/A", IF(J29&gt;VALUE(MID(K29,1,2)), "No", IF(J29&lt;-1*VALUE(MID(K29,1,2)), "No", "Yes"))))</f>
        <v>N/A</v>
      </c>
    </row>
    <row r="30" spans="1:12" x14ac:dyDescent="0.25">
      <c r="A30" s="2" t="s">
        <v>141</v>
      </c>
      <c r="B30" s="35" t="s">
        <v>213</v>
      </c>
      <c r="C30" s="8">
        <v>2.2314930690999999</v>
      </c>
      <c r="D30" s="11" t="str">
        <f>IF($B30="N/A","N/A",IF(C30&gt;10,"No",IF(C30&lt;-10,"No","Yes")))</f>
        <v>N/A</v>
      </c>
      <c r="E30" s="8">
        <v>2.2753113779</v>
      </c>
      <c r="F30" s="11" t="str">
        <f>IF($B30="N/A","N/A",IF(E30&gt;10,"No",IF(E30&lt;-10,"No","Yes")))</f>
        <v>N/A</v>
      </c>
      <c r="G30" s="8">
        <v>0</v>
      </c>
      <c r="H30" s="11" t="str">
        <f>IF($B30="N/A","N/A",IF(G30&gt;10,"No",IF(G30&lt;-10,"No","Yes")))</f>
        <v>N/A</v>
      </c>
      <c r="I30" s="12">
        <v>1.964</v>
      </c>
      <c r="J30" s="12">
        <v>-100</v>
      </c>
      <c r="K30" s="9" t="s">
        <v>213</v>
      </c>
      <c r="L30" s="9" t="str">
        <f>IF(J30="Div by 0", "N/A", IF(K30="N/A","N/A", IF(J30&gt;VALUE(MID(K30,1,2)), "No", IF(J30&lt;-1*VALUE(MID(K30,1,2)), "No", "Yes"))))</f>
        <v>N/A</v>
      </c>
    </row>
    <row r="31" spans="1:12" ht="12.75" customHeight="1" x14ac:dyDescent="0.25">
      <c r="A31" s="18" t="s">
        <v>142</v>
      </c>
      <c r="B31" s="1" t="s">
        <v>213</v>
      </c>
      <c r="C31" s="1">
        <v>13487.75</v>
      </c>
      <c r="D31" s="11" t="str">
        <f>IF($B31="N/A","N/A",IF(C31&gt;10,"No",IF(C31&lt;-10,"No","Yes")))</f>
        <v>N/A</v>
      </c>
      <c r="E31" s="1">
        <v>11610.333333</v>
      </c>
      <c r="F31" s="11" t="str">
        <f>IF($B31="N/A","N/A",IF(E31&gt;10,"No",IF(E31&lt;-10,"No","Yes")))</f>
        <v>N/A</v>
      </c>
      <c r="G31" s="1">
        <v>0</v>
      </c>
      <c r="H31" s="11" t="str">
        <f>IF($B31="N/A","N/A",IF(G31&gt;10,"No",IF(G31&lt;-10,"No","Yes")))</f>
        <v>N/A</v>
      </c>
      <c r="I31" s="12">
        <v>-13.9</v>
      </c>
      <c r="J31" s="12">
        <v>-100</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949349</v>
      </c>
      <c r="D6" s="11" t="str">
        <f>IF($B6="N/A","N/A",IF(C6&gt;10,"No",IF(C6&lt;-10,"No","Yes")))</f>
        <v>N/A</v>
      </c>
      <c r="E6" s="36">
        <v>997841</v>
      </c>
      <c r="F6" s="11" t="str">
        <f>IF($B6="N/A","N/A",IF(E6&gt;10,"No",IF(E6&lt;-10,"No","Yes")))</f>
        <v>N/A</v>
      </c>
      <c r="G6" s="36">
        <v>1045573</v>
      </c>
      <c r="H6" s="11" t="str">
        <f>IF($B6="N/A","N/A",IF(G6&gt;10,"No",IF(G6&lt;-10,"No","Yes")))</f>
        <v>N/A</v>
      </c>
      <c r="I6" s="12">
        <v>5.1079999999999997</v>
      </c>
      <c r="J6" s="12">
        <v>4.7839999999999998</v>
      </c>
      <c r="K6" s="1" t="s">
        <v>739</v>
      </c>
      <c r="L6" s="9" t="str">
        <f>IF(J6="Div by 0", "N/A", IF(K6="N/A","N/A", IF(J6&gt;VALUE(MID(K6,1,2)), "No", IF(J6&lt;-1*VALUE(MID(K6,1,2)), "No", "Yes"))))</f>
        <v>Yes</v>
      </c>
    </row>
    <row r="7" spans="1:12" x14ac:dyDescent="0.25">
      <c r="A7" s="18" t="s">
        <v>59</v>
      </c>
      <c r="B7" s="36" t="s">
        <v>213</v>
      </c>
      <c r="C7" s="36">
        <v>773957.04</v>
      </c>
      <c r="D7" s="11" t="str">
        <f>IF($B7="N/A","N/A",IF(C7&gt;10,"No",IF(C7&lt;-10,"No","Yes")))</f>
        <v>N/A</v>
      </c>
      <c r="E7" s="36">
        <v>820184.4</v>
      </c>
      <c r="F7" s="11" t="str">
        <f>IF($B7="N/A","N/A",IF(E7&gt;10,"No",IF(E7&lt;-10,"No","Yes")))</f>
        <v>N/A</v>
      </c>
      <c r="G7" s="36">
        <v>879312.9</v>
      </c>
      <c r="H7" s="11" t="str">
        <f>IF($B7="N/A","N/A",IF(G7&gt;10,"No",IF(G7&lt;-10,"No","Yes")))</f>
        <v>N/A</v>
      </c>
      <c r="I7" s="12">
        <v>5.9729999999999999</v>
      </c>
      <c r="J7" s="12">
        <v>7.2089999999999996</v>
      </c>
      <c r="K7" s="1" t="s">
        <v>740</v>
      </c>
      <c r="L7" s="9" t="str">
        <f>IF(J7="Div by 0", "N/A", IF(K7="N/A","N/A", IF(J7&gt;VALUE(MID(K7,1,2)), "No", IF(J7&lt;-1*VALUE(MID(K7,1,2)), "No", "Yes"))))</f>
        <v>Yes</v>
      </c>
    </row>
    <row r="8" spans="1:12" x14ac:dyDescent="0.25">
      <c r="A8" s="59" t="s">
        <v>143</v>
      </c>
      <c r="B8" s="36" t="s">
        <v>213</v>
      </c>
      <c r="C8" s="36">
        <v>66972</v>
      </c>
      <c r="D8" s="11" t="str">
        <f>IF($B8="N/A","N/A",IF(C8&gt;10,"No",IF(C8&lt;-10,"No","Yes")))</f>
        <v>N/A</v>
      </c>
      <c r="E8" s="36">
        <v>80917</v>
      </c>
      <c r="F8" s="11" t="str">
        <f>IF($B8="N/A","N/A",IF(E8&gt;10,"No",IF(E8&lt;-10,"No","Yes")))</f>
        <v>N/A</v>
      </c>
      <c r="G8" s="36">
        <v>90165</v>
      </c>
      <c r="H8" s="11" t="str">
        <f>IF($B8="N/A","N/A",IF(G8&gt;10,"No",IF(G8&lt;-10,"No","Yes")))</f>
        <v>N/A</v>
      </c>
      <c r="I8" s="12">
        <v>20.82</v>
      </c>
      <c r="J8" s="12">
        <v>11.43</v>
      </c>
      <c r="K8" s="36" t="s">
        <v>213</v>
      </c>
      <c r="L8" s="9" t="str">
        <f>IF(J8="Div by 0", "N/A", IF(K8="N/A","N/A", IF(J8&gt;VALUE(MID(K8,1,2)), "No", IF(J8&lt;-1*VALUE(MID(K8,1,2)), "No", "Yes"))))</f>
        <v>N/A</v>
      </c>
    </row>
    <row r="9" spans="1:12" x14ac:dyDescent="0.25">
      <c r="A9" s="18" t="s">
        <v>681</v>
      </c>
      <c r="B9" s="36" t="s">
        <v>213</v>
      </c>
      <c r="C9" s="36">
        <v>64647</v>
      </c>
      <c r="D9" s="11" t="str">
        <f t="shared" ref="D9:D11" si="0">IF($B9="N/A","N/A",IF(C9&gt;10,"No",IF(C9&lt;-10,"No","Yes")))</f>
        <v>N/A</v>
      </c>
      <c r="E9" s="36">
        <v>77793</v>
      </c>
      <c r="F9" s="11" t="str">
        <f t="shared" ref="F9:F11" si="1">IF($B9="N/A","N/A",IF(E9&gt;10,"No",IF(E9&lt;-10,"No","Yes")))</f>
        <v>N/A</v>
      </c>
      <c r="G9" s="36">
        <v>86313</v>
      </c>
      <c r="H9" s="11" t="str">
        <f t="shared" ref="H9:H11" si="2">IF($B9="N/A","N/A",IF(G9&gt;10,"No",IF(G9&lt;-10,"No","Yes")))</f>
        <v>N/A</v>
      </c>
      <c r="I9" s="12">
        <v>20.34</v>
      </c>
      <c r="J9" s="12">
        <v>10.95</v>
      </c>
      <c r="K9" s="36" t="s">
        <v>213</v>
      </c>
      <c r="L9" s="9" t="str">
        <f t="shared" ref="L9:L11" si="3">IF(J9="Div by 0", "N/A", IF(K9="N/A","N/A", IF(J9&gt;VALUE(MID(K9,1,2)), "No", IF(J9&lt;-1*VALUE(MID(K9,1,2)), "No", "Yes"))))</f>
        <v>N/A</v>
      </c>
    </row>
    <row r="10" spans="1:12" x14ac:dyDescent="0.25">
      <c r="A10" s="18" t="s">
        <v>425</v>
      </c>
      <c r="B10" s="36" t="s">
        <v>213</v>
      </c>
      <c r="C10" s="36">
        <v>2325</v>
      </c>
      <c r="D10" s="11" t="str">
        <f t="shared" si="0"/>
        <v>N/A</v>
      </c>
      <c r="E10" s="36">
        <v>3124</v>
      </c>
      <c r="F10" s="11" t="str">
        <f t="shared" si="1"/>
        <v>N/A</v>
      </c>
      <c r="G10" s="36">
        <v>3852</v>
      </c>
      <c r="H10" s="11" t="str">
        <f t="shared" si="2"/>
        <v>N/A</v>
      </c>
      <c r="I10" s="12">
        <v>34.369999999999997</v>
      </c>
      <c r="J10" s="12">
        <v>23.3</v>
      </c>
      <c r="K10" s="36" t="s">
        <v>213</v>
      </c>
      <c r="L10" s="9" t="str">
        <f t="shared" si="3"/>
        <v>N/A</v>
      </c>
    </row>
    <row r="11" spans="1:12" x14ac:dyDescent="0.25">
      <c r="A11" s="18" t="s">
        <v>169</v>
      </c>
      <c r="B11" s="36" t="s">
        <v>213</v>
      </c>
      <c r="C11" s="8">
        <v>7.0545184121000002</v>
      </c>
      <c r="D11" s="11" t="str">
        <f t="shared" si="0"/>
        <v>N/A</v>
      </c>
      <c r="E11" s="8">
        <v>8.1092077796000002</v>
      </c>
      <c r="F11" s="11" t="str">
        <f t="shared" si="1"/>
        <v>N/A</v>
      </c>
      <c r="G11" s="8">
        <v>8.6235011806999999</v>
      </c>
      <c r="H11" s="11" t="str">
        <f t="shared" si="2"/>
        <v>N/A</v>
      </c>
      <c r="I11" s="12">
        <v>14.95</v>
      </c>
      <c r="J11" s="12">
        <v>6.3419999999999996</v>
      </c>
      <c r="K11" s="36" t="s">
        <v>213</v>
      </c>
      <c r="L11" s="9" t="str">
        <f t="shared" si="3"/>
        <v>N/A</v>
      </c>
    </row>
    <row r="12" spans="1:12" x14ac:dyDescent="0.25">
      <c r="A12" s="18" t="s">
        <v>144</v>
      </c>
      <c r="B12" s="36" t="s">
        <v>213</v>
      </c>
      <c r="C12" s="36">
        <v>39611.5</v>
      </c>
      <c r="D12" s="11" t="str">
        <f>IF($B12="N/A","N/A",IF(C12&gt;10,"No",IF(C12&lt;-10,"No","Yes")))</f>
        <v>N/A</v>
      </c>
      <c r="E12" s="36">
        <v>45946.916666999998</v>
      </c>
      <c r="F12" s="11" t="str">
        <f>IF($B12="N/A","N/A",IF(E12&gt;10,"No",IF(E12&lt;-10,"No","Yes")))</f>
        <v>N/A</v>
      </c>
      <c r="G12" s="36">
        <v>63213.833333000002</v>
      </c>
      <c r="H12" s="11" t="str">
        <f>IF($B12="N/A","N/A",IF(G12&gt;10,"No",IF(G12&lt;-10,"No","Yes")))</f>
        <v>N/A</v>
      </c>
      <c r="I12" s="12">
        <v>15.99</v>
      </c>
      <c r="J12" s="12">
        <v>37.58</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98.485615065000005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1.4996561693999999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1.4728765899999999E-2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15834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1.5143849353000001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81.034482758999999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51.566249841999998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20.594922318999998</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0.2841985601</v>
      </c>
      <c r="H21" s="64" t="str">
        <f t="shared" si="7"/>
        <v>N/A</v>
      </c>
      <c r="I21" s="12" t="s">
        <v>213</v>
      </c>
      <c r="J21" s="12" t="s">
        <v>213</v>
      </c>
      <c r="K21" s="63" t="s">
        <v>213</v>
      </c>
      <c r="L21" s="9" t="str">
        <f t="shared" si="4"/>
        <v>N/A</v>
      </c>
    </row>
    <row r="22" spans="1:12" x14ac:dyDescent="0.25">
      <c r="A22" s="2" t="s">
        <v>1714</v>
      </c>
      <c r="B22" s="43" t="s">
        <v>217</v>
      </c>
      <c r="C22" s="1">
        <v>254</v>
      </c>
      <c r="D22" s="11" t="str">
        <f>IF($B22="N/A","N/A",IF(C22&gt;0,"No",IF(C22&lt;0,"No","Yes")))</f>
        <v>No</v>
      </c>
      <c r="E22" s="1">
        <v>161</v>
      </c>
      <c r="F22" s="11" t="str">
        <f>IF($B22="N/A","N/A",IF(E22&gt;0,"No",IF(E22&lt;0,"No","Yes")))</f>
        <v>No</v>
      </c>
      <c r="G22" s="1">
        <v>149</v>
      </c>
      <c r="H22" s="11" t="str">
        <f>IF($B22="N/A","N/A",IF(G22&gt;0,"No",IF(G22&lt;0,"No","Yes")))</f>
        <v>No</v>
      </c>
      <c r="I22" s="12">
        <v>-36.6</v>
      </c>
      <c r="J22" s="12">
        <v>-7.45</v>
      </c>
      <c r="K22" s="43" t="s">
        <v>213</v>
      </c>
      <c r="L22" s="9" t="str">
        <f t="shared" si="4"/>
        <v>N/A</v>
      </c>
    </row>
    <row r="23" spans="1:12" x14ac:dyDescent="0.25">
      <c r="A23" s="6" t="s">
        <v>145</v>
      </c>
      <c r="B23" s="43" t="s">
        <v>279</v>
      </c>
      <c r="C23" s="8">
        <v>5.3510352900000002E-2</v>
      </c>
      <c r="D23" s="11" t="str">
        <f>IF($B23="N/A","N/A",IF(C23&gt;=10,"No",IF(C23&lt;0,"No","Yes")))</f>
        <v>Yes</v>
      </c>
      <c r="E23" s="8">
        <v>3.2269670200000003E-2</v>
      </c>
      <c r="F23" s="11" t="str">
        <f>IF($B23="N/A","N/A",IF(E23&gt;=10,"No",IF(E23&lt;0,"No","Yes")))</f>
        <v>Yes</v>
      </c>
      <c r="G23" s="8">
        <v>2.8501118499999999E-2</v>
      </c>
      <c r="H23" s="11" t="str">
        <f>IF($B23="N/A","N/A",IF(G23&gt;=10,"No",IF(G23&lt;0,"No","Yes")))</f>
        <v>Yes</v>
      </c>
      <c r="I23" s="12">
        <v>-39.700000000000003</v>
      </c>
      <c r="J23" s="12">
        <v>-11.7</v>
      </c>
      <c r="K23" s="43" t="s">
        <v>213</v>
      </c>
      <c r="L23" s="9" t="str">
        <f t="shared" si="4"/>
        <v>N/A</v>
      </c>
    </row>
    <row r="24" spans="1:12" x14ac:dyDescent="0.25">
      <c r="A24" s="2" t="s">
        <v>426</v>
      </c>
      <c r="B24" s="35" t="s">
        <v>213</v>
      </c>
      <c r="C24" s="13">
        <v>96.259842520000007</v>
      </c>
      <c r="D24" s="64" t="str">
        <f t="shared" ref="D24:D27" si="8">IF($B24="N/A","N/A",IF(C24&gt;10,"No",IF(C24&lt;-10,"No","Yes")))</f>
        <v>N/A</v>
      </c>
      <c r="E24" s="13">
        <v>98.136645963000007</v>
      </c>
      <c r="F24" s="11" t="str">
        <f t="shared" ref="F24:F27" si="9">IF($B24="N/A","N/A",IF(E24&gt;10,"No",IF(E24&lt;-10,"No","Yes")))</f>
        <v>N/A</v>
      </c>
      <c r="G24" s="13">
        <v>96.308724831999996</v>
      </c>
      <c r="H24" s="11" t="str">
        <f t="shared" ref="H24:H27" si="10">IF($B24="N/A","N/A",IF(G24&gt;10,"No",IF(G24&lt;-10,"No","Yes")))</f>
        <v>N/A</v>
      </c>
      <c r="I24" s="12">
        <v>1.95</v>
      </c>
      <c r="J24" s="12">
        <v>-1.86</v>
      </c>
      <c r="K24" s="43" t="s">
        <v>213</v>
      </c>
      <c r="L24" s="9" t="str">
        <f t="shared" si="4"/>
        <v>N/A</v>
      </c>
    </row>
    <row r="25" spans="1:12" x14ac:dyDescent="0.25">
      <c r="A25" s="2" t="s">
        <v>427</v>
      </c>
      <c r="B25" s="35" t="s">
        <v>213</v>
      </c>
      <c r="C25" s="13">
        <v>61.811023622</v>
      </c>
      <c r="D25" s="64" t="str">
        <f t="shared" si="8"/>
        <v>N/A</v>
      </c>
      <c r="E25" s="13">
        <v>50.621118011999997</v>
      </c>
      <c r="F25" s="11" t="str">
        <f t="shared" si="9"/>
        <v>N/A</v>
      </c>
      <c r="G25" s="13">
        <v>68.791946308999997</v>
      </c>
      <c r="H25" s="11" t="str">
        <f t="shared" si="10"/>
        <v>N/A</v>
      </c>
      <c r="I25" s="12">
        <v>-18.100000000000001</v>
      </c>
      <c r="J25" s="12">
        <v>35.9</v>
      </c>
      <c r="K25" s="43" t="s">
        <v>213</v>
      </c>
      <c r="L25" s="9" t="str">
        <f t="shared" si="4"/>
        <v>N/A</v>
      </c>
    </row>
    <row r="26" spans="1:12" x14ac:dyDescent="0.25">
      <c r="A26" s="2" t="s">
        <v>423</v>
      </c>
      <c r="B26" s="35" t="s">
        <v>213</v>
      </c>
      <c r="C26" s="13">
        <v>0.19685039369999999</v>
      </c>
      <c r="D26" s="64" t="str">
        <f t="shared" si="8"/>
        <v>N/A</v>
      </c>
      <c r="E26" s="13">
        <v>0</v>
      </c>
      <c r="F26" s="11" t="str">
        <f t="shared" si="9"/>
        <v>N/A</v>
      </c>
      <c r="G26" s="13">
        <v>0.67114093959999999</v>
      </c>
      <c r="H26" s="11" t="str">
        <f t="shared" si="10"/>
        <v>N/A</v>
      </c>
      <c r="I26" s="12">
        <v>-100</v>
      </c>
      <c r="J26" s="12" t="s">
        <v>1746</v>
      </c>
      <c r="K26" s="43" t="s">
        <v>213</v>
      </c>
      <c r="L26" s="9" t="str">
        <f t="shared" si="4"/>
        <v>N/A</v>
      </c>
    </row>
    <row r="27" spans="1:12" x14ac:dyDescent="0.25">
      <c r="A27" s="2" t="s">
        <v>424</v>
      </c>
      <c r="B27" s="35" t="s">
        <v>213</v>
      </c>
      <c r="C27" s="13">
        <v>0.19685039369999999</v>
      </c>
      <c r="D27" s="64" t="str">
        <f t="shared" si="8"/>
        <v>N/A</v>
      </c>
      <c r="E27" s="13">
        <v>0</v>
      </c>
      <c r="F27" s="11" t="str">
        <f t="shared" si="9"/>
        <v>N/A</v>
      </c>
      <c r="G27" s="13">
        <v>0</v>
      </c>
      <c r="H27" s="11" t="str">
        <f t="shared" si="10"/>
        <v>N/A</v>
      </c>
      <c r="I27" s="12">
        <v>-100</v>
      </c>
      <c r="J27" s="12" t="s">
        <v>1746</v>
      </c>
      <c r="K27" s="43" t="s">
        <v>213</v>
      </c>
      <c r="L27" s="9" t="str">
        <f t="shared" si="4"/>
        <v>N/A</v>
      </c>
    </row>
    <row r="28" spans="1:12" x14ac:dyDescent="0.25">
      <c r="A28" s="2" t="s">
        <v>955</v>
      </c>
      <c r="B28" s="35" t="s">
        <v>213</v>
      </c>
      <c r="C28" s="61">
        <v>17.047471477999999</v>
      </c>
      <c r="D28" s="64" t="str">
        <f>IF($B28="N/A","N/A",IF(C28&gt;10,"No",IF(C28&lt;-10,"No","Yes")))</f>
        <v>N/A</v>
      </c>
      <c r="E28" s="61">
        <v>16.722604101999998</v>
      </c>
      <c r="F28" s="64" t="str">
        <f>IF($B28="N/A","N/A",IF(E28&gt;10,"No",IF(E28&lt;-10,"No","Yes")))</f>
        <v>N/A</v>
      </c>
      <c r="G28" s="61">
        <v>16.470968549999998</v>
      </c>
      <c r="H28" s="64" t="str">
        <f>IF($B28="N/A","N/A",IF(G28&gt;10,"No",IF(G28&lt;-10,"No","Yes")))</f>
        <v>N/A</v>
      </c>
      <c r="I28" s="12">
        <v>-1.91</v>
      </c>
      <c r="J28" s="12">
        <v>-1.5</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99.999367988000003</v>
      </c>
      <c r="D30" s="11" t="str">
        <f>IF($B30="N/A","N/A",IF(C30&gt;=98,"Yes","No"))</f>
        <v>Yes</v>
      </c>
      <c r="E30" s="13">
        <v>99.999398701999993</v>
      </c>
      <c r="F30" s="11" t="str">
        <f>IF($B30="N/A","N/A",IF(E30&gt;=98,"Yes","No"))</f>
        <v>Yes</v>
      </c>
      <c r="G30" s="13">
        <v>99.999330510999997</v>
      </c>
      <c r="H30" s="11" t="str">
        <f>IF($B30="N/A","N/A",IF(G30&gt;=98,"Yes","No"))</f>
        <v>Yes</v>
      </c>
      <c r="I30" s="12">
        <v>0</v>
      </c>
      <c r="J30" s="12">
        <v>0</v>
      </c>
      <c r="K30" s="43" t="s">
        <v>740</v>
      </c>
      <c r="L30" s="9" t="str">
        <f t="shared" si="4"/>
        <v>Yes</v>
      </c>
    </row>
    <row r="31" spans="1:12" x14ac:dyDescent="0.25">
      <c r="A31" s="2" t="s">
        <v>18</v>
      </c>
      <c r="B31" s="43" t="s">
        <v>277</v>
      </c>
      <c r="C31" s="13">
        <v>99.984094364000001</v>
      </c>
      <c r="D31" s="11" t="str">
        <f>IF($B31="N/A","N/A",IF(C31&gt;=95,"Yes","No"))</f>
        <v>Yes</v>
      </c>
      <c r="E31" s="13">
        <v>99.975346774000002</v>
      </c>
      <c r="F31" s="11" t="str">
        <f>IF($B31="N/A","N/A",IF(E31&gt;=95,"Yes","No"))</f>
        <v>Yes</v>
      </c>
      <c r="G31" s="13">
        <v>99.968438359000004</v>
      </c>
      <c r="H31" s="11" t="str">
        <f>IF($B31="N/A","N/A",IF(G31&gt;=95,"Yes","No"))</f>
        <v>Yes</v>
      </c>
      <c r="I31" s="12">
        <v>-8.9999999999999993E-3</v>
      </c>
      <c r="J31" s="12">
        <v>-7.0000000000000001E-3</v>
      </c>
      <c r="K31" s="43" t="s">
        <v>740</v>
      </c>
      <c r="L31" s="9" t="str">
        <f t="shared" si="4"/>
        <v>Yes</v>
      </c>
    </row>
    <row r="32" spans="1:12" x14ac:dyDescent="0.25">
      <c r="A32" s="2" t="s">
        <v>23</v>
      </c>
      <c r="B32" s="35" t="s">
        <v>213</v>
      </c>
      <c r="C32" s="13">
        <v>41.258167438999998</v>
      </c>
      <c r="D32" s="11" t="str">
        <f t="shared" ref="D32:D37" si="11">IF($B32="N/A","N/A",IF(C32&gt;10,"No",IF(C32&lt;-10,"No","Yes")))</f>
        <v>N/A</v>
      </c>
      <c r="E32" s="13">
        <v>41.669163724000001</v>
      </c>
      <c r="F32" s="11" t="str">
        <f t="shared" ref="F32:F37" si="12">IF($B32="N/A","N/A",IF(E32&gt;10,"No",IF(E32&lt;-10,"No","Yes")))</f>
        <v>N/A</v>
      </c>
      <c r="G32" s="13">
        <v>41.727167782999999</v>
      </c>
      <c r="H32" s="11" t="str">
        <f t="shared" ref="H32:H37" si="13">IF($B32="N/A","N/A",IF(G32&gt;10,"No",IF(G32&lt;-10,"No","Yes")))</f>
        <v>N/A</v>
      </c>
      <c r="I32" s="12">
        <v>0.99619999999999997</v>
      </c>
      <c r="J32" s="12">
        <v>0.13919999999999999</v>
      </c>
      <c r="K32" s="43" t="s">
        <v>740</v>
      </c>
      <c r="L32" s="9" t="str">
        <f t="shared" si="4"/>
        <v>Yes</v>
      </c>
    </row>
    <row r="33" spans="1:12" x14ac:dyDescent="0.25">
      <c r="A33" s="2" t="s">
        <v>24</v>
      </c>
      <c r="B33" s="35" t="s">
        <v>213</v>
      </c>
      <c r="C33" s="13">
        <v>47.482116693000002</v>
      </c>
      <c r="D33" s="11" t="str">
        <f t="shared" si="11"/>
        <v>N/A</v>
      </c>
      <c r="E33" s="13">
        <v>46.674069316000001</v>
      </c>
      <c r="F33" s="11" t="str">
        <f t="shared" si="12"/>
        <v>N/A</v>
      </c>
      <c r="G33" s="13">
        <v>46.147327828999998</v>
      </c>
      <c r="H33" s="11" t="str">
        <f t="shared" si="13"/>
        <v>N/A</v>
      </c>
      <c r="I33" s="12">
        <v>-1.7</v>
      </c>
      <c r="J33" s="12">
        <v>-1.1299999999999999</v>
      </c>
      <c r="K33" s="43" t="s">
        <v>740</v>
      </c>
      <c r="L33" s="9" t="str">
        <f t="shared" si="4"/>
        <v>Yes</v>
      </c>
    </row>
    <row r="34" spans="1:12" x14ac:dyDescent="0.25">
      <c r="A34" s="2" t="s">
        <v>25</v>
      </c>
      <c r="B34" s="35" t="s">
        <v>213</v>
      </c>
      <c r="C34" s="13">
        <v>2.2119368114000002</v>
      </c>
      <c r="D34" s="11" t="str">
        <f t="shared" si="11"/>
        <v>N/A</v>
      </c>
      <c r="E34" s="13">
        <v>2.4776492446999998</v>
      </c>
      <c r="F34" s="11" t="str">
        <f t="shared" si="12"/>
        <v>N/A</v>
      </c>
      <c r="G34" s="13">
        <v>0.26291803629999999</v>
      </c>
      <c r="H34" s="11" t="str">
        <f t="shared" si="13"/>
        <v>N/A</v>
      </c>
      <c r="I34" s="12">
        <v>12.01</v>
      </c>
      <c r="J34" s="12">
        <v>-89.4</v>
      </c>
      <c r="K34" s="43" t="s">
        <v>740</v>
      </c>
      <c r="L34" s="9" t="str">
        <f t="shared" si="4"/>
        <v>No</v>
      </c>
    </row>
    <row r="35" spans="1:12" x14ac:dyDescent="0.25">
      <c r="A35" s="2" t="s">
        <v>26</v>
      </c>
      <c r="B35" s="43" t="s">
        <v>213</v>
      </c>
      <c r="C35" s="13">
        <v>0.4976041477</v>
      </c>
      <c r="D35" s="11" t="str">
        <f t="shared" si="11"/>
        <v>N/A</v>
      </c>
      <c r="E35" s="13">
        <v>0.52683744200000004</v>
      </c>
      <c r="F35" s="11" t="str">
        <f t="shared" si="12"/>
        <v>N/A</v>
      </c>
      <c r="G35" s="13">
        <v>0.56830082640000001</v>
      </c>
      <c r="H35" s="11" t="str">
        <f t="shared" si="13"/>
        <v>N/A</v>
      </c>
      <c r="I35" s="12">
        <v>5.875</v>
      </c>
      <c r="J35" s="12">
        <v>7.87</v>
      </c>
      <c r="K35" s="43" t="s">
        <v>213</v>
      </c>
      <c r="L35" s="9" t="str">
        <f t="shared" si="4"/>
        <v>N/A</v>
      </c>
    </row>
    <row r="36" spans="1:12" x14ac:dyDescent="0.25">
      <c r="A36" s="2" t="s">
        <v>60</v>
      </c>
      <c r="B36" s="43" t="s">
        <v>213</v>
      </c>
      <c r="C36" s="13">
        <v>0</v>
      </c>
      <c r="D36" s="11" t="str">
        <f t="shared" si="11"/>
        <v>N/A</v>
      </c>
      <c r="E36" s="13">
        <v>5.5219218299999998E-2</v>
      </c>
      <c r="F36" s="11" t="str">
        <f t="shared" si="12"/>
        <v>N/A</v>
      </c>
      <c r="G36" s="13">
        <v>7.1731002999999996E-3</v>
      </c>
      <c r="H36" s="11" t="str">
        <f t="shared" si="13"/>
        <v>N/A</v>
      </c>
      <c r="I36" s="12" t="s">
        <v>1746</v>
      </c>
      <c r="J36" s="12">
        <v>-87</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8.5501749093000008</v>
      </c>
      <c r="D38" s="11" t="str">
        <f>IF($B38="N/A","N/A",IF(C38&gt;=5,"No",IF(C38&lt;0,"No","Yes")))</f>
        <v>No</v>
      </c>
      <c r="E38" s="13">
        <v>8.5970610547999993</v>
      </c>
      <c r="F38" s="11" t="str">
        <f>IF($B38="N/A","N/A",IF(E38&gt;=5,"No",IF(E38&lt;0,"No","Yes")))</f>
        <v>No</v>
      </c>
      <c r="G38" s="13">
        <v>11.287112425</v>
      </c>
      <c r="H38" s="11" t="str">
        <f>IF($B38="N/A","N/A",IF(G38&gt;=5,"No",IF(G38&lt;0,"No","Yes")))</f>
        <v>No</v>
      </c>
      <c r="I38" s="12">
        <v>0.5484</v>
      </c>
      <c r="J38" s="12">
        <v>31.29</v>
      </c>
      <c r="K38" s="43" t="s">
        <v>740</v>
      </c>
      <c r="L38" s="9" t="str">
        <f t="shared" si="4"/>
        <v>No</v>
      </c>
    </row>
    <row r="39" spans="1:12" x14ac:dyDescent="0.25">
      <c r="A39" s="2" t="s">
        <v>63</v>
      </c>
      <c r="B39" s="43" t="s">
        <v>213</v>
      </c>
      <c r="C39" s="13">
        <v>3.2469618653999999</v>
      </c>
      <c r="D39" s="11" t="str">
        <f>IF($B39="N/A","N/A",IF(C39&gt;10,"No",IF(C39&lt;-10,"No","Yes")))</f>
        <v>N/A</v>
      </c>
      <c r="E39" s="13">
        <v>3.0449740991000001</v>
      </c>
      <c r="F39" s="11" t="str">
        <f>IF($B39="N/A","N/A",IF(E39&gt;10,"No",IF(E39&lt;-10,"No","Yes")))</f>
        <v>N/A</v>
      </c>
      <c r="G39" s="13">
        <v>5.6534550910999997</v>
      </c>
      <c r="H39" s="11" t="str">
        <f>IF($B39="N/A","N/A",IF(G39&gt;10,"No",IF(G39&lt;-10,"No","Yes")))</f>
        <v>N/A</v>
      </c>
      <c r="I39" s="12">
        <v>-6.22</v>
      </c>
      <c r="J39" s="12">
        <v>85.67</v>
      </c>
      <c r="K39" s="43" t="s">
        <v>740</v>
      </c>
      <c r="L39" s="9" t="str">
        <f t="shared" si="4"/>
        <v>No</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4.2476475985000004</v>
      </c>
      <c r="D41" s="11" t="str">
        <f>IF($B41="N/A","N/A",IF(C41&gt;8,"No",IF(C41&lt;2,"No","Yes")))</f>
        <v>Yes</v>
      </c>
      <c r="E41" s="8">
        <v>3.8979155998000001</v>
      </c>
      <c r="F41" s="11" t="str">
        <f>IF($B41="N/A","N/A",IF(E41&gt;8,"No",IF(E41&lt;2,"No","Yes")))</f>
        <v>Yes</v>
      </c>
      <c r="G41" s="8">
        <v>3.6698537548000001</v>
      </c>
      <c r="H41" s="11" t="str">
        <f>IF($B41="N/A","N/A",IF(G41&gt;8,"No",IF(G41&lt;2,"No","Yes")))</f>
        <v>Yes</v>
      </c>
      <c r="I41" s="12">
        <v>-8.23</v>
      </c>
      <c r="J41" s="12">
        <v>-5.85</v>
      </c>
      <c r="K41" s="43" t="s">
        <v>740</v>
      </c>
      <c r="L41" s="9" t="str">
        <f t="shared" si="4"/>
        <v>Yes</v>
      </c>
    </row>
    <row r="42" spans="1:12" x14ac:dyDescent="0.25">
      <c r="A42" s="3" t="s">
        <v>170</v>
      </c>
      <c r="B42" s="35" t="s">
        <v>213</v>
      </c>
      <c r="C42" s="8">
        <v>18.519532859000002</v>
      </c>
      <c r="D42" s="11" t="str">
        <f t="shared" ref="D42:D49" si="14">IF($B42="N/A","N/A",IF(C42&gt;10,"No",IF(C42&lt;-10,"No","Yes")))</f>
        <v>N/A</v>
      </c>
      <c r="E42" s="8">
        <v>18.608275266</v>
      </c>
      <c r="F42" s="11" t="str">
        <f t="shared" ref="F42:F49" si="15">IF($B42="N/A","N/A",IF(E42&gt;10,"No",IF(E42&lt;-10,"No","Yes")))</f>
        <v>N/A</v>
      </c>
      <c r="G42" s="8">
        <v>18.180270531000001</v>
      </c>
      <c r="H42" s="11" t="str">
        <f t="shared" ref="H42:H49" si="16">IF($B42="N/A","N/A",IF(G42&gt;10,"No",IF(G42&lt;-10,"No","Yes")))</f>
        <v>N/A</v>
      </c>
      <c r="I42" s="12">
        <v>0.47920000000000001</v>
      </c>
      <c r="J42" s="12">
        <v>-2.2999999999999998</v>
      </c>
      <c r="K42" s="43" t="s">
        <v>740</v>
      </c>
      <c r="L42" s="9" t="str">
        <f>IF(J42="Div by 0", "N/A", IF(OR(J42="N/A",K42="N/A"),"N/A", IF(J42&gt;VALUE(MID(K42,1,2)), "No", IF(J42&lt;-1*VALUE(MID(K42,1,2)), "No", "Yes"))))</f>
        <v>Yes</v>
      </c>
    </row>
    <row r="43" spans="1:12" x14ac:dyDescent="0.25">
      <c r="A43" s="3" t="s">
        <v>171</v>
      </c>
      <c r="B43" s="35" t="s">
        <v>213</v>
      </c>
      <c r="C43" s="8">
        <v>32.766769650000001</v>
      </c>
      <c r="D43" s="11" t="str">
        <f t="shared" si="14"/>
        <v>N/A</v>
      </c>
      <c r="E43" s="8">
        <v>33.485495184000001</v>
      </c>
      <c r="F43" s="11" t="str">
        <f t="shared" si="15"/>
        <v>N/A</v>
      </c>
      <c r="G43" s="8">
        <v>33.394033702000002</v>
      </c>
      <c r="H43" s="11" t="str">
        <f t="shared" si="16"/>
        <v>N/A</v>
      </c>
      <c r="I43" s="12">
        <v>2.1930000000000001</v>
      </c>
      <c r="J43" s="12">
        <v>-0.27300000000000002</v>
      </c>
      <c r="K43" s="43" t="s">
        <v>740</v>
      </c>
      <c r="L43" s="9" t="str">
        <f>IF(J43="Div by 0", "N/A", IF(OR(J43="N/A",K43="N/A"),"N/A", IF(J43&gt;VALUE(MID(K43,1,2)), "No", IF(J43&lt;-1*VALUE(MID(K43,1,2)), "No", "Yes"))))</f>
        <v>Yes</v>
      </c>
    </row>
    <row r="44" spans="1:12" x14ac:dyDescent="0.25">
      <c r="A44" s="3" t="s">
        <v>172</v>
      </c>
      <c r="B44" s="35" t="s">
        <v>213</v>
      </c>
      <c r="C44" s="8">
        <v>3.7643690571000001</v>
      </c>
      <c r="D44" s="11" t="str">
        <f t="shared" si="14"/>
        <v>N/A</v>
      </c>
      <c r="E44" s="8">
        <v>3.6987856783000002</v>
      </c>
      <c r="F44" s="11" t="str">
        <f t="shared" si="15"/>
        <v>N/A</v>
      </c>
      <c r="G44" s="8">
        <v>3.6415439190000001</v>
      </c>
      <c r="H44" s="11" t="str">
        <f t="shared" si="16"/>
        <v>N/A</v>
      </c>
      <c r="I44" s="12">
        <v>-1.74</v>
      </c>
      <c r="J44" s="12">
        <v>-1.55</v>
      </c>
      <c r="K44" s="43" t="s">
        <v>740</v>
      </c>
      <c r="L44" s="9" t="str">
        <f t="shared" ref="L44:L53" si="17">IF(J44="Div by 0", "N/A", IF(OR(J44="N/A",K44="N/A"),"N/A", IF(J44&gt;VALUE(MID(K44,1,2)), "No", IF(J44&lt;-1*VALUE(MID(K44,1,2)), "No", "Yes"))))</f>
        <v>Yes</v>
      </c>
    </row>
    <row r="45" spans="1:12" x14ac:dyDescent="0.25">
      <c r="A45" s="3" t="s">
        <v>173</v>
      </c>
      <c r="B45" s="35" t="s">
        <v>213</v>
      </c>
      <c r="C45" s="8">
        <v>21.791459199999998</v>
      </c>
      <c r="D45" s="11" t="str">
        <f t="shared" si="14"/>
        <v>N/A</v>
      </c>
      <c r="E45" s="8">
        <v>21.626090730000001</v>
      </c>
      <c r="F45" s="11" t="str">
        <f t="shared" si="15"/>
        <v>N/A</v>
      </c>
      <c r="G45" s="8">
        <v>22.445013404000001</v>
      </c>
      <c r="H45" s="11" t="str">
        <f t="shared" si="16"/>
        <v>N/A</v>
      </c>
      <c r="I45" s="12">
        <v>-0.75900000000000001</v>
      </c>
      <c r="J45" s="12">
        <v>3.7869999999999999</v>
      </c>
      <c r="K45" s="43" t="s">
        <v>740</v>
      </c>
      <c r="L45" s="9" t="str">
        <f t="shared" si="17"/>
        <v>Yes</v>
      </c>
    </row>
    <row r="46" spans="1:12" x14ac:dyDescent="0.25">
      <c r="A46" s="3" t="s">
        <v>174</v>
      </c>
      <c r="B46" s="35" t="s">
        <v>213</v>
      </c>
      <c r="C46" s="8">
        <v>10.113140689</v>
      </c>
      <c r="D46" s="11" t="str">
        <f t="shared" si="14"/>
        <v>N/A</v>
      </c>
      <c r="E46" s="8">
        <v>10.184588527000001</v>
      </c>
      <c r="F46" s="11" t="str">
        <f t="shared" si="15"/>
        <v>N/A</v>
      </c>
      <c r="G46" s="8">
        <v>10.372972523</v>
      </c>
      <c r="H46" s="11" t="str">
        <f t="shared" si="16"/>
        <v>N/A</v>
      </c>
      <c r="I46" s="12">
        <v>0.70650000000000002</v>
      </c>
      <c r="J46" s="12">
        <v>1.85</v>
      </c>
      <c r="K46" s="43" t="s">
        <v>740</v>
      </c>
      <c r="L46" s="9" t="str">
        <f t="shared" si="17"/>
        <v>Yes</v>
      </c>
    </row>
    <row r="47" spans="1:12" x14ac:dyDescent="0.25">
      <c r="A47" s="3" t="s">
        <v>175</v>
      </c>
      <c r="B47" s="35" t="s">
        <v>213</v>
      </c>
      <c r="C47" s="8">
        <v>3.9341696257000001</v>
      </c>
      <c r="D47" s="11" t="str">
        <f t="shared" si="14"/>
        <v>N/A</v>
      </c>
      <c r="E47" s="8">
        <v>3.8862905012</v>
      </c>
      <c r="F47" s="11" t="str">
        <f t="shared" si="15"/>
        <v>N/A</v>
      </c>
      <c r="G47" s="8">
        <v>3.9008275845</v>
      </c>
      <c r="H47" s="11" t="str">
        <f t="shared" si="16"/>
        <v>N/A</v>
      </c>
      <c r="I47" s="12">
        <v>-1.22</v>
      </c>
      <c r="J47" s="12">
        <v>0.37409999999999999</v>
      </c>
      <c r="K47" s="43" t="s">
        <v>740</v>
      </c>
      <c r="L47" s="9" t="str">
        <f t="shared" si="17"/>
        <v>Yes</v>
      </c>
    </row>
    <row r="48" spans="1:12" x14ac:dyDescent="0.25">
      <c r="A48" s="3" t="s">
        <v>176</v>
      </c>
      <c r="B48" s="35" t="s">
        <v>213</v>
      </c>
      <c r="C48" s="8">
        <v>2.9461241335000001</v>
      </c>
      <c r="D48" s="11" t="str">
        <f t="shared" si="14"/>
        <v>N/A</v>
      </c>
      <c r="E48" s="8">
        <v>2.7941325320999999</v>
      </c>
      <c r="F48" s="11" t="str">
        <f t="shared" si="15"/>
        <v>N/A</v>
      </c>
      <c r="G48" s="8">
        <v>2.6757576946000001</v>
      </c>
      <c r="H48" s="11" t="str">
        <f t="shared" si="16"/>
        <v>N/A</v>
      </c>
      <c r="I48" s="12">
        <v>-5.16</v>
      </c>
      <c r="J48" s="12">
        <v>-4.24</v>
      </c>
      <c r="K48" s="43" t="s">
        <v>740</v>
      </c>
      <c r="L48" s="9" t="str">
        <f t="shared" si="17"/>
        <v>Yes</v>
      </c>
    </row>
    <row r="49" spans="1:12" x14ac:dyDescent="0.25">
      <c r="A49" s="3" t="s">
        <v>957</v>
      </c>
      <c r="B49" s="35" t="s">
        <v>213</v>
      </c>
      <c r="C49" s="8">
        <v>1.9162605112</v>
      </c>
      <c r="D49" s="11" t="str">
        <f t="shared" si="14"/>
        <v>N/A</v>
      </c>
      <c r="E49" s="8">
        <v>1.8181253326</v>
      </c>
      <c r="F49" s="11" t="str">
        <f t="shared" si="15"/>
        <v>N/A</v>
      </c>
      <c r="G49" s="8">
        <v>1.7195356039</v>
      </c>
      <c r="H49" s="11" t="str">
        <f t="shared" si="16"/>
        <v>N/A</v>
      </c>
      <c r="I49" s="12">
        <v>-5.12</v>
      </c>
      <c r="J49" s="12">
        <v>-5.42</v>
      </c>
      <c r="K49" s="43" t="s">
        <v>740</v>
      </c>
      <c r="L49" s="9" t="str">
        <f t="shared" si="17"/>
        <v>Yes</v>
      </c>
    </row>
    <row r="50" spans="1:12" x14ac:dyDescent="0.25">
      <c r="A50" s="2" t="s">
        <v>208</v>
      </c>
      <c r="B50" s="35" t="s">
        <v>213</v>
      </c>
      <c r="C50" s="36">
        <v>526133</v>
      </c>
      <c r="D50" s="9" t="str">
        <f t="shared" ref="D50:D53" si="18">IF($B50="N/A","N/A",IF(C50&lt;0,"No","Yes"))</f>
        <v>N/A</v>
      </c>
      <c r="E50" s="36">
        <v>557527</v>
      </c>
      <c r="F50" s="9" t="str">
        <f t="shared" ref="F50:F53" si="19">IF($B50="N/A","N/A",IF(E50&lt;0,"No","Yes"))</f>
        <v>N/A</v>
      </c>
      <c r="G50" s="36">
        <v>576486</v>
      </c>
      <c r="H50" s="9" t="str">
        <f t="shared" ref="H50:H53" si="20">IF($B50="N/A","N/A",IF(G50&lt;0,"No","Yes"))</f>
        <v>N/A</v>
      </c>
      <c r="I50" s="12">
        <v>5.9669999999999996</v>
      </c>
      <c r="J50" s="12">
        <v>3.4009999999999998</v>
      </c>
      <c r="K50" s="43" t="s">
        <v>740</v>
      </c>
      <c r="L50" s="9" t="str">
        <f t="shared" si="17"/>
        <v>Yes</v>
      </c>
    </row>
    <row r="51" spans="1:12" x14ac:dyDescent="0.25">
      <c r="A51" s="2" t="s">
        <v>209</v>
      </c>
      <c r="B51" s="35" t="s">
        <v>213</v>
      </c>
      <c r="C51" s="36">
        <v>35661</v>
      </c>
      <c r="D51" s="9" t="str">
        <f t="shared" si="18"/>
        <v>N/A</v>
      </c>
      <c r="E51" s="36">
        <v>36810</v>
      </c>
      <c r="F51" s="9" t="str">
        <f t="shared" si="19"/>
        <v>N/A</v>
      </c>
      <c r="G51" s="36">
        <v>37994</v>
      </c>
      <c r="H51" s="9" t="str">
        <f t="shared" si="20"/>
        <v>N/A</v>
      </c>
      <c r="I51" s="12">
        <v>3.222</v>
      </c>
      <c r="J51" s="12">
        <v>3.2170000000000001</v>
      </c>
      <c r="K51" s="43" t="s">
        <v>740</v>
      </c>
      <c r="L51" s="9" t="str">
        <f t="shared" si="17"/>
        <v>Yes</v>
      </c>
    </row>
    <row r="52" spans="1:12" x14ac:dyDescent="0.25">
      <c r="A52" s="2" t="s">
        <v>210</v>
      </c>
      <c r="B52" s="35" t="s">
        <v>213</v>
      </c>
      <c r="C52" s="36">
        <v>299645</v>
      </c>
      <c r="D52" s="9" t="str">
        <f t="shared" si="18"/>
        <v>N/A</v>
      </c>
      <c r="E52" s="36">
        <v>314088</v>
      </c>
      <c r="F52" s="9" t="str">
        <f t="shared" si="19"/>
        <v>N/A</v>
      </c>
      <c r="G52" s="36">
        <v>339861</v>
      </c>
      <c r="H52" s="9" t="str">
        <f t="shared" si="20"/>
        <v>N/A</v>
      </c>
      <c r="I52" s="12">
        <v>4.82</v>
      </c>
      <c r="J52" s="12">
        <v>8.2059999999999995</v>
      </c>
      <c r="K52" s="43" t="s">
        <v>740</v>
      </c>
      <c r="L52" s="9" t="str">
        <f t="shared" si="17"/>
        <v>Yes</v>
      </c>
    </row>
    <row r="53" spans="1:12" x14ac:dyDescent="0.25">
      <c r="A53" s="2" t="s">
        <v>958</v>
      </c>
      <c r="B53" s="35" t="s">
        <v>213</v>
      </c>
      <c r="C53" s="36">
        <v>69058</v>
      </c>
      <c r="D53" s="9" t="str">
        <f t="shared" si="18"/>
        <v>N/A</v>
      </c>
      <c r="E53" s="36">
        <v>70252</v>
      </c>
      <c r="F53" s="9" t="str">
        <f t="shared" si="19"/>
        <v>N/A</v>
      </c>
      <c r="G53" s="36">
        <v>72571</v>
      </c>
      <c r="H53" s="9" t="str">
        <f t="shared" si="20"/>
        <v>N/A</v>
      </c>
      <c r="I53" s="12">
        <v>1.7290000000000001</v>
      </c>
      <c r="J53" s="12">
        <v>3.3010000000000002</v>
      </c>
      <c r="K53" s="43" t="s">
        <v>740</v>
      </c>
      <c r="L53" s="9" t="str">
        <f t="shared" si="17"/>
        <v>Yes</v>
      </c>
    </row>
    <row r="54" spans="1:12" x14ac:dyDescent="0.25">
      <c r="A54" s="2" t="s">
        <v>959</v>
      </c>
      <c r="B54" s="35" t="s">
        <v>213</v>
      </c>
      <c r="C54" s="8">
        <v>99.999473323000004</v>
      </c>
      <c r="D54" s="11" t="str">
        <f>IF($B54="N/A","N/A",IF(C54&gt;10,"No",IF(C54&lt;-10,"No","Yes")))</f>
        <v>N/A</v>
      </c>
      <c r="E54" s="8">
        <v>99.999699351000004</v>
      </c>
      <c r="F54" s="11" t="str">
        <f>IF($B54="N/A","N/A",IF(E54&gt;10,"No",IF(E54&lt;-10,"No","Yes")))</f>
        <v>N/A</v>
      </c>
      <c r="G54" s="8">
        <v>99.999808716999993</v>
      </c>
      <c r="H54" s="11" t="str">
        <f>IF($B54="N/A","N/A",IF(G54&gt;10,"No",IF(G54&lt;-10,"No","Yes")))</f>
        <v>N/A</v>
      </c>
      <c r="I54" s="12">
        <v>2.0000000000000001E-4</v>
      </c>
      <c r="J54" s="12">
        <v>1E-4</v>
      </c>
      <c r="K54" s="35" t="s">
        <v>213</v>
      </c>
      <c r="L54" s="9" t="str">
        <f t="shared" si="4"/>
        <v>N/A</v>
      </c>
    </row>
    <row r="55" spans="1:12" x14ac:dyDescent="0.25">
      <c r="A55" s="2" t="s">
        <v>1748</v>
      </c>
      <c r="B55" s="35" t="s">
        <v>213</v>
      </c>
      <c r="C55" s="8">
        <v>99.998103963999995</v>
      </c>
      <c r="D55" s="11" t="str">
        <f>IF($B55="N/A","N/A",IF(C55&gt;10,"No",IF(C55&lt;-10,"No","Yes")))</f>
        <v>N/A</v>
      </c>
      <c r="E55" s="8">
        <v>99.999398701999993</v>
      </c>
      <c r="F55" s="11" t="str">
        <f>IF($B55="N/A","N/A",IF(E55&gt;10,"No",IF(E55&lt;-10,"No","Yes")))</f>
        <v>N/A</v>
      </c>
      <c r="G55" s="8">
        <v>99.999330510999997</v>
      </c>
      <c r="H55" s="11" t="str">
        <f>IF($B55="N/A","N/A",IF(G55&gt;10,"No",IF(G55&lt;-10,"No","Yes")))</f>
        <v>N/A</v>
      </c>
      <c r="I55" s="12">
        <v>1.2999999999999999E-3</v>
      </c>
      <c r="J55" s="12">
        <v>0</v>
      </c>
      <c r="K55" s="35" t="s">
        <v>213</v>
      </c>
      <c r="L55" s="9" t="str">
        <f t="shared" si="4"/>
        <v>N/A</v>
      </c>
    </row>
    <row r="56" spans="1:12" x14ac:dyDescent="0.25">
      <c r="A56" s="2" t="s">
        <v>177</v>
      </c>
      <c r="B56" s="35" t="s">
        <v>213</v>
      </c>
      <c r="C56" s="8">
        <v>60.591099796000002</v>
      </c>
      <c r="D56" s="11" t="str">
        <f t="shared" ref="D56:D57" si="21">IF($B56="N/A","N/A",IF(C56&gt;10,"No",IF(C56&lt;-10,"No","Yes")))</f>
        <v>N/A</v>
      </c>
      <c r="E56" s="8">
        <v>60.057864930000001</v>
      </c>
      <c r="F56" s="11" t="str">
        <f t="shared" ref="F56:F57" si="22">IF($B56="N/A","N/A",IF(E56&gt;10,"No",IF(E56&lt;-10,"No","Yes")))</f>
        <v>N/A</v>
      </c>
      <c r="G56" s="8">
        <v>60.065055237999999</v>
      </c>
      <c r="H56" s="11" t="str">
        <f t="shared" ref="H56:H57" si="23">IF($B56="N/A","N/A",IF(G56&gt;10,"No",IF(G56&lt;-10,"No","Yes")))</f>
        <v>N/A</v>
      </c>
      <c r="I56" s="12">
        <v>-0.88</v>
      </c>
      <c r="J56" s="12">
        <v>1.2E-2</v>
      </c>
      <c r="K56" s="43" t="s">
        <v>740</v>
      </c>
      <c r="L56" s="9" t="str">
        <f>IF(J56="Div by 0", "N/A", IF(OR(J56="N/A",K56="N/A"),"N/A", IF(J56&gt;VALUE(MID(K56,1,2)), "No", IF(J56&lt;-1*VALUE(MID(K56,1,2)), "No", "Yes"))))</f>
        <v>Yes</v>
      </c>
    </row>
    <row r="57" spans="1:12" x14ac:dyDescent="0.25">
      <c r="A57" s="6" t="s">
        <v>178</v>
      </c>
      <c r="B57" s="35" t="s">
        <v>213</v>
      </c>
      <c r="C57" s="8">
        <v>39.407004168</v>
      </c>
      <c r="D57" s="11" t="str">
        <f t="shared" si="21"/>
        <v>N/A</v>
      </c>
      <c r="E57" s="8">
        <v>39.941533771000003</v>
      </c>
      <c r="F57" s="11" t="str">
        <f t="shared" si="22"/>
        <v>N/A</v>
      </c>
      <c r="G57" s="8">
        <v>39.934275272999997</v>
      </c>
      <c r="H57" s="11" t="str">
        <f t="shared" si="23"/>
        <v>N/A</v>
      </c>
      <c r="I57" s="12">
        <v>1.3560000000000001</v>
      </c>
      <c r="J57" s="12">
        <v>-1.7999999999999999E-2</v>
      </c>
      <c r="K57" s="43" t="s">
        <v>740</v>
      </c>
      <c r="L57" s="9" t="str">
        <f>IF(J57="Div by 0", "N/A", IF(OR(J57="N/A",K57="N/A"),"N/A", IF(J57&gt;VALUE(MID(K57,1,2)), "No", IF(J57&lt;-1*VALUE(MID(K57,1,2)), "No", "Yes"))))</f>
        <v>Yes</v>
      </c>
    </row>
    <row r="58" spans="1:12" x14ac:dyDescent="0.25">
      <c r="A58" s="7" t="s">
        <v>686</v>
      </c>
      <c r="B58" s="35" t="s">
        <v>282</v>
      </c>
      <c r="C58" s="8">
        <v>59.486764088000001</v>
      </c>
      <c r="D58" s="11" t="str">
        <f>IF($B58="N/A","N/A",IF(C58&gt;70,"No",IF(C58&lt;40,"No","Yes")))</f>
        <v>Yes</v>
      </c>
      <c r="E58" s="8">
        <v>61.377113186999999</v>
      </c>
      <c r="F58" s="11" t="str">
        <f>IF($B58="N/A","N/A",IF(E58&gt;70,"No",IF(E58&lt;40,"No","Yes")))</f>
        <v>Yes</v>
      </c>
      <c r="G58" s="8">
        <v>64.542695727999998</v>
      </c>
      <c r="H58" s="11" t="str">
        <f>IF($B58="N/A","N/A",IF(G58&gt;70,"No",IF(G58&lt;40,"No","Yes")))</f>
        <v>Yes</v>
      </c>
      <c r="I58" s="12">
        <v>3.1779999999999999</v>
      </c>
      <c r="J58" s="12">
        <v>5.1580000000000004</v>
      </c>
      <c r="K58" s="43" t="s">
        <v>740</v>
      </c>
      <c r="L58" s="9" t="str">
        <f t="shared" si="4"/>
        <v>Yes</v>
      </c>
    </row>
    <row r="59" spans="1:12" x14ac:dyDescent="0.25">
      <c r="A59" s="2" t="s">
        <v>687</v>
      </c>
      <c r="B59" s="35" t="s">
        <v>213</v>
      </c>
      <c r="C59" s="8">
        <v>75.132611081999997</v>
      </c>
      <c r="D59" s="11" t="str">
        <f>IF($B59="N/A","N/A",IF(C59&gt;10,"No",IF(C59&lt;-10,"No","Yes")))</f>
        <v>N/A</v>
      </c>
      <c r="E59" s="8">
        <v>75.190063882999993</v>
      </c>
      <c r="F59" s="11" t="str">
        <f>IF($B59="N/A","N/A",IF(E59&gt;10,"No",IF(E59&lt;-10,"No","Yes")))</f>
        <v>N/A</v>
      </c>
      <c r="G59" s="8">
        <v>74.226711386999995</v>
      </c>
      <c r="H59" s="11" t="str">
        <f>IF($B59="N/A","N/A",IF(G59&gt;10,"No",IF(G59&lt;-10,"No","Yes")))</f>
        <v>N/A</v>
      </c>
      <c r="I59" s="12">
        <v>7.6499999999999999E-2</v>
      </c>
      <c r="J59" s="12">
        <v>-1.28</v>
      </c>
      <c r="K59" s="35" t="s">
        <v>213</v>
      </c>
      <c r="L59" s="9" t="str">
        <f t="shared" si="4"/>
        <v>N/A</v>
      </c>
    </row>
    <row r="60" spans="1:12" x14ac:dyDescent="0.25">
      <c r="A60" s="2" t="s">
        <v>688</v>
      </c>
      <c r="B60" s="35" t="s">
        <v>213</v>
      </c>
      <c r="C60" s="8">
        <v>79.559876367000001</v>
      </c>
      <c r="D60" s="11" t="str">
        <f t="shared" ref="D60:D66" si="24">IF($B60="N/A","N/A",IF(C60&gt;10,"No",IF(C60&lt;-10,"No","Yes")))</f>
        <v>N/A</v>
      </c>
      <c r="E60" s="8">
        <v>79.384351738999996</v>
      </c>
      <c r="F60" s="11" t="str">
        <f t="shared" ref="F60:F66" si="25">IF($B60="N/A","N/A",IF(E60&gt;10,"No",IF(E60&lt;-10,"No","Yes")))</f>
        <v>N/A</v>
      </c>
      <c r="G60" s="8">
        <v>80.589099125000004</v>
      </c>
      <c r="H60" s="11" t="str">
        <f t="shared" ref="H60:H66" si="26">IF($B60="N/A","N/A",IF(G60&gt;10,"No",IF(G60&lt;-10,"No","Yes")))</f>
        <v>N/A</v>
      </c>
      <c r="I60" s="12">
        <v>-0.221</v>
      </c>
      <c r="J60" s="12">
        <v>1.518</v>
      </c>
      <c r="K60" s="35" t="s">
        <v>213</v>
      </c>
      <c r="L60" s="9" t="str">
        <f t="shared" si="4"/>
        <v>N/A</v>
      </c>
    </row>
    <row r="61" spans="1:12" x14ac:dyDescent="0.25">
      <c r="A61" s="2" t="s">
        <v>1747</v>
      </c>
      <c r="B61" s="35" t="s">
        <v>213</v>
      </c>
      <c r="C61" s="8">
        <v>58.594246409999997</v>
      </c>
      <c r="D61" s="11" t="str">
        <f t="shared" si="24"/>
        <v>N/A</v>
      </c>
      <c r="E61" s="8">
        <v>60.988101010999998</v>
      </c>
      <c r="F61" s="11" t="str">
        <f t="shared" si="25"/>
        <v>N/A</v>
      </c>
      <c r="G61" s="8">
        <v>66.133457847000003</v>
      </c>
      <c r="H61" s="11" t="str">
        <f t="shared" si="26"/>
        <v>N/A</v>
      </c>
      <c r="I61" s="12">
        <v>4.085</v>
      </c>
      <c r="J61" s="12">
        <v>8.4369999999999994</v>
      </c>
      <c r="K61" s="35" t="s">
        <v>213</v>
      </c>
      <c r="L61" s="9" t="str">
        <f t="shared" si="4"/>
        <v>N/A</v>
      </c>
    </row>
    <row r="62" spans="1:12" x14ac:dyDescent="0.25">
      <c r="A62" s="2" t="s">
        <v>689</v>
      </c>
      <c r="B62" s="35" t="s">
        <v>213</v>
      </c>
      <c r="C62" s="8">
        <v>39.828186221000003</v>
      </c>
      <c r="D62" s="11" t="str">
        <f t="shared" si="24"/>
        <v>N/A</v>
      </c>
      <c r="E62" s="8">
        <v>43.054428053000002</v>
      </c>
      <c r="F62" s="11" t="str">
        <f t="shared" si="25"/>
        <v>N/A</v>
      </c>
      <c r="G62" s="8">
        <v>45.573567670000003</v>
      </c>
      <c r="H62" s="11" t="str">
        <f t="shared" si="26"/>
        <v>N/A</v>
      </c>
      <c r="I62" s="12">
        <v>8.1</v>
      </c>
      <c r="J62" s="12">
        <v>5.851</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1.0421878572000001</v>
      </c>
      <c r="D64" s="11" t="str">
        <f t="shared" si="24"/>
        <v>N/A</v>
      </c>
      <c r="E64" s="8">
        <v>1.0661017135999999</v>
      </c>
      <c r="F64" s="11" t="str">
        <f t="shared" si="25"/>
        <v>N/A</v>
      </c>
      <c r="G64" s="8">
        <v>1.0394300540999999</v>
      </c>
      <c r="H64" s="11" t="str">
        <f t="shared" si="26"/>
        <v>N/A</v>
      </c>
      <c r="I64" s="12">
        <v>2.2949999999999999</v>
      </c>
      <c r="J64" s="12">
        <v>-2.5</v>
      </c>
      <c r="K64" s="35" t="s">
        <v>213</v>
      </c>
      <c r="L64" s="9" t="str">
        <f t="shared" si="4"/>
        <v>N/A</v>
      </c>
    </row>
    <row r="65" spans="1:12" x14ac:dyDescent="0.25">
      <c r="A65" s="3" t="s">
        <v>147</v>
      </c>
      <c r="B65" s="35" t="s">
        <v>213</v>
      </c>
      <c r="C65" s="8">
        <v>1.1464698441000001</v>
      </c>
      <c r="D65" s="11" t="str">
        <f t="shared" si="24"/>
        <v>N/A</v>
      </c>
      <c r="E65" s="8">
        <v>1.1446713453999999</v>
      </c>
      <c r="F65" s="11" t="str">
        <f t="shared" si="25"/>
        <v>N/A</v>
      </c>
      <c r="G65" s="8">
        <v>1.1081961757000001</v>
      </c>
      <c r="H65" s="11" t="str">
        <f t="shared" si="26"/>
        <v>N/A</v>
      </c>
      <c r="I65" s="12">
        <v>-0.157</v>
      </c>
      <c r="J65" s="12">
        <v>-3.19</v>
      </c>
      <c r="K65" s="35" t="s">
        <v>213</v>
      </c>
      <c r="L65" s="9" t="str">
        <f t="shared" si="4"/>
        <v>N/A</v>
      </c>
    </row>
    <row r="66" spans="1:12" x14ac:dyDescent="0.25">
      <c r="A66" s="3" t="s">
        <v>148</v>
      </c>
      <c r="B66" s="35" t="s">
        <v>213</v>
      </c>
      <c r="C66" s="8">
        <v>1.2985740754999999</v>
      </c>
      <c r="D66" s="11" t="str">
        <f t="shared" si="24"/>
        <v>N/A</v>
      </c>
      <c r="E66" s="8">
        <v>1.2813664702000001</v>
      </c>
      <c r="F66" s="11" t="str">
        <f t="shared" si="25"/>
        <v>N/A</v>
      </c>
      <c r="G66" s="8">
        <v>1.2290868261000001</v>
      </c>
      <c r="H66" s="11" t="str">
        <f t="shared" si="26"/>
        <v>N/A</v>
      </c>
      <c r="I66" s="12">
        <v>-1.33</v>
      </c>
      <c r="J66" s="12">
        <v>-4.08</v>
      </c>
      <c r="K66" s="35" t="s">
        <v>213</v>
      </c>
      <c r="L66" s="9" t="str">
        <f t="shared" si="4"/>
        <v>N/A</v>
      </c>
    </row>
    <row r="67" spans="1:12" x14ac:dyDescent="0.25">
      <c r="A67" s="2" t="s">
        <v>960</v>
      </c>
      <c r="B67" s="43" t="s">
        <v>213</v>
      </c>
      <c r="C67" s="1">
        <v>5509</v>
      </c>
      <c r="D67" s="11" t="str">
        <f>IF($B67="N/A","N/A",IF(C67&gt;10,"No",IF(C67&lt;-10,"No","Yes")))</f>
        <v>N/A</v>
      </c>
      <c r="E67" s="1">
        <v>4822</v>
      </c>
      <c r="F67" s="11" t="str">
        <f>IF($B67="N/A","N/A",IF(E67&gt;10,"No",IF(E67&lt;-10,"No","Yes")))</f>
        <v>N/A</v>
      </c>
      <c r="G67" s="1">
        <v>3901</v>
      </c>
      <c r="H67" s="11" t="str">
        <f>IF($B67="N/A","N/A",IF(G67&gt;10,"No",IF(G67&lt;-10,"No","Yes")))</f>
        <v>N/A</v>
      </c>
      <c r="I67" s="12">
        <v>-12.5</v>
      </c>
      <c r="J67" s="12">
        <v>-19.100000000000001</v>
      </c>
      <c r="K67" s="35" t="s">
        <v>213</v>
      </c>
      <c r="L67" s="9" t="str">
        <f t="shared" si="4"/>
        <v>N/A</v>
      </c>
    </row>
    <row r="68" spans="1:12" x14ac:dyDescent="0.25">
      <c r="A68" s="3" t="s">
        <v>201</v>
      </c>
      <c r="B68" s="43" t="s">
        <v>217</v>
      </c>
      <c r="C68" s="1">
        <v>743</v>
      </c>
      <c r="D68" s="11" t="str">
        <f t="shared" ref="D68:D69" si="27">IF($B68="N/A","N/A",IF(C68&gt;0,"No",IF(C68&lt;0,"No","Yes")))</f>
        <v>No</v>
      </c>
      <c r="E68" s="1">
        <v>844</v>
      </c>
      <c r="F68" s="11" t="str">
        <f t="shared" ref="F68:F69" si="28">IF($B68="N/A","N/A",IF(E68&gt;0,"No",IF(E68&lt;0,"No","Yes")))</f>
        <v>No</v>
      </c>
      <c r="G68" s="1">
        <v>745</v>
      </c>
      <c r="H68" s="11" t="str">
        <f t="shared" ref="H68:H69" si="29">IF($B68="N/A","N/A",IF(G68&gt;0,"No",IF(G68&lt;0,"No","Yes")))</f>
        <v>No</v>
      </c>
      <c r="I68" s="12">
        <v>13.59</v>
      </c>
      <c r="J68" s="12">
        <v>-11.7</v>
      </c>
      <c r="K68" s="35" t="s">
        <v>213</v>
      </c>
      <c r="L68" s="9" t="str">
        <f t="shared" si="4"/>
        <v>N/A</v>
      </c>
    </row>
    <row r="69" spans="1:12" x14ac:dyDescent="0.25">
      <c r="A69" s="3" t="s">
        <v>202</v>
      </c>
      <c r="B69" s="43" t="s">
        <v>217</v>
      </c>
      <c r="C69" s="1">
        <v>752</v>
      </c>
      <c r="D69" s="11" t="str">
        <f t="shared" si="27"/>
        <v>No</v>
      </c>
      <c r="E69" s="1">
        <v>798</v>
      </c>
      <c r="F69" s="11" t="str">
        <f t="shared" si="28"/>
        <v>No</v>
      </c>
      <c r="G69" s="1">
        <v>716</v>
      </c>
      <c r="H69" s="11" t="str">
        <f t="shared" si="29"/>
        <v>No</v>
      </c>
      <c r="I69" s="12">
        <v>6.117</v>
      </c>
      <c r="J69" s="12">
        <v>-10.3</v>
      </c>
      <c r="K69" s="35" t="s">
        <v>213</v>
      </c>
      <c r="L69" s="9" t="str">
        <f t="shared" si="4"/>
        <v>N/A</v>
      </c>
    </row>
    <row r="70" spans="1:12" x14ac:dyDescent="0.25">
      <c r="A70" s="3" t="s">
        <v>203</v>
      </c>
      <c r="B70" s="60" t="s">
        <v>213</v>
      </c>
      <c r="C70" s="13">
        <v>3.8563829787000001</v>
      </c>
      <c r="D70" s="11" t="str">
        <f>IF($B70="N/A","N/A",IF(C70&gt;10,"No",IF(C70&lt;-10,"No","Yes")))</f>
        <v>N/A</v>
      </c>
      <c r="E70" s="13">
        <v>2.8822055137999998</v>
      </c>
      <c r="F70" s="11" t="str">
        <f>IF($B70="N/A","N/A",IF(E70&gt;10,"No",IF(E70&lt;-10,"No","Yes")))</f>
        <v>N/A</v>
      </c>
      <c r="G70" s="13">
        <v>3.7709497207</v>
      </c>
      <c r="H70" s="11" t="str">
        <f>IF($B70="N/A","N/A",IF(G70&gt;10,"No",IF(G70&lt;-10,"No","Yes")))</f>
        <v>N/A</v>
      </c>
      <c r="I70" s="12">
        <v>-25.3</v>
      </c>
      <c r="J70" s="12">
        <v>30.84</v>
      </c>
      <c r="K70" s="60" t="s">
        <v>213</v>
      </c>
      <c r="L70" s="9" t="str">
        <f t="shared" si="4"/>
        <v>N/A</v>
      </c>
    </row>
    <row r="71" spans="1:12" x14ac:dyDescent="0.25">
      <c r="A71" s="2" t="s">
        <v>65</v>
      </c>
      <c r="B71" s="43" t="s">
        <v>213</v>
      </c>
      <c r="C71" s="1">
        <v>149011</v>
      </c>
      <c r="D71" s="11" t="str">
        <f>IF($B71="N/A","N/A",IF(C71&gt;10,"No",IF(C71&lt;-10,"No","Yes")))</f>
        <v>N/A</v>
      </c>
      <c r="E71" s="1">
        <v>153156</v>
      </c>
      <c r="F71" s="11" t="str">
        <f>IF($B71="N/A","N/A",IF(E71&gt;10,"No",IF(E71&lt;-10,"No","Yes")))</f>
        <v>N/A</v>
      </c>
      <c r="G71" s="1">
        <v>159155</v>
      </c>
      <c r="H71" s="11" t="str">
        <f>IF($B71="N/A","N/A",IF(G71&gt;10,"No",IF(G71&lt;-10,"No","Yes")))</f>
        <v>N/A</v>
      </c>
      <c r="I71" s="12">
        <v>2.782</v>
      </c>
      <c r="J71" s="12">
        <v>3.9169999999999998</v>
      </c>
      <c r="K71" s="43" t="s">
        <v>740</v>
      </c>
      <c r="L71" s="9" t="str">
        <f t="shared" ref="L71:L103" si="30">IF(J71="Div by 0", "N/A", IF(K71="N/A","N/A", IF(J71&gt;VALUE(MID(K71,1,2)), "No", IF(J71&lt;-1*VALUE(MID(K71,1,2)), "No", "Yes"))))</f>
        <v>Yes</v>
      </c>
    </row>
    <row r="72" spans="1:12" x14ac:dyDescent="0.25">
      <c r="A72" s="4" t="s">
        <v>66</v>
      </c>
      <c r="B72" s="43" t="s">
        <v>213</v>
      </c>
      <c r="C72" s="1">
        <v>134379.85999999999</v>
      </c>
      <c r="D72" s="11" t="str">
        <f>IF($B72="N/A","N/A",IF(C72&gt;10,"No",IF(C72&lt;-10,"No","Yes")))</f>
        <v>N/A</v>
      </c>
      <c r="E72" s="1">
        <v>138250.96</v>
      </c>
      <c r="F72" s="11" t="str">
        <f>IF($B72="N/A","N/A",IF(E72&gt;10,"No",IF(E72&lt;-10,"No","Yes")))</f>
        <v>N/A</v>
      </c>
      <c r="G72" s="1">
        <v>143535.45000000001</v>
      </c>
      <c r="H72" s="11" t="str">
        <f>IF($B72="N/A","N/A",IF(G72&gt;10,"No",IF(G72&lt;-10,"No","Yes")))</f>
        <v>N/A</v>
      </c>
      <c r="I72" s="12">
        <v>2.8809999999999998</v>
      </c>
      <c r="J72" s="12">
        <v>3.8220000000000001</v>
      </c>
      <c r="K72" s="43" t="s">
        <v>741</v>
      </c>
      <c r="L72" s="9" t="str">
        <f t="shared" si="30"/>
        <v>Yes</v>
      </c>
    </row>
    <row r="73" spans="1:12" x14ac:dyDescent="0.25">
      <c r="A73" s="3" t="s">
        <v>67</v>
      </c>
      <c r="B73" s="35" t="s">
        <v>283</v>
      </c>
      <c r="C73" s="8">
        <v>97.588312776999999</v>
      </c>
      <c r="D73" s="11" t="str">
        <f>IF($B73="N/A","N/A",IF(C73&gt;=90,"Yes","No"))</f>
        <v>Yes</v>
      </c>
      <c r="E73" s="8">
        <v>97.695809061000006</v>
      </c>
      <c r="F73" s="11" t="str">
        <f>IF($B73="N/A","N/A",IF(E73&gt;=90,"Yes","No"))</f>
        <v>Yes</v>
      </c>
      <c r="G73" s="8">
        <v>97.831500310999999</v>
      </c>
      <c r="H73" s="11" t="str">
        <f>IF($B73="N/A","N/A",IF(G73&gt;=90,"Yes","No"))</f>
        <v>Yes</v>
      </c>
      <c r="I73" s="12">
        <v>0.11020000000000001</v>
      </c>
      <c r="J73" s="12">
        <v>0.1389</v>
      </c>
      <c r="K73" s="43" t="s">
        <v>740</v>
      </c>
      <c r="L73" s="9" t="str">
        <f t="shared" si="30"/>
        <v>Yes</v>
      </c>
    </row>
    <row r="74" spans="1:12" x14ac:dyDescent="0.25">
      <c r="A74" s="2" t="s">
        <v>961</v>
      </c>
      <c r="B74" s="35" t="s">
        <v>283</v>
      </c>
      <c r="C74" s="8">
        <v>97.980078574999993</v>
      </c>
      <c r="D74" s="11" t="str">
        <f>IF($B74="N/A","N/A",IF(C74&gt;=90,"Yes","No"))</f>
        <v>Yes</v>
      </c>
      <c r="E74" s="8">
        <v>97.950213821999995</v>
      </c>
      <c r="F74" s="11" t="str">
        <f>IF($B74="N/A","N/A",IF(E74&gt;=90,"Yes","No"))</f>
        <v>Yes</v>
      </c>
      <c r="G74" s="8">
        <v>98.104527288</v>
      </c>
      <c r="H74" s="11" t="str">
        <f>IF($B74="N/A","N/A",IF(G74&gt;=90,"Yes","No"))</f>
        <v>Yes</v>
      </c>
      <c r="I74" s="12">
        <v>-0.03</v>
      </c>
      <c r="J74" s="12">
        <v>0.1575</v>
      </c>
      <c r="K74" s="43" t="s">
        <v>740</v>
      </c>
      <c r="L74" s="9" t="str">
        <f t="shared" si="30"/>
        <v>Yes</v>
      </c>
    </row>
    <row r="75" spans="1:12" x14ac:dyDescent="0.25">
      <c r="A75" s="6" t="s">
        <v>962</v>
      </c>
      <c r="B75" s="43" t="s">
        <v>284</v>
      </c>
      <c r="C75" s="13">
        <v>44.041510557000002</v>
      </c>
      <c r="D75" s="11" t="str">
        <f>IF($B75="N/A","N/A",IF(C75&gt;55,"No",IF(C75&lt;30,"No","Yes")))</f>
        <v>Yes</v>
      </c>
      <c r="E75" s="13">
        <v>44.556683124000003</v>
      </c>
      <c r="F75" s="11" t="str">
        <f>IF($B75="N/A","N/A",IF(E75&gt;55,"No",IF(E75&lt;30,"No","Yes")))</f>
        <v>Yes</v>
      </c>
      <c r="G75" s="13">
        <v>45.266308952000003</v>
      </c>
      <c r="H75" s="11" t="str">
        <f>IF($B75="N/A","N/A",IF(G75&gt;55,"No",IF(G75&lt;30,"No","Yes")))</f>
        <v>Yes</v>
      </c>
      <c r="I75" s="12">
        <v>1.17</v>
      </c>
      <c r="J75" s="12">
        <v>1.593</v>
      </c>
      <c r="K75" s="43" t="s">
        <v>740</v>
      </c>
      <c r="L75" s="9" t="str">
        <f t="shared" si="30"/>
        <v>Yes</v>
      </c>
    </row>
    <row r="76" spans="1:12" ht="25" x14ac:dyDescent="0.25">
      <c r="A76" s="2" t="s">
        <v>963</v>
      </c>
      <c r="B76" s="43" t="s">
        <v>278</v>
      </c>
      <c r="C76" s="13">
        <v>0.54828167049999998</v>
      </c>
      <c r="D76" s="11" t="str">
        <f>IF($B76="N/A","N/A",IF(C76&gt;=5,"No",IF(C76&lt;0,"No","Yes")))</f>
        <v>Yes</v>
      </c>
      <c r="E76" s="13">
        <v>0.67904620130000004</v>
      </c>
      <c r="F76" s="11" t="str">
        <f>IF($B76="N/A","N/A",IF(E76&gt;=5,"No",IF(E76&lt;0,"No","Yes")))</f>
        <v>Yes</v>
      </c>
      <c r="G76" s="13">
        <v>0.67607049730000002</v>
      </c>
      <c r="H76" s="11" t="str">
        <f>IF($B76="N/A","N/A",IF(G76&gt;=5,"No",IF(G76&lt;0,"No","Yes")))</f>
        <v>Yes</v>
      </c>
      <c r="I76" s="12">
        <v>23.85</v>
      </c>
      <c r="J76" s="12">
        <v>-0.438</v>
      </c>
      <c r="K76" s="43" t="s">
        <v>213</v>
      </c>
      <c r="L76" s="9" t="str">
        <f t="shared" si="30"/>
        <v>N/A</v>
      </c>
    </row>
    <row r="77" spans="1:12" ht="25" x14ac:dyDescent="0.25">
      <c r="A77" s="2" t="s">
        <v>964</v>
      </c>
      <c r="B77" s="43" t="s">
        <v>213</v>
      </c>
      <c r="C77" s="13">
        <v>0</v>
      </c>
      <c r="D77" s="43" t="s">
        <v>213</v>
      </c>
      <c r="E77" s="13">
        <v>0</v>
      </c>
      <c r="F77" s="43" t="s">
        <v>213</v>
      </c>
      <c r="G77" s="13">
        <v>0</v>
      </c>
      <c r="H77" s="43" t="s">
        <v>213</v>
      </c>
      <c r="I77" s="12" t="s">
        <v>1746</v>
      </c>
      <c r="J77" s="12" t="s">
        <v>1746</v>
      </c>
      <c r="K77" s="43" t="s">
        <v>213</v>
      </c>
      <c r="L77" s="9" t="str">
        <f t="shared" si="30"/>
        <v>N/A</v>
      </c>
    </row>
    <row r="78" spans="1:12" ht="25" x14ac:dyDescent="0.25">
      <c r="A78" s="2" t="s">
        <v>965</v>
      </c>
      <c r="B78" s="43" t="s">
        <v>213</v>
      </c>
      <c r="C78" s="13">
        <v>77.953305460999999</v>
      </c>
      <c r="D78" s="43" t="s">
        <v>213</v>
      </c>
      <c r="E78" s="13">
        <v>77.371438272000006</v>
      </c>
      <c r="F78" s="43" t="s">
        <v>213</v>
      </c>
      <c r="G78" s="13">
        <v>75.943577016000006</v>
      </c>
      <c r="H78" s="43" t="s">
        <v>213</v>
      </c>
      <c r="I78" s="12">
        <v>-0.746</v>
      </c>
      <c r="J78" s="12">
        <v>-1.85</v>
      </c>
      <c r="K78" s="43" t="s">
        <v>213</v>
      </c>
      <c r="L78" s="9" t="str">
        <f t="shared" si="30"/>
        <v>N/A</v>
      </c>
    </row>
    <row r="79" spans="1:12" ht="25" x14ac:dyDescent="0.25">
      <c r="A79" s="2" t="s">
        <v>966</v>
      </c>
      <c r="B79" s="43" t="s">
        <v>213</v>
      </c>
      <c r="C79" s="13">
        <v>8.3537456966000008</v>
      </c>
      <c r="D79" s="43" t="s">
        <v>213</v>
      </c>
      <c r="E79" s="13">
        <v>8.4978714513</v>
      </c>
      <c r="F79" s="43" t="s">
        <v>213</v>
      </c>
      <c r="G79" s="13">
        <v>8.8787659827999992</v>
      </c>
      <c r="H79" s="43" t="s">
        <v>213</v>
      </c>
      <c r="I79" s="12">
        <v>1.7250000000000001</v>
      </c>
      <c r="J79" s="12">
        <v>4.4820000000000002</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3.6547637423000001</v>
      </c>
      <c r="D82" s="43" t="s">
        <v>213</v>
      </c>
      <c r="E82" s="13">
        <v>4.2721147066</v>
      </c>
      <c r="F82" s="43" t="s">
        <v>213</v>
      </c>
      <c r="G82" s="13">
        <v>5.2326348528000004</v>
      </c>
      <c r="H82" s="43" t="s">
        <v>213</v>
      </c>
      <c r="I82" s="12">
        <v>16.89</v>
      </c>
      <c r="J82" s="12">
        <v>22.48</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9.4899034299</v>
      </c>
      <c r="D84" s="43" t="s">
        <v>213</v>
      </c>
      <c r="E84" s="13">
        <v>9.1795293687000008</v>
      </c>
      <c r="F84" s="43" t="s">
        <v>213</v>
      </c>
      <c r="G84" s="13">
        <v>9.1954384090999994</v>
      </c>
      <c r="H84" s="43" t="s">
        <v>213</v>
      </c>
      <c r="I84" s="12">
        <v>-3.27</v>
      </c>
      <c r="J84" s="12">
        <v>0.17330000000000001</v>
      </c>
      <c r="K84" s="43" t="s">
        <v>213</v>
      </c>
      <c r="L84" s="9" t="str">
        <f t="shared" si="30"/>
        <v>N/A</v>
      </c>
    </row>
    <row r="85" spans="1:12" ht="25" x14ac:dyDescent="0.25">
      <c r="A85" s="2" t="s">
        <v>972</v>
      </c>
      <c r="B85" s="43" t="s">
        <v>213</v>
      </c>
      <c r="C85" s="13">
        <v>0</v>
      </c>
      <c r="D85" s="43" t="s">
        <v>213</v>
      </c>
      <c r="E85" s="13">
        <v>0</v>
      </c>
      <c r="F85" s="43" t="s">
        <v>213</v>
      </c>
      <c r="G85" s="13">
        <v>7.3513241800000004E-2</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87.991490561000006</v>
      </c>
      <c r="D87" s="43" t="s">
        <v>213</v>
      </c>
      <c r="E87" s="13">
        <v>87.230013842000005</v>
      </c>
      <c r="F87" s="43" t="s">
        <v>213</v>
      </c>
      <c r="G87" s="13">
        <v>85.815085922999998</v>
      </c>
      <c r="H87" s="43" t="s">
        <v>213</v>
      </c>
      <c r="I87" s="12">
        <v>-0.86499999999999999</v>
      </c>
      <c r="J87" s="12">
        <v>-1.62</v>
      </c>
      <c r="K87" s="43" t="s">
        <v>213</v>
      </c>
      <c r="L87" s="9" t="str">
        <f t="shared" si="30"/>
        <v>N/A</v>
      </c>
    </row>
    <row r="88" spans="1:12" x14ac:dyDescent="0.25">
      <c r="A88" s="2" t="s">
        <v>975</v>
      </c>
      <c r="B88" s="43" t="s">
        <v>213</v>
      </c>
      <c r="C88" s="13">
        <v>12.008509438999999</v>
      </c>
      <c r="D88" s="43" t="s">
        <v>213</v>
      </c>
      <c r="E88" s="13">
        <v>12.769986158</v>
      </c>
      <c r="F88" s="43" t="s">
        <v>213</v>
      </c>
      <c r="G88" s="13">
        <v>14.111400836</v>
      </c>
      <c r="H88" s="43" t="s">
        <v>213</v>
      </c>
      <c r="I88" s="12">
        <v>6.3410000000000002</v>
      </c>
      <c r="J88" s="12">
        <v>10.5</v>
      </c>
      <c r="K88" s="43" t="s">
        <v>213</v>
      </c>
      <c r="L88" s="9" t="str">
        <f t="shared" si="30"/>
        <v>N/A</v>
      </c>
    </row>
    <row r="89" spans="1:12" x14ac:dyDescent="0.25">
      <c r="A89" s="6" t="s">
        <v>68</v>
      </c>
      <c r="B89" s="43" t="s">
        <v>213</v>
      </c>
      <c r="C89" s="1">
        <v>5975</v>
      </c>
      <c r="D89" s="11" t="str">
        <f>IF($B89="N/A","N/A",IF(C89&gt;10,"No",IF(C89&lt;-10,"No","Yes")))</f>
        <v>N/A</v>
      </c>
      <c r="E89" s="1">
        <v>6013</v>
      </c>
      <c r="F89" s="11" t="str">
        <f>IF($B89="N/A","N/A",IF(E89&gt;10,"No",IF(E89&lt;-10,"No","Yes")))</f>
        <v>N/A</v>
      </c>
      <c r="G89" s="1">
        <v>5145</v>
      </c>
      <c r="H89" s="11" t="str">
        <f>IF($B89="N/A","N/A",IF(G89&gt;10,"No",IF(G89&lt;-10,"No","Yes")))</f>
        <v>N/A</v>
      </c>
      <c r="I89" s="12">
        <v>0.63600000000000001</v>
      </c>
      <c r="J89" s="12">
        <v>-14.4</v>
      </c>
      <c r="K89" s="43" t="s">
        <v>740</v>
      </c>
      <c r="L89" s="9" t="str">
        <f t="shared" si="30"/>
        <v>No</v>
      </c>
    </row>
    <row r="90" spans="1:12" x14ac:dyDescent="0.25">
      <c r="A90" s="2" t="s">
        <v>109</v>
      </c>
      <c r="B90" s="43" t="s">
        <v>213</v>
      </c>
      <c r="C90" s="13">
        <v>0.48535564850000001</v>
      </c>
      <c r="D90" s="11" t="str">
        <f>IF($B90="N/A","N/A",IF(C90&gt;10,"No",IF(C90&lt;-10,"No","Yes")))</f>
        <v>N/A</v>
      </c>
      <c r="E90" s="13">
        <v>0.26609013799999998</v>
      </c>
      <c r="F90" s="11" t="str">
        <f>IF($B90="N/A","N/A",IF(E90&gt;10,"No",IF(E90&lt;-10,"No","Yes")))</f>
        <v>N/A</v>
      </c>
      <c r="G90" s="13">
        <v>0.4470359572</v>
      </c>
      <c r="H90" s="11" t="str">
        <f>IF($B90="N/A","N/A",IF(G90&gt;10,"No",IF(G90&lt;-10,"No","Yes")))</f>
        <v>N/A</v>
      </c>
      <c r="I90" s="12">
        <v>-45.2</v>
      </c>
      <c r="J90" s="12">
        <v>68</v>
      </c>
      <c r="K90" s="43" t="s">
        <v>740</v>
      </c>
      <c r="L90" s="9" t="str">
        <f t="shared" si="30"/>
        <v>No</v>
      </c>
    </row>
    <row r="91" spans="1:12" x14ac:dyDescent="0.25">
      <c r="A91" s="2" t="s">
        <v>110</v>
      </c>
      <c r="B91" s="43" t="s">
        <v>213</v>
      </c>
      <c r="C91" s="13">
        <v>8.2677824268000002</v>
      </c>
      <c r="D91" s="11" t="str">
        <f>IF($B91="N/A","N/A",IF(C91&gt;10,"No",IF(C91&lt;-10,"No","Yes")))</f>
        <v>N/A</v>
      </c>
      <c r="E91" s="13">
        <v>7.4172625976999997</v>
      </c>
      <c r="F91" s="11" t="str">
        <f>IF($B91="N/A","N/A",IF(E91&gt;10,"No",IF(E91&lt;-10,"No","Yes")))</f>
        <v>N/A</v>
      </c>
      <c r="G91" s="13">
        <v>7.0942662779000001</v>
      </c>
      <c r="H91" s="11" t="str">
        <f>IF($B91="N/A","N/A",IF(G91&gt;10,"No",IF(G91&lt;-10,"No","Yes")))</f>
        <v>N/A</v>
      </c>
      <c r="I91" s="12">
        <v>-10.3</v>
      </c>
      <c r="J91" s="12">
        <v>-4.3499999999999996</v>
      </c>
      <c r="K91" s="43" t="s">
        <v>740</v>
      </c>
      <c r="L91" s="9" t="str">
        <f t="shared" si="30"/>
        <v>Yes</v>
      </c>
    </row>
    <row r="92" spans="1:12" x14ac:dyDescent="0.25">
      <c r="A92" s="4" t="s">
        <v>7</v>
      </c>
      <c r="B92" s="43" t="s">
        <v>213</v>
      </c>
      <c r="C92" s="13">
        <v>0.34963861730000001</v>
      </c>
      <c r="D92" s="11" t="str">
        <f>IF($B92="N/A","N/A",IF(C92&gt;10,"No",IF(C92&lt;-10,"No","Yes")))</f>
        <v>N/A</v>
      </c>
      <c r="E92" s="13">
        <v>0.37021076549999998</v>
      </c>
      <c r="F92" s="11" t="str">
        <f>IF($B92="N/A","N/A",IF(E92&gt;10,"No",IF(E92&lt;-10,"No","Yes")))</f>
        <v>N/A</v>
      </c>
      <c r="G92" s="13">
        <v>0.4102918539</v>
      </c>
      <c r="H92" s="11" t="str">
        <f>IF($B92="N/A","N/A",IF(G92&gt;10,"No",IF(G92&lt;-10,"No","Yes")))</f>
        <v>N/A</v>
      </c>
      <c r="I92" s="12">
        <v>5.8840000000000003</v>
      </c>
      <c r="J92" s="12">
        <v>10.83</v>
      </c>
      <c r="K92" s="43" t="s">
        <v>741</v>
      </c>
      <c r="L92" s="9" t="str">
        <f t="shared" si="30"/>
        <v>Yes</v>
      </c>
    </row>
    <row r="93" spans="1:12" x14ac:dyDescent="0.25">
      <c r="A93" s="4" t="s">
        <v>180</v>
      </c>
      <c r="B93" s="43" t="s">
        <v>213</v>
      </c>
      <c r="C93" s="13">
        <v>64.872391970999999</v>
      </c>
      <c r="D93" s="11" t="str">
        <f t="shared" ref="D93:D94" si="31">IF($B93="N/A","N/A",IF(C93&gt;10,"No",IF(C93&lt;-10,"No","Yes")))</f>
        <v>N/A</v>
      </c>
      <c r="E93" s="13">
        <v>64.604063830000001</v>
      </c>
      <c r="F93" s="11" t="str">
        <f t="shared" ref="F93:F94" si="32">IF($B93="N/A","N/A",IF(E93&gt;10,"No",IF(E93&lt;-10,"No","Yes")))</f>
        <v>N/A</v>
      </c>
      <c r="G93" s="13">
        <v>64.139989318999994</v>
      </c>
      <c r="H93" s="11" t="str">
        <f t="shared" ref="H93:H94" si="33">IF($B93="N/A","N/A",IF(G93&gt;10,"No",IF(G93&lt;-10,"No","Yes")))</f>
        <v>N/A</v>
      </c>
      <c r="I93" s="12">
        <v>-0.41399999999999998</v>
      </c>
      <c r="J93" s="12">
        <v>-0.71799999999999997</v>
      </c>
      <c r="K93" s="43" t="s">
        <v>740</v>
      </c>
      <c r="L93" s="9" t="str">
        <f>IF(J93="Div by 0", "N/A", IF(OR(J93="N/A",K93="N/A"),"N/A", IF(J93&gt;VALUE(MID(K93,1,2)), "No", IF(J93&lt;-1*VALUE(MID(K93,1,2)), "No", "Yes"))))</f>
        <v>Yes</v>
      </c>
    </row>
    <row r="94" spans="1:12" x14ac:dyDescent="0.25">
      <c r="A94" s="4" t="s">
        <v>181</v>
      </c>
      <c r="B94" s="43" t="s">
        <v>213</v>
      </c>
      <c r="C94" s="13">
        <v>35.127608029000001</v>
      </c>
      <c r="D94" s="11" t="str">
        <f t="shared" si="31"/>
        <v>N/A</v>
      </c>
      <c r="E94" s="13">
        <v>35.395936169999999</v>
      </c>
      <c r="F94" s="11" t="str">
        <f t="shared" si="32"/>
        <v>N/A</v>
      </c>
      <c r="G94" s="13">
        <v>35.860010680999999</v>
      </c>
      <c r="H94" s="11" t="str">
        <f t="shared" si="33"/>
        <v>N/A</v>
      </c>
      <c r="I94" s="12">
        <v>0.76390000000000002</v>
      </c>
      <c r="J94" s="12">
        <v>1.3109999999999999</v>
      </c>
      <c r="K94" s="43" t="s">
        <v>740</v>
      </c>
      <c r="L94" s="9" t="str">
        <f>IF(J94="Div by 0", "N/A", IF(OR(J94="N/A",K94="N/A"),"N/A", IF(J94&gt;VALUE(MID(K94,1,2)), "No", IF(J94&lt;-1*VALUE(MID(K94,1,2)), "No", "Yes"))))</f>
        <v>Yes</v>
      </c>
    </row>
    <row r="95" spans="1:12" x14ac:dyDescent="0.25">
      <c r="A95" s="2" t="s">
        <v>8</v>
      </c>
      <c r="B95" s="43" t="s">
        <v>285</v>
      </c>
      <c r="C95" s="13">
        <v>6.3512089711000002</v>
      </c>
      <c r="D95" s="11" t="str">
        <f>IF($B95="N/A","N/A",IF(C95&gt;10,"No",IF(C95&lt;5,"No","Yes")))</f>
        <v>Yes</v>
      </c>
      <c r="E95" s="13">
        <v>6.4163336728999996</v>
      </c>
      <c r="F95" s="11" t="str">
        <f>IF($B95="N/A","N/A",IF(E95&gt;10,"No",IF(E95&lt;5,"No","Yes")))</f>
        <v>Yes</v>
      </c>
      <c r="G95" s="13">
        <v>6.1512362163000001</v>
      </c>
      <c r="H95" s="11" t="str">
        <f t="shared" ref="H95:H98" si="34">IF($B95="N/A","N/A",IF(G95&gt;10,"No",IF(G95&lt;5,"No","Yes")))</f>
        <v>Yes</v>
      </c>
      <c r="I95" s="12">
        <v>1.0249999999999999</v>
      </c>
      <c r="J95" s="12">
        <v>-4.13</v>
      </c>
      <c r="K95" s="43" t="s">
        <v>741</v>
      </c>
      <c r="L95" s="9" t="str">
        <f t="shared" si="30"/>
        <v>Yes</v>
      </c>
    </row>
    <row r="96" spans="1:12" x14ac:dyDescent="0.25">
      <c r="A96" s="2" t="s">
        <v>149</v>
      </c>
      <c r="B96" s="43" t="s">
        <v>285</v>
      </c>
      <c r="C96" s="13">
        <v>5.3210836784</v>
      </c>
      <c r="D96" s="11" t="str">
        <f>IF($B96="N/A","N/A",IF(C96&gt;10,"No",IF(C96&lt;5,"No","Yes")))</f>
        <v>Yes</v>
      </c>
      <c r="E96" s="13">
        <v>5.5720964245999998</v>
      </c>
      <c r="F96" s="11" t="str">
        <f t="shared" ref="F96:F98" si="35">IF($B96="N/A","N/A",IF(E96&gt;10,"No",IF(E96&lt;5,"No","Yes")))</f>
        <v>Yes</v>
      </c>
      <c r="G96" s="13">
        <v>5.4406082120999999</v>
      </c>
      <c r="H96" s="11" t="str">
        <f t="shared" si="34"/>
        <v>Yes</v>
      </c>
      <c r="I96" s="12">
        <v>4.7169999999999996</v>
      </c>
      <c r="J96" s="12">
        <v>-2.36</v>
      </c>
      <c r="K96" s="43" t="s">
        <v>741</v>
      </c>
      <c r="L96" s="9" t="str">
        <f t="shared" si="30"/>
        <v>Yes</v>
      </c>
    </row>
    <row r="97" spans="1:12" x14ac:dyDescent="0.25">
      <c r="A97" s="2" t="s">
        <v>150</v>
      </c>
      <c r="B97" s="43" t="s">
        <v>285</v>
      </c>
      <c r="C97" s="13">
        <v>5.6552871936000004</v>
      </c>
      <c r="D97" s="11" t="str">
        <f>IF($B97="N/A","N/A",IF(C97&gt;10,"No",IF(C97&lt;5,"No","Yes")))</f>
        <v>Yes</v>
      </c>
      <c r="E97" s="13">
        <v>5.7967040142000004</v>
      </c>
      <c r="F97" s="11" t="str">
        <f t="shared" si="35"/>
        <v>Yes</v>
      </c>
      <c r="G97" s="13">
        <v>5.5826081493000004</v>
      </c>
      <c r="H97" s="11" t="str">
        <f t="shared" si="34"/>
        <v>Yes</v>
      </c>
      <c r="I97" s="12">
        <v>2.5009999999999999</v>
      </c>
      <c r="J97" s="12">
        <v>-3.69</v>
      </c>
      <c r="K97" s="43" t="s">
        <v>741</v>
      </c>
      <c r="L97" s="9" t="str">
        <f t="shared" si="30"/>
        <v>Yes</v>
      </c>
    </row>
    <row r="98" spans="1:12" x14ac:dyDescent="0.25">
      <c r="A98" s="2" t="s">
        <v>151</v>
      </c>
      <c r="B98" s="43" t="s">
        <v>285</v>
      </c>
      <c r="C98" s="13">
        <v>6.3720128043999997</v>
      </c>
      <c r="D98" s="11" t="str">
        <f>IF($B98="N/A","N/A",IF(C98&gt;10,"No",IF(C98&lt;5,"No","Yes")))</f>
        <v>Yes</v>
      </c>
      <c r="E98" s="13">
        <v>6.4437566925</v>
      </c>
      <c r="F98" s="11" t="str">
        <f t="shared" si="35"/>
        <v>Yes</v>
      </c>
      <c r="G98" s="13">
        <v>6.1669441739000002</v>
      </c>
      <c r="H98" s="11" t="str">
        <f t="shared" si="34"/>
        <v>Yes</v>
      </c>
      <c r="I98" s="12">
        <v>1.1259999999999999</v>
      </c>
      <c r="J98" s="12">
        <v>-4.3</v>
      </c>
      <c r="K98" s="43" t="s">
        <v>741</v>
      </c>
      <c r="L98" s="9" t="str">
        <f t="shared" si="30"/>
        <v>Yes</v>
      </c>
    </row>
    <row r="99" spans="1:12" x14ac:dyDescent="0.25">
      <c r="A99" s="2" t="s">
        <v>976</v>
      </c>
      <c r="B99" s="43" t="s">
        <v>213</v>
      </c>
      <c r="C99" s="1">
        <v>3267</v>
      </c>
      <c r="D99" s="11" t="str">
        <f t="shared" ref="D99:D110" si="36">IF($B99="N/A","N/A",IF(C99&gt;10,"No",IF(C99&lt;-10,"No","Yes")))</f>
        <v>N/A</v>
      </c>
      <c r="E99" s="1">
        <v>2701</v>
      </c>
      <c r="F99" s="11" t="str">
        <f t="shared" ref="F99:F110" si="37">IF($B99="N/A","N/A",IF(E99&gt;10,"No",IF(E99&lt;-10,"No","Yes")))</f>
        <v>N/A</v>
      </c>
      <c r="G99" s="1">
        <v>1874</v>
      </c>
      <c r="H99" s="11" t="str">
        <f t="shared" ref="H99:H110" si="38">IF($B99="N/A","N/A",IF(G99&gt;10,"No",IF(G99&lt;-10,"No","Yes")))</f>
        <v>N/A</v>
      </c>
      <c r="I99" s="12">
        <v>-17.3</v>
      </c>
      <c r="J99" s="12">
        <v>-30.6</v>
      </c>
      <c r="K99" s="43" t="s">
        <v>740</v>
      </c>
      <c r="L99" s="9" t="str">
        <f t="shared" si="30"/>
        <v>No</v>
      </c>
    </row>
    <row r="100" spans="1:12" x14ac:dyDescent="0.25">
      <c r="A100" s="2" t="s">
        <v>977</v>
      </c>
      <c r="B100" s="43" t="s">
        <v>213</v>
      </c>
      <c r="C100" s="1">
        <v>1162</v>
      </c>
      <c r="D100" s="11" t="str">
        <f t="shared" si="36"/>
        <v>N/A</v>
      </c>
      <c r="E100" s="1">
        <v>1068</v>
      </c>
      <c r="F100" s="11" t="str">
        <f t="shared" si="37"/>
        <v>N/A</v>
      </c>
      <c r="G100" s="1">
        <v>1020</v>
      </c>
      <c r="H100" s="11" t="str">
        <f t="shared" si="38"/>
        <v>N/A</v>
      </c>
      <c r="I100" s="12">
        <v>-8.09</v>
      </c>
      <c r="J100" s="12">
        <v>-4.49</v>
      </c>
      <c r="K100" s="43" t="s">
        <v>740</v>
      </c>
      <c r="L100" s="9" t="str">
        <f t="shared" si="30"/>
        <v>Yes</v>
      </c>
    </row>
    <row r="101" spans="1:12" x14ac:dyDescent="0.25">
      <c r="A101" s="2" t="s">
        <v>1</v>
      </c>
      <c r="B101" s="43" t="s">
        <v>213</v>
      </c>
      <c r="C101" s="13">
        <v>99.130265550999994</v>
      </c>
      <c r="D101" s="11" t="str">
        <f t="shared" si="36"/>
        <v>N/A</v>
      </c>
      <c r="E101" s="13">
        <v>98.594896707000004</v>
      </c>
      <c r="F101" s="11" t="str">
        <f t="shared" si="37"/>
        <v>N/A</v>
      </c>
      <c r="G101" s="13">
        <v>98.416637868999999</v>
      </c>
      <c r="H101" s="11" t="str">
        <f t="shared" si="38"/>
        <v>N/A</v>
      </c>
      <c r="I101" s="12">
        <v>-0.54</v>
      </c>
      <c r="J101" s="12">
        <v>-0.18099999999999999</v>
      </c>
      <c r="K101" s="43" t="s">
        <v>741</v>
      </c>
      <c r="L101" s="9" t="str">
        <f t="shared" si="30"/>
        <v>Yes</v>
      </c>
    </row>
    <row r="102" spans="1:12" x14ac:dyDescent="0.25">
      <c r="A102" s="2" t="s">
        <v>69</v>
      </c>
      <c r="B102" s="43" t="s">
        <v>213</v>
      </c>
      <c r="C102" s="13">
        <v>99.209965135999994</v>
      </c>
      <c r="D102" s="11" t="str">
        <f t="shared" si="36"/>
        <v>N/A</v>
      </c>
      <c r="E102" s="13">
        <v>99.225186088000001</v>
      </c>
      <c r="F102" s="11" t="str">
        <f t="shared" si="37"/>
        <v>N/A</v>
      </c>
      <c r="G102" s="13">
        <v>99.265170620000006</v>
      </c>
      <c r="H102" s="11" t="str">
        <f t="shared" si="38"/>
        <v>N/A</v>
      </c>
      <c r="I102" s="12">
        <v>1.5299999999999999E-2</v>
      </c>
      <c r="J102" s="12">
        <v>4.0300000000000002E-2</v>
      </c>
      <c r="K102" s="43" t="s">
        <v>741</v>
      </c>
      <c r="L102" s="9" t="str">
        <f t="shared" si="30"/>
        <v>Yes</v>
      </c>
    </row>
    <row r="103" spans="1:12" x14ac:dyDescent="0.25">
      <c r="A103" s="4" t="s">
        <v>70</v>
      </c>
      <c r="B103" s="43" t="s">
        <v>213</v>
      </c>
      <c r="C103" s="1">
        <v>141721</v>
      </c>
      <c r="D103" s="11" t="str">
        <f t="shared" si="36"/>
        <v>N/A</v>
      </c>
      <c r="E103" s="1">
        <v>145078</v>
      </c>
      <c r="F103" s="11" t="str">
        <f t="shared" si="37"/>
        <v>N/A</v>
      </c>
      <c r="G103" s="1">
        <v>150515</v>
      </c>
      <c r="H103" s="11" t="str">
        <f t="shared" si="38"/>
        <v>N/A</v>
      </c>
      <c r="I103" s="12">
        <v>2.3690000000000002</v>
      </c>
      <c r="J103" s="12">
        <v>3.7480000000000002</v>
      </c>
      <c r="K103" s="43" t="s">
        <v>740</v>
      </c>
      <c r="L103" s="9" t="str">
        <f t="shared" si="30"/>
        <v>Yes</v>
      </c>
    </row>
    <row r="104" spans="1:12" x14ac:dyDescent="0.25">
      <c r="A104" s="2" t="s">
        <v>692</v>
      </c>
      <c r="B104" s="43" t="s">
        <v>213</v>
      </c>
      <c r="C104" s="13">
        <v>0.84955652299999995</v>
      </c>
      <c r="D104" s="11" t="str">
        <f t="shared" si="36"/>
        <v>N/A</v>
      </c>
      <c r="E104" s="13">
        <v>0.78647348319999999</v>
      </c>
      <c r="F104" s="11" t="str">
        <f t="shared" si="37"/>
        <v>N/A</v>
      </c>
      <c r="G104" s="13">
        <v>0.72883101350000001</v>
      </c>
      <c r="H104" s="11" t="str">
        <f t="shared" si="38"/>
        <v>N/A</v>
      </c>
      <c r="I104" s="12">
        <v>-7.43</v>
      </c>
      <c r="J104" s="12">
        <v>-7.33</v>
      </c>
      <c r="K104" s="43" t="s">
        <v>741</v>
      </c>
      <c r="L104" s="9" t="str">
        <f t="shared" ref="L104:L110" si="39">IF(J104="Div by 0", "N/A", IF(K104="N/A","N/A", IF(J104&gt;VALUE(MID(K104,1,2)), "No", IF(J104&lt;-1*VALUE(MID(K104,1,2)), "No", "Yes"))))</f>
        <v>Yes</v>
      </c>
    </row>
    <row r="105" spans="1:12" x14ac:dyDescent="0.25">
      <c r="A105" s="2" t="s">
        <v>691</v>
      </c>
      <c r="B105" s="43" t="s">
        <v>213</v>
      </c>
      <c r="C105" s="13">
        <v>2.8111571327</v>
      </c>
      <c r="D105" s="11" t="str">
        <f t="shared" si="36"/>
        <v>N/A</v>
      </c>
      <c r="E105" s="13">
        <v>2.8115910062</v>
      </c>
      <c r="F105" s="11" t="str">
        <f t="shared" si="37"/>
        <v>N/A</v>
      </c>
      <c r="G105" s="13">
        <v>2.7379330963999999</v>
      </c>
      <c r="H105" s="11" t="str">
        <f t="shared" si="38"/>
        <v>N/A</v>
      </c>
      <c r="I105" s="12">
        <v>1.54E-2</v>
      </c>
      <c r="J105" s="12">
        <v>-2.62</v>
      </c>
      <c r="K105" s="43" t="s">
        <v>741</v>
      </c>
      <c r="L105" s="9" t="str">
        <f t="shared" si="39"/>
        <v>Yes</v>
      </c>
    </row>
    <row r="106" spans="1:12" x14ac:dyDescent="0.25">
      <c r="A106" s="2" t="s">
        <v>690</v>
      </c>
      <c r="B106" s="43" t="s">
        <v>213</v>
      </c>
      <c r="C106" s="13">
        <v>96.339286344000001</v>
      </c>
      <c r="D106" s="11" t="str">
        <f t="shared" si="36"/>
        <v>N/A</v>
      </c>
      <c r="E106" s="13">
        <v>96.401935511000005</v>
      </c>
      <c r="F106" s="11" t="str">
        <f t="shared" si="37"/>
        <v>N/A</v>
      </c>
      <c r="G106" s="13">
        <v>96.53323589</v>
      </c>
      <c r="H106" s="11" t="str">
        <f t="shared" si="38"/>
        <v>N/A</v>
      </c>
      <c r="I106" s="12">
        <v>6.5000000000000002E-2</v>
      </c>
      <c r="J106" s="12">
        <v>0.13619999999999999</v>
      </c>
      <c r="K106" s="43" t="s">
        <v>741</v>
      </c>
      <c r="L106" s="9" t="str">
        <f t="shared" si="39"/>
        <v>Yes</v>
      </c>
    </row>
    <row r="107" spans="1:12" ht="25" x14ac:dyDescent="0.25">
      <c r="A107" s="4" t="s">
        <v>978</v>
      </c>
      <c r="B107" s="43" t="s">
        <v>213</v>
      </c>
      <c r="C107" s="13">
        <v>40.329237439000003</v>
      </c>
      <c r="D107" s="11" t="str">
        <f t="shared" si="36"/>
        <v>N/A</v>
      </c>
      <c r="E107" s="13">
        <v>39.654992295</v>
      </c>
      <c r="F107" s="11" t="str">
        <f t="shared" si="37"/>
        <v>N/A</v>
      </c>
      <c r="G107" s="13">
        <v>38.759699664000003</v>
      </c>
      <c r="H107" s="11" t="str">
        <f t="shared" si="38"/>
        <v>N/A</v>
      </c>
      <c r="I107" s="12">
        <v>-1.67</v>
      </c>
      <c r="J107" s="12">
        <v>-2.2599999999999998</v>
      </c>
      <c r="K107" s="43" t="s">
        <v>741</v>
      </c>
      <c r="L107" s="9" t="str">
        <f t="shared" si="39"/>
        <v>Yes</v>
      </c>
    </row>
    <row r="108" spans="1:12" ht="25" x14ac:dyDescent="0.25">
      <c r="A108" s="4" t="s">
        <v>979</v>
      </c>
      <c r="B108" s="43" t="s">
        <v>213</v>
      </c>
      <c r="C108" s="13">
        <v>57.520585728999997</v>
      </c>
      <c r="D108" s="11" t="str">
        <f t="shared" si="36"/>
        <v>N/A</v>
      </c>
      <c r="E108" s="13">
        <v>58.192300660999997</v>
      </c>
      <c r="F108" s="11" t="str">
        <f t="shared" si="37"/>
        <v>N/A</v>
      </c>
      <c r="G108" s="13">
        <v>59.109044642000001</v>
      </c>
      <c r="H108" s="11" t="str">
        <f t="shared" si="38"/>
        <v>N/A</v>
      </c>
      <c r="I108" s="12">
        <v>1.1679999999999999</v>
      </c>
      <c r="J108" s="12">
        <v>1.575</v>
      </c>
      <c r="K108" s="43" t="s">
        <v>741</v>
      </c>
      <c r="L108" s="9" t="str">
        <f t="shared" si="39"/>
        <v>Yes</v>
      </c>
    </row>
    <row r="109" spans="1:12" ht="25" x14ac:dyDescent="0.25">
      <c r="A109" s="4" t="s">
        <v>980</v>
      </c>
      <c r="B109" s="43" t="s">
        <v>213</v>
      </c>
      <c r="C109" s="13">
        <v>0.84423297610000003</v>
      </c>
      <c r="D109" s="11" t="str">
        <f t="shared" si="36"/>
        <v>N/A</v>
      </c>
      <c r="E109" s="13">
        <v>0.8305257385</v>
      </c>
      <c r="F109" s="11" t="str">
        <f t="shared" si="37"/>
        <v>N/A</v>
      </c>
      <c r="G109" s="13">
        <v>0.80299079510000004</v>
      </c>
      <c r="H109" s="11" t="str">
        <f t="shared" si="38"/>
        <v>N/A</v>
      </c>
      <c r="I109" s="12">
        <v>-1.62</v>
      </c>
      <c r="J109" s="12">
        <v>-3.32</v>
      </c>
      <c r="K109" s="43" t="s">
        <v>741</v>
      </c>
      <c r="L109" s="9" t="str">
        <f t="shared" si="39"/>
        <v>Yes</v>
      </c>
    </row>
    <row r="110" spans="1:12" ht="25" x14ac:dyDescent="0.25">
      <c r="A110" s="4" t="s">
        <v>981</v>
      </c>
      <c r="B110" s="43" t="s">
        <v>213</v>
      </c>
      <c r="C110" s="13">
        <v>1.3059438565000001</v>
      </c>
      <c r="D110" s="11" t="str">
        <f t="shared" si="36"/>
        <v>N/A</v>
      </c>
      <c r="E110" s="13">
        <v>1.3221813053</v>
      </c>
      <c r="F110" s="11" t="str">
        <f t="shared" si="37"/>
        <v>N/A</v>
      </c>
      <c r="G110" s="13">
        <v>1.3282648990000001</v>
      </c>
      <c r="H110" s="11" t="str">
        <f t="shared" si="38"/>
        <v>N/A</v>
      </c>
      <c r="I110" s="12">
        <v>1.2430000000000001</v>
      </c>
      <c r="J110" s="12">
        <v>0.46010000000000001</v>
      </c>
      <c r="K110" s="43" t="s">
        <v>741</v>
      </c>
      <c r="L110" s="9" t="str">
        <f t="shared" si="39"/>
        <v>Yes</v>
      </c>
    </row>
    <row r="111" spans="1:12" x14ac:dyDescent="0.25">
      <c r="A111" s="2" t="s">
        <v>982</v>
      </c>
      <c r="B111" s="43" t="s">
        <v>286</v>
      </c>
      <c r="C111" s="13">
        <v>99.175893223000003</v>
      </c>
      <c r="D111" s="11" t="str">
        <f>IF($B111="N/A","N/A",IF(C111&gt;=99,"Yes","No"))</f>
        <v>Yes</v>
      </c>
      <c r="E111" s="13">
        <v>99.526160181999998</v>
      </c>
      <c r="F111" s="11" t="str">
        <f>IF($B111="N/A","N/A",IF(E111&gt;=99,"Yes","No"))</f>
        <v>Yes</v>
      </c>
      <c r="G111" s="13">
        <v>98.411658121000002</v>
      </c>
      <c r="H111" s="11" t="str">
        <f>IF($B111="N/A","N/A",IF(G111&gt;=99,"Yes","No"))</f>
        <v>No</v>
      </c>
      <c r="I111" s="12">
        <v>0.35320000000000001</v>
      </c>
      <c r="J111" s="12">
        <v>-1.1200000000000001</v>
      </c>
      <c r="K111" s="43" t="s">
        <v>740</v>
      </c>
      <c r="L111" s="9" t="str">
        <f t="shared" ref="L111:L145" si="40">IF(J111="Div by 0", "N/A", IF(K111="N/A","N/A", IF(J111&gt;VALUE(MID(K111,1,2)), "No", IF(J111&lt;-1*VALUE(MID(K111,1,2)), "No", "Yes"))))</f>
        <v>Yes</v>
      </c>
    </row>
    <row r="112" spans="1:12" x14ac:dyDescent="0.25">
      <c r="A112" s="2" t="s">
        <v>983</v>
      </c>
      <c r="B112" s="43" t="s">
        <v>213</v>
      </c>
      <c r="C112" s="13">
        <v>5.16149404</v>
      </c>
      <c r="D112" s="11" t="str">
        <f>IF($B112="N/A","N/A",IF(C112&gt;10,"No",IF(C112&lt;-10,"No","Yes")))</f>
        <v>N/A</v>
      </c>
      <c r="E112" s="13">
        <v>5.4535174487999996</v>
      </c>
      <c r="F112" s="11" t="str">
        <f>IF($B112="N/A","N/A",IF(E112&gt;10,"No",IF(E112&lt;-10,"No","Yes")))</f>
        <v>N/A</v>
      </c>
      <c r="G112" s="13">
        <v>5.7113809658000001</v>
      </c>
      <c r="H112" s="11" t="str">
        <f>IF($B112="N/A","N/A",IF(G112&gt;10,"No",IF(G112&lt;-10,"No","Yes")))</f>
        <v>N/A</v>
      </c>
      <c r="I112" s="12">
        <v>5.6580000000000004</v>
      </c>
      <c r="J112" s="12">
        <v>4.7279999999999998</v>
      </c>
      <c r="K112" s="43" t="s">
        <v>740</v>
      </c>
      <c r="L112" s="9" t="str">
        <f t="shared" si="40"/>
        <v>Yes</v>
      </c>
    </row>
    <row r="113" spans="1:12" x14ac:dyDescent="0.25">
      <c r="A113" s="3" t="s">
        <v>984</v>
      </c>
      <c r="B113" s="43" t="s">
        <v>280</v>
      </c>
      <c r="C113" s="8">
        <v>99.904887850999998</v>
      </c>
      <c r="D113" s="11" t="str">
        <f>IF($B113="N/A","N/A",IF(C113&gt;=98,"Yes","No"))</f>
        <v>Yes</v>
      </c>
      <c r="E113" s="8">
        <v>99.902458129999999</v>
      </c>
      <c r="F113" s="11" t="str">
        <f>IF($B113="N/A","N/A",IF(E113&gt;=98,"Yes","No"))</f>
        <v>Yes</v>
      </c>
      <c r="G113" s="8">
        <v>99.907155682999999</v>
      </c>
      <c r="H113" s="11" t="str">
        <f>IF($B113="N/A","N/A",IF(G113&gt;=98,"Yes","No"))</f>
        <v>Yes</v>
      </c>
      <c r="I113" s="12">
        <v>-2E-3</v>
      </c>
      <c r="J113" s="12">
        <v>4.7000000000000002E-3</v>
      </c>
      <c r="K113" s="43" t="s">
        <v>740</v>
      </c>
      <c r="L113" s="9" t="str">
        <f t="shared" si="40"/>
        <v>Yes</v>
      </c>
    </row>
    <row r="114" spans="1:12" x14ac:dyDescent="0.25">
      <c r="A114" s="3" t="s">
        <v>985</v>
      </c>
      <c r="B114" s="43" t="s">
        <v>287</v>
      </c>
      <c r="C114" s="8">
        <v>86.820471635999994</v>
      </c>
      <c r="D114" s="11" t="str">
        <f>IF($B114="N/A","N/A",IF(C114&gt;=80,"Yes","No"))</f>
        <v>Yes</v>
      </c>
      <c r="E114" s="8">
        <v>87.252843639000005</v>
      </c>
      <c r="F114" s="11" t="str">
        <f>IF($B114="N/A","N/A",IF(E114&gt;=80,"Yes","No"))</f>
        <v>Yes</v>
      </c>
      <c r="G114" s="8">
        <v>87.710051098999998</v>
      </c>
      <c r="H114" s="11" t="str">
        <f>IF($B114="N/A","N/A",IF(G114&gt;=80,"Yes","No"))</f>
        <v>Yes</v>
      </c>
      <c r="I114" s="12">
        <v>0.498</v>
      </c>
      <c r="J114" s="12">
        <v>0.52400000000000002</v>
      </c>
      <c r="K114" s="43" t="s">
        <v>740</v>
      </c>
      <c r="L114" s="9" t="str">
        <f t="shared" si="40"/>
        <v>Yes</v>
      </c>
    </row>
    <row r="115" spans="1:12" ht="25" x14ac:dyDescent="0.25">
      <c r="A115" s="2" t="s">
        <v>986</v>
      </c>
      <c r="B115" s="43" t="s">
        <v>288</v>
      </c>
      <c r="C115" s="13">
        <v>100</v>
      </c>
      <c r="D115" s="11" t="str">
        <f>IF($B115="N/A","N/A",IF(C115&gt;=100,"Yes","No"))</f>
        <v>Yes</v>
      </c>
      <c r="E115" s="13">
        <v>98.471969236999996</v>
      </c>
      <c r="F115" s="11" t="str">
        <f t="shared" ref="F115:F116" si="41">IF($B115="N/A","N/A",IF(E115&gt;=100,"Yes","No"))</f>
        <v>No</v>
      </c>
      <c r="G115" s="13" t="s">
        <v>1746</v>
      </c>
      <c r="H115" s="11" t="str">
        <f t="shared" ref="H115:H116" si="42">IF($B115="N/A","N/A",IF(G115&gt;=100,"Yes","No"))</f>
        <v>Yes</v>
      </c>
      <c r="I115" s="12">
        <v>-1.53</v>
      </c>
      <c r="J115" s="12" t="s">
        <v>1746</v>
      </c>
      <c r="K115" s="43" t="s">
        <v>739</v>
      </c>
      <c r="L115" s="9" t="str">
        <f t="shared" si="40"/>
        <v>N/A</v>
      </c>
    </row>
    <row r="116" spans="1:12" ht="25" x14ac:dyDescent="0.25">
      <c r="A116" s="3" t="s">
        <v>987</v>
      </c>
      <c r="B116" s="43" t="s">
        <v>288</v>
      </c>
      <c r="C116" s="13">
        <v>100</v>
      </c>
      <c r="D116" s="11" t="str">
        <f>IF($B116="N/A","N/A",IF(C116&gt;=100,"Yes","No"))</f>
        <v>Yes</v>
      </c>
      <c r="E116" s="13">
        <v>99.960234352000001</v>
      </c>
      <c r="F116" s="11" t="str">
        <f t="shared" si="41"/>
        <v>No</v>
      </c>
      <c r="G116" s="13" t="s">
        <v>1746</v>
      </c>
      <c r="H116" s="11" t="str">
        <f t="shared" si="42"/>
        <v>Yes</v>
      </c>
      <c r="I116" s="12">
        <v>-0.04</v>
      </c>
      <c r="J116" s="12" t="s">
        <v>1746</v>
      </c>
      <c r="K116" s="43" t="s">
        <v>739</v>
      </c>
      <c r="L116" s="9" t="str">
        <f t="shared" si="40"/>
        <v>N/A</v>
      </c>
    </row>
    <row r="117" spans="1:12" ht="25" x14ac:dyDescent="0.25">
      <c r="A117" s="2" t="s">
        <v>988</v>
      </c>
      <c r="B117" s="43" t="s">
        <v>213</v>
      </c>
      <c r="C117" s="13">
        <v>85.051205813999999</v>
      </c>
      <c r="D117" s="36" t="s">
        <v>742</v>
      </c>
      <c r="E117" s="13">
        <v>86.396661684999998</v>
      </c>
      <c r="F117" s="36" t="s">
        <v>742</v>
      </c>
      <c r="G117" s="13" t="s">
        <v>1746</v>
      </c>
      <c r="H117" s="11" t="str">
        <f>IF($B117="N/A","N/A",IF(G117&lt;100,"No",IF(G117=100,"No","Yes")))</f>
        <v>N/A</v>
      </c>
      <c r="I117" s="12">
        <v>1.5820000000000001</v>
      </c>
      <c r="J117" s="12" t="s">
        <v>1746</v>
      </c>
      <c r="K117" s="43" t="s">
        <v>739</v>
      </c>
      <c r="L117" s="9" t="str">
        <f t="shared" si="40"/>
        <v>N/A</v>
      </c>
    </row>
    <row r="118" spans="1:12" ht="25" x14ac:dyDescent="0.25">
      <c r="A118" s="2" t="s">
        <v>989</v>
      </c>
      <c r="B118" s="35" t="s">
        <v>213</v>
      </c>
      <c r="C118" s="13">
        <v>100</v>
      </c>
      <c r="D118" s="11" t="str">
        <f>IF($B118="N/A","N/A",IF(C118&gt;10,"No",IF(C118&lt;-10,"No","Yes")))</f>
        <v>N/A</v>
      </c>
      <c r="E118" s="13">
        <v>100</v>
      </c>
      <c r="F118" s="11" t="str">
        <f>IF($B118="N/A","N/A",IF(E118&gt;10,"No",IF(E118&lt;-10,"No","Yes")))</f>
        <v>N/A</v>
      </c>
      <c r="G118" s="13" t="s">
        <v>1746</v>
      </c>
      <c r="H118" s="11" t="str">
        <f>IF($B118="N/A","N/A",IF(G118&gt;10,"No",IF(G118&lt;-10,"No","Yes")))</f>
        <v>N/A</v>
      </c>
      <c r="I118" s="12">
        <v>0</v>
      </c>
      <c r="J118" s="12" t="s">
        <v>1746</v>
      </c>
      <c r="K118" s="43" t="s">
        <v>739</v>
      </c>
      <c r="L118" s="9" t="str">
        <f>IF(J118="Div by 0", "N/A", IF(OR(J118="N/A",K118="N/A"),"N/A", IF(J118&gt;VALUE(MID(K118,1,2)), "No", IF(J118&lt;-1*VALUE(MID(K118,1,2)), "No", "Yes"))))</f>
        <v>N/A</v>
      </c>
    </row>
    <row r="119" spans="1:12" x14ac:dyDescent="0.25">
      <c r="A119" s="7" t="s">
        <v>100</v>
      </c>
      <c r="B119" s="35" t="s">
        <v>213</v>
      </c>
      <c r="C119" s="36">
        <v>75597</v>
      </c>
      <c r="D119" s="11" t="str">
        <f t="shared" ref="D119:D145" si="43">IF($B119="N/A","N/A",IF(C119&gt;10,"No",IF(C119&lt;-10,"No","Yes")))</f>
        <v>N/A</v>
      </c>
      <c r="E119" s="36">
        <v>75764</v>
      </c>
      <c r="F119" s="11" t="str">
        <f t="shared" ref="F119:F145" si="44">IF($B119="N/A","N/A",IF(E119&gt;10,"No",IF(E119&lt;-10,"No","Yes")))</f>
        <v>N/A</v>
      </c>
      <c r="G119" s="36">
        <v>77817</v>
      </c>
      <c r="H119" s="11" t="str">
        <f t="shared" ref="H119:H145" si="45">IF($B119="N/A","N/A",IF(G119&gt;10,"No",IF(G119&lt;-10,"No","Yes")))</f>
        <v>N/A</v>
      </c>
      <c r="I119" s="12">
        <v>0.22090000000000001</v>
      </c>
      <c r="J119" s="12">
        <v>2.71</v>
      </c>
      <c r="K119" s="43" t="s">
        <v>740</v>
      </c>
      <c r="L119" s="9" t="str">
        <f t="shared" si="40"/>
        <v>Yes</v>
      </c>
    </row>
    <row r="120" spans="1:12" x14ac:dyDescent="0.25">
      <c r="A120" s="2" t="s">
        <v>990</v>
      </c>
      <c r="B120" s="35" t="s">
        <v>213</v>
      </c>
      <c r="C120" s="36">
        <v>17664</v>
      </c>
      <c r="D120" s="11" t="str">
        <f t="shared" si="43"/>
        <v>N/A</v>
      </c>
      <c r="E120" s="36">
        <v>16492</v>
      </c>
      <c r="F120" s="11" t="str">
        <f t="shared" si="44"/>
        <v>N/A</v>
      </c>
      <c r="G120" s="36">
        <v>15509</v>
      </c>
      <c r="H120" s="11" t="str">
        <f t="shared" si="45"/>
        <v>N/A</v>
      </c>
      <c r="I120" s="12">
        <v>-6.63</v>
      </c>
      <c r="J120" s="12">
        <v>-5.96</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38848</v>
      </c>
      <c r="D122" s="11" t="str">
        <f t="shared" si="43"/>
        <v>N/A</v>
      </c>
      <c r="E122" s="36">
        <v>40318</v>
      </c>
      <c r="F122" s="11" t="str">
        <f t="shared" si="44"/>
        <v>N/A</v>
      </c>
      <c r="G122" s="36">
        <v>43680</v>
      </c>
      <c r="H122" s="11" t="str">
        <f t="shared" si="45"/>
        <v>N/A</v>
      </c>
      <c r="I122" s="12">
        <v>3.7839999999999998</v>
      </c>
      <c r="J122" s="12">
        <v>8.3390000000000004</v>
      </c>
      <c r="K122" s="43" t="s">
        <v>740</v>
      </c>
      <c r="L122" s="9" t="str">
        <f t="shared" si="40"/>
        <v>Yes</v>
      </c>
    </row>
    <row r="123" spans="1:12" x14ac:dyDescent="0.25">
      <c r="A123" s="2" t="s">
        <v>993</v>
      </c>
      <c r="B123" s="35" t="s">
        <v>213</v>
      </c>
      <c r="C123" s="36">
        <v>19085</v>
      </c>
      <c r="D123" s="11" t="str">
        <f t="shared" si="43"/>
        <v>N/A</v>
      </c>
      <c r="E123" s="36">
        <v>18954</v>
      </c>
      <c r="F123" s="11" t="str">
        <f t="shared" si="44"/>
        <v>N/A</v>
      </c>
      <c r="G123" s="36">
        <v>18628</v>
      </c>
      <c r="H123" s="11" t="str">
        <f t="shared" si="45"/>
        <v>N/A</v>
      </c>
      <c r="I123" s="12">
        <v>-0.68600000000000005</v>
      </c>
      <c r="J123" s="12">
        <v>-1.72</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164681</v>
      </c>
      <c r="D125" s="11" t="str">
        <f t="shared" si="43"/>
        <v>N/A</v>
      </c>
      <c r="E125" s="36">
        <v>171559</v>
      </c>
      <c r="F125" s="11" t="str">
        <f t="shared" si="44"/>
        <v>N/A</v>
      </c>
      <c r="G125" s="36">
        <v>177050</v>
      </c>
      <c r="H125" s="11" t="str">
        <f t="shared" si="45"/>
        <v>N/A</v>
      </c>
      <c r="I125" s="12">
        <v>4.1769999999999996</v>
      </c>
      <c r="J125" s="12">
        <v>3.2010000000000001</v>
      </c>
      <c r="K125" s="43" t="s">
        <v>740</v>
      </c>
      <c r="L125" s="9" t="str">
        <f t="shared" si="40"/>
        <v>Yes</v>
      </c>
    </row>
    <row r="126" spans="1:12" x14ac:dyDescent="0.25">
      <c r="A126" s="2" t="s">
        <v>995</v>
      </c>
      <c r="B126" s="35" t="s">
        <v>213</v>
      </c>
      <c r="C126" s="36">
        <v>112860</v>
      </c>
      <c r="D126" s="11" t="str">
        <f t="shared" si="43"/>
        <v>N/A</v>
      </c>
      <c r="E126" s="36">
        <v>115729</v>
      </c>
      <c r="F126" s="11" t="str">
        <f t="shared" si="44"/>
        <v>N/A</v>
      </c>
      <c r="G126" s="36">
        <v>118463</v>
      </c>
      <c r="H126" s="11" t="str">
        <f t="shared" si="45"/>
        <v>N/A</v>
      </c>
      <c r="I126" s="12">
        <v>2.5419999999999998</v>
      </c>
      <c r="J126" s="12">
        <v>2.3620000000000001</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41182</v>
      </c>
      <c r="D128" s="11" t="str">
        <f t="shared" si="43"/>
        <v>N/A</v>
      </c>
      <c r="E128" s="36">
        <v>45012</v>
      </c>
      <c r="F128" s="11" t="str">
        <f t="shared" si="44"/>
        <v>N/A</v>
      </c>
      <c r="G128" s="36">
        <v>47492</v>
      </c>
      <c r="H128" s="11" t="str">
        <f t="shared" si="45"/>
        <v>N/A</v>
      </c>
      <c r="I128" s="12">
        <v>9.3000000000000007</v>
      </c>
      <c r="J128" s="12">
        <v>5.51</v>
      </c>
      <c r="K128" s="43" t="s">
        <v>740</v>
      </c>
      <c r="L128" s="9" t="str">
        <f t="shared" si="40"/>
        <v>Yes</v>
      </c>
    </row>
    <row r="129" spans="1:12" x14ac:dyDescent="0.25">
      <c r="A129" s="2" t="s">
        <v>998</v>
      </c>
      <c r="B129" s="35" t="s">
        <v>213</v>
      </c>
      <c r="C129" s="36">
        <v>10639</v>
      </c>
      <c r="D129" s="11" t="str">
        <f t="shared" si="43"/>
        <v>N/A</v>
      </c>
      <c r="E129" s="36">
        <v>10818</v>
      </c>
      <c r="F129" s="11" t="str">
        <f t="shared" si="44"/>
        <v>N/A</v>
      </c>
      <c r="G129" s="36">
        <v>11095</v>
      </c>
      <c r="H129" s="11" t="str">
        <f t="shared" si="45"/>
        <v>N/A</v>
      </c>
      <c r="I129" s="12">
        <v>1.6819999999999999</v>
      </c>
      <c r="J129" s="12">
        <v>2.5609999999999999</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503616</v>
      </c>
      <c r="D131" s="11" t="str">
        <f t="shared" si="43"/>
        <v>N/A</v>
      </c>
      <c r="E131" s="36">
        <v>536180</v>
      </c>
      <c r="F131" s="11" t="str">
        <f t="shared" si="44"/>
        <v>N/A</v>
      </c>
      <c r="G131" s="36">
        <v>554692</v>
      </c>
      <c r="H131" s="11" t="str">
        <f t="shared" si="45"/>
        <v>N/A</v>
      </c>
      <c r="I131" s="12">
        <v>6.4660000000000002</v>
      </c>
      <c r="J131" s="12">
        <v>3.4529999999999998</v>
      </c>
      <c r="K131" s="43" t="s">
        <v>740</v>
      </c>
      <c r="L131" s="9" t="str">
        <f t="shared" si="40"/>
        <v>Yes</v>
      </c>
    </row>
    <row r="132" spans="1:12" x14ac:dyDescent="0.25">
      <c r="A132" s="2" t="s">
        <v>1000</v>
      </c>
      <c r="B132" s="35" t="s">
        <v>213</v>
      </c>
      <c r="C132" s="36">
        <v>112330</v>
      </c>
      <c r="D132" s="11" t="str">
        <f t="shared" si="43"/>
        <v>N/A</v>
      </c>
      <c r="E132" s="36">
        <v>127064</v>
      </c>
      <c r="F132" s="11" t="str">
        <f t="shared" si="44"/>
        <v>N/A</v>
      </c>
      <c r="G132" s="36">
        <v>127605</v>
      </c>
      <c r="H132" s="11" t="str">
        <f t="shared" si="45"/>
        <v>N/A</v>
      </c>
      <c r="I132" s="12">
        <v>13.12</v>
      </c>
      <c r="J132" s="12">
        <v>0.42580000000000001</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354142</v>
      </c>
      <c r="D135" s="11" t="str">
        <f t="shared" si="43"/>
        <v>N/A</v>
      </c>
      <c r="E135" s="36">
        <v>370425</v>
      </c>
      <c r="F135" s="11" t="str">
        <f t="shared" si="44"/>
        <v>N/A</v>
      </c>
      <c r="G135" s="36">
        <v>384832</v>
      </c>
      <c r="H135" s="11" t="str">
        <f t="shared" si="45"/>
        <v>N/A</v>
      </c>
      <c r="I135" s="12">
        <v>4.5979999999999999</v>
      </c>
      <c r="J135" s="12">
        <v>3.8889999999999998</v>
      </c>
      <c r="K135" s="43" t="s">
        <v>740</v>
      </c>
      <c r="L135" s="9" t="str">
        <f t="shared" si="40"/>
        <v>Yes</v>
      </c>
    </row>
    <row r="136" spans="1:12" x14ac:dyDescent="0.25">
      <c r="A136" s="2" t="s">
        <v>1004</v>
      </c>
      <c r="B136" s="35" t="s">
        <v>213</v>
      </c>
      <c r="C136" s="36">
        <v>21975</v>
      </c>
      <c r="D136" s="11" t="str">
        <f t="shared" si="43"/>
        <v>N/A</v>
      </c>
      <c r="E136" s="36">
        <v>24029</v>
      </c>
      <c r="F136" s="11" t="str">
        <f t="shared" si="44"/>
        <v>N/A</v>
      </c>
      <c r="G136" s="36">
        <v>29031</v>
      </c>
      <c r="H136" s="11" t="str">
        <f t="shared" si="45"/>
        <v>N/A</v>
      </c>
      <c r="I136" s="12">
        <v>9.3469999999999995</v>
      </c>
      <c r="J136" s="12">
        <v>20.82</v>
      </c>
      <c r="K136" s="43" t="s">
        <v>740</v>
      </c>
      <c r="L136" s="9" t="str">
        <f t="shared" si="40"/>
        <v>No</v>
      </c>
    </row>
    <row r="137" spans="1:12" x14ac:dyDescent="0.25">
      <c r="A137" s="2" t="s">
        <v>1005</v>
      </c>
      <c r="B137" s="35" t="s">
        <v>213</v>
      </c>
      <c r="C137" s="36">
        <v>14331</v>
      </c>
      <c r="D137" s="11" t="str">
        <f t="shared" si="43"/>
        <v>N/A</v>
      </c>
      <c r="E137" s="36">
        <v>13877</v>
      </c>
      <c r="F137" s="11" t="str">
        <f t="shared" si="44"/>
        <v>N/A</v>
      </c>
      <c r="G137" s="36">
        <v>13224</v>
      </c>
      <c r="H137" s="11" t="str">
        <f t="shared" si="45"/>
        <v>N/A</v>
      </c>
      <c r="I137" s="12">
        <v>-3.17</v>
      </c>
      <c r="J137" s="12">
        <v>-4.71</v>
      </c>
      <c r="K137" s="43" t="s">
        <v>740</v>
      </c>
      <c r="L137" s="9" t="str">
        <f t="shared" si="40"/>
        <v>Yes</v>
      </c>
    </row>
    <row r="138" spans="1:12" x14ac:dyDescent="0.25">
      <c r="A138" s="2" t="s">
        <v>1006</v>
      </c>
      <c r="B138" s="35" t="s">
        <v>213</v>
      </c>
      <c r="C138" s="36">
        <v>838</v>
      </c>
      <c r="D138" s="11" t="str">
        <f t="shared" si="43"/>
        <v>N/A</v>
      </c>
      <c r="E138" s="36">
        <v>785</v>
      </c>
      <c r="F138" s="11" t="str">
        <f t="shared" si="44"/>
        <v>N/A</v>
      </c>
      <c r="G138" s="36">
        <v>0</v>
      </c>
      <c r="H138" s="11" t="str">
        <f t="shared" si="45"/>
        <v>N/A</v>
      </c>
      <c r="I138" s="12">
        <v>-6.32</v>
      </c>
      <c r="J138" s="12">
        <v>-100</v>
      </c>
      <c r="K138" s="43" t="s">
        <v>740</v>
      </c>
      <c r="L138" s="9" t="str">
        <f t="shared" si="40"/>
        <v>No</v>
      </c>
    </row>
    <row r="139" spans="1:12" x14ac:dyDescent="0.25">
      <c r="A139" s="7" t="s">
        <v>105</v>
      </c>
      <c r="B139" s="35" t="s">
        <v>213</v>
      </c>
      <c r="C139" s="36">
        <v>205455</v>
      </c>
      <c r="D139" s="11" t="str">
        <f t="shared" si="43"/>
        <v>N/A</v>
      </c>
      <c r="E139" s="36">
        <v>214338</v>
      </c>
      <c r="F139" s="11" t="str">
        <f t="shared" si="44"/>
        <v>N/A</v>
      </c>
      <c r="G139" s="36">
        <v>236014</v>
      </c>
      <c r="H139" s="11" t="str">
        <f t="shared" si="45"/>
        <v>N/A</v>
      </c>
      <c r="I139" s="12">
        <v>4.3239999999999998</v>
      </c>
      <c r="J139" s="12">
        <v>10.11</v>
      </c>
      <c r="K139" s="43" t="s">
        <v>740</v>
      </c>
      <c r="L139" s="9" t="str">
        <f t="shared" si="40"/>
        <v>No</v>
      </c>
    </row>
    <row r="140" spans="1:12" x14ac:dyDescent="0.25">
      <c r="A140" s="2" t="s">
        <v>1007</v>
      </c>
      <c r="B140" s="35" t="s">
        <v>213</v>
      </c>
      <c r="C140" s="36">
        <v>85377</v>
      </c>
      <c r="D140" s="11" t="str">
        <f t="shared" si="43"/>
        <v>N/A</v>
      </c>
      <c r="E140" s="36">
        <v>95905</v>
      </c>
      <c r="F140" s="11" t="str">
        <f t="shared" si="44"/>
        <v>N/A</v>
      </c>
      <c r="G140" s="36">
        <v>95305</v>
      </c>
      <c r="H140" s="11" t="str">
        <f t="shared" si="45"/>
        <v>N/A</v>
      </c>
      <c r="I140" s="12">
        <v>12.33</v>
      </c>
      <c r="J140" s="12">
        <v>-0.626</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35271</v>
      </c>
      <c r="D143" s="11" t="str">
        <f t="shared" si="43"/>
        <v>N/A</v>
      </c>
      <c r="E143" s="36">
        <v>34658</v>
      </c>
      <c r="F143" s="11" t="str">
        <f t="shared" si="44"/>
        <v>N/A</v>
      </c>
      <c r="G143" s="36">
        <v>111065</v>
      </c>
      <c r="H143" s="11" t="str">
        <f t="shared" si="45"/>
        <v>N/A</v>
      </c>
      <c r="I143" s="12">
        <v>-1.74</v>
      </c>
      <c r="J143" s="12">
        <v>220.5</v>
      </c>
      <c r="K143" s="43" t="s">
        <v>740</v>
      </c>
      <c r="L143" s="9" t="str">
        <f t="shared" si="40"/>
        <v>No</v>
      </c>
    </row>
    <row r="144" spans="1:12" x14ac:dyDescent="0.25">
      <c r="A144" s="2" t="s">
        <v>1011</v>
      </c>
      <c r="B144" s="35" t="s">
        <v>213</v>
      </c>
      <c r="C144" s="36">
        <v>23857</v>
      </c>
      <c r="D144" s="11" t="str">
        <f t="shared" si="43"/>
        <v>N/A</v>
      </c>
      <c r="E144" s="36">
        <v>25268</v>
      </c>
      <c r="F144" s="11" t="str">
        <f t="shared" si="44"/>
        <v>N/A</v>
      </c>
      <c r="G144" s="36">
        <v>29644</v>
      </c>
      <c r="H144" s="11" t="str">
        <f t="shared" si="45"/>
        <v>N/A</v>
      </c>
      <c r="I144" s="12">
        <v>5.9139999999999997</v>
      </c>
      <c r="J144" s="12">
        <v>17.32</v>
      </c>
      <c r="K144" s="43" t="s">
        <v>740</v>
      </c>
      <c r="L144" s="9" t="str">
        <f t="shared" si="40"/>
        <v>No</v>
      </c>
    </row>
    <row r="145" spans="1:12" x14ac:dyDescent="0.25">
      <c r="A145" s="2" t="s">
        <v>1012</v>
      </c>
      <c r="B145" s="35" t="s">
        <v>213</v>
      </c>
      <c r="C145" s="36">
        <v>60950</v>
      </c>
      <c r="D145" s="11" t="str">
        <f t="shared" si="43"/>
        <v>N/A</v>
      </c>
      <c r="E145" s="36">
        <v>58507</v>
      </c>
      <c r="F145" s="11" t="str">
        <f t="shared" si="44"/>
        <v>N/A</v>
      </c>
      <c r="G145" s="36">
        <v>0</v>
      </c>
      <c r="H145" s="11" t="str">
        <f t="shared" si="45"/>
        <v>N/A</v>
      </c>
      <c r="I145" s="12">
        <v>-4.01</v>
      </c>
      <c r="J145" s="12">
        <v>-100</v>
      </c>
      <c r="K145" s="43" t="s">
        <v>740</v>
      </c>
      <c r="L145" s="9" t="str">
        <f t="shared" si="40"/>
        <v>No</v>
      </c>
    </row>
    <row r="146" spans="1:12" ht="25" x14ac:dyDescent="0.25">
      <c r="A146" s="18" t="s">
        <v>1013</v>
      </c>
      <c r="B146" s="1" t="s">
        <v>213</v>
      </c>
      <c r="C146" s="1">
        <v>18847</v>
      </c>
      <c r="D146" s="11" t="str">
        <f t="shared" ref="D146:D151" si="46">IF($B146="N/A","N/A",IF(C146&gt;10,"No",IF(C146&lt;-10,"No","Yes")))</f>
        <v>N/A</v>
      </c>
      <c r="E146" s="1">
        <v>19161</v>
      </c>
      <c r="F146" s="11" t="str">
        <f t="shared" ref="F146:F151" si="47">IF($B146="N/A","N/A",IF(E146&gt;10,"No",IF(E146&lt;-10,"No","Yes")))</f>
        <v>N/A</v>
      </c>
      <c r="G146" s="1">
        <v>18659</v>
      </c>
      <c r="H146" s="11" t="str">
        <f t="shared" ref="H146:H151" si="48">IF($B146="N/A","N/A",IF(G146&gt;10,"No",IF(G146&lt;-10,"No","Yes")))</f>
        <v>N/A</v>
      </c>
      <c r="I146" s="12">
        <v>1.6659999999999999</v>
      </c>
      <c r="J146" s="12">
        <v>-2.62</v>
      </c>
      <c r="K146" s="43" t="s">
        <v>739</v>
      </c>
      <c r="L146" s="9" t="str">
        <f t="shared" ref="L146:L151" si="49">IF(J146="Div by 0", "N/A", IF(K146="N/A","N/A", IF(J146&gt;VALUE(MID(K146,1,2)), "No", IF(J146&lt;-1*VALUE(MID(K146,1,2)), "No", "Yes"))))</f>
        <v>Yes</v>
      </c>
    </row>
    <row r="147" spans="1:12" x14ac:dyDescent="0.25">
      <c r="A147" s="6" t="s">
        <v>326</v>
      </c>
      <c r="B147" s="43" t="s">
        <v>213</v>
      </c>
      <c r="C147" s="13">
        <v>1.9852551591000001</v>
      </c>
      <c r="D147" s="11" t="str">
        <f t="shared" si="46"/>
        <v>N/A</v>
      </c>
      <c r="E147" s="13">
        <v>1.9202458107</v>
      </c>
      <c r="F147" s="11" t="str">
        <f t="shared" si="47"/>
        <v>N/A</v>
      </c>
      <c r="G147" s="13">
        <v>1.7845717133000001</v>
      </c>
      <c r="H147" s="11" t="str">
        <f t="shared" si="48"/>
        <v>N/A</v>
      </c>
      <c r="I147" s="12">
        <v>-3.27</v>
      </c>
      <c r="J147" s="12">
        <v>-7.07</v>
      </c>
      <c r="K147" s="43" t="s">
        <v>739</v>
      </c>
      <c r="L147" s="9" t="str">
        <f t="shared" si="49"/>
        <v>Yes</v>
      </c>
    </row>
    <row r="148" spans="1:12" x14ac:dyDescent="0.25">
      <c r="A148" s="2" t="s">
        <v>327</v>
      </c>
      <c r="B148" s="43" t="s">
        <v>213</v>
      </c>
      <c r="C148" s="13">
        <v>18.918740161999999</v>
      </c>
      <c r="D148" s="11" t="str">
        <f t="shared" si="46"/>
        <v>N/A</v>
      </c>
      <c r="E148" s="13">
        <v>18.990549601000001</v>
      </c>
      <c r="F148" s="11" t="str">
        <f t="shared" si="47"/>
        <v>N/A</v>
      </c>
      <c r="G148" s="13">
        <v>17.984502101</v>
      </c>
      <c r="H148" s="11" t="str">
        <f t="shared" si="48"/>
        <v>N/A</v>
      </c>
      <c r="I148" s="12">
        <v>0.37959999999999999</v>
      </c>
      <c r="J148" s="12">
        <v>-5.3</v>
      </c>
      <c r="K148" s="43" t="s">
        <v>739</v>
      </c>
      <c r="L148" s="9" t="str">
        <f t="shared" si="49"/>
        <v>Yes</v>
      </c>
    </row>
    <row r="149" spans="1:12" x14ac:dyDescent="0.25">
      <c r="A149" s="2" t="s">
        <v>328</v>
      </c>
      <c r="B149" s="43" t="s">
        <v>213</v>
      </c>
      <c r="C149" s="13">
        <v>2.2012253994000002</v>
      </c>
      <c r="D149" s="11" t="str">
        <f t="shared" si="46"/>
        <v>N/A</v>
      </c>
      <c r="E149" s="13">
        <v>2.1782593743000001</v>
      </c>
      <c r="F149" s="11" t="str">
        <f t="shared" si="47"/>
        <v>N/A</v>
      </c>
      <c r="G149" s="13">
        <v>2.0745552103999998</v>
      </c>
      <c r="H149" s="11" t="str">
        <f t="shared" si="48"/>
        <v>N/A</v>
      </c>
      <c r="I149" s="12">
        <v>-1.04</v>
      </c>
      <c r="J149" s="12">
        <v>-4.76</v>
      </c>
      <c r="K149" s="43" t="s">
        <v>739</v>
      </c>
      <c r="L149" s="9" t="str">
        <f t="shared" si="49"/>
        <v>Yes</v>
      </c>
    </row>
    <row r="150" spans="1:12" x14ac:dyDescent="0.25">
      <c r="A150" s="2" t="s">
        <v>329</v>
      </c>
      <c r="B150" s="43" t="s">
        <v>213</v>
      </c>
      <c r="C150" s="13">
        <v>0.1513057568</v>
      </c>
      <c r="D150" s="11" t="str">
        <f t="shared" si="46"/>
        <v>N/A</v>
      </c>
      <c r="E150" s="13">
        <v>0.16076690660000001</v>
      </c>
      <c r="F150" s="11" t="str">
        <f t="shared" si="47"/>
        <v>N/A</v>
      </c>
      <c r="G150" s="13">
        <v>0.14296222049999999</v>
      </c>
      <c r="H150" s="11" t="str">
        <f t="shared" si="48"/>
        <v>N/A</v>
      </c>
      <c r="I150" s="12">
        <v>6.2530000000000001</v>
      </c>
      <c r="J150" s="12">
        <v>-11.1</v>
      </c>
      <c r="K150" s="43" t="s">
        <v>739</v>
      </c>
      <c r="L150" s="9" t="str">
        <f t="shared" si="49"/>
        <v>Yes</v>
      </c>
    </row>
    <row r="151" spans="1:12" x14ac:dyDescent="0.25">
      <c r="A151" s="2" t="s">
        <v>330</v>
      </c>
      <c r="B151" s="43" t="s">
        <v>213</v>
      </c>
      <c r="C151" s="13">
        <v>7.6902484699999996E-2</v>
      </c>
      <c r="D151" s="11" t="str">
        <f t="shared" si="46"/>
        <v>N/A</v>
      </c>
      <c r="E151" s="13">
        <v>8.1180191999999998E-2</v>
      </c>
      <c r="F151" s="11" t="str">
        <f t="shared" si="47"/>
        <v>N/A</v>
      </c>
      <c r="G151" s="13">
        <v>8.3893328399999995E-2</v>
      </c>
      <c r="H151" s="11" t="str">
        <f t="shared" si="48"/>
        <v>N/A</v>
      </c>
      <c r="I151" s="12">
        <v>5.5629999999999997</v>
      </c>
      <c r="J151" s="12">
        <v>3.3420000000000001</v>
      </c>
      <c r="K151" s="43" t="s">
        <v>739</v>
      </c>
      <c r="L151" s="9" t="str">
        <f t="shared" si="49"/>
        <v>Yes</v>
      </c>
    </row>
    <row r="152" spans="1:12" x14ac:dyDescent="0.25">
      <c r="A152" s="18" t="s">
        <v>1014</v>
      </c>
      <c r="B152" s="35" t="s">
        <v>213</v>
      </c>
      <c r="C152" s="36">
        <v>30146</v>
      </c>
      <c r="D152" s="11" t="str">
        <f t="shared" ref="D152:D158" si="50">IF($B152="N/A","N/A",IF(C152&gt;10,"No",IF(C152&lt;-10,"No","Yes")))</f>
        <v>N/A</v>
      </c>
      <c r="E152" s="36">
        <v>28452</v>
      </c>
      <c r="F152" s="11" t="str">
        <f t="shared" ref="F152:F158" si="51">IF($B152="N/A","N/A",IF(E152&gt;10,"No",IF(E152&lt;-10,"No","Yes")))</f>
        <v>N/A</v>
      </c>
      <c r="G152" s="36">
        <v>28103</v>
      </c>
      <c r="H152" s="11" t="str">
        <f t="shared" ref="H152:H158" si="52">IF($B152="N/A","N/A",IF(G152&gt;10,"No",IF(G152&lt;-10,"No","Yes")))</f>
        <v>N/A</v>
      </c>
      <c r="I152" s="12">
        <v>-5.62</v>
      </c>
      <c r="J152" s="12">
        <v>-1.23</v>
      </c>
      <c r="K152" s="43" t="s">
        <v>739</v>
      </c>
      <c r="L152" s="9" t="str">
        <f t="shared" ref="L152:L159" si="53">IF(J152="Div by 0", "N/A", IF(K152="N/A","N/A", IF(J152&gt;VALUE(MID(K152,1,2)), "No", IF(J152&lt;-1*VALUE(MID(K152,1,2)), "No", "Yes"))))</f>
        <v>Yes</v>
      </c>
    </row>
    <row r="153" spans="1:12" x14ac:dyDescent="0.25">
      <c r="A153" s="6" t="s">
        <v>1015</v>
      </c>
      <c r="B153" s="35" t="s">
        <v>213</v>
      </c>
      <c r="C153" s="8">
        <v>3.1754391694000002</v>
      </c>
      <c r="D153" s="11" t="str">
        <f t="shared" si="50"/>
        <v>N/A</v>
      </c>
      <c r="E153" s="8">
        <v>2.8513560778000002</v>
      </c>
      <c r="F153" s="11" t="str">
        <f t="shared" si="51"/>
        <v>N/A</v>
      </c>
      <c r="G153" s="8">
        <v>2.6878085030999999</v>
      </c>
      <c r="H153" s="11" t="str">
        <f t="shared" si="52"/>
        <v>N/A</v>
      </c>
      <c r="I153" s="12">
        <v>-10.199999999999999</v>
      </c>
      <c r="J153" s="12">
        <v>-5.74</v>
      </c>
      <c r="K153" s="43" t="s">
        <v>739</v>
      </c>
      <c r="L153" s="9" t="str">
        <f t="shared" si="53"/>
        <v>Yes</v>
      </c>
    </row>
    <row r="154" spans="1:12" x14ac:dyDescent="0.25">
      <c r="A154" s="18" t="s">
        <v>1016</v>
      </c>
      <c r="B154" s="35" t="s">
        <v>213</v>
      </c>
      <c r="C154" s="8">
        <v>13.103694591</v>
      </c>
      <c r="D154" s="11" t="str">
        <f t="shared" si="50"/>
        <v>N/A</v>
      </c>
      <c r="E154" s="8">
        <v>12.451824085</v>
      </c>
      <c r="F154" s="11" t="str">
        <f t="shared" si="51"/>
        <v>N/A</v>
      </c>
      <c r="G154" s="8">
        <v>11.859876377000001</v>
      </c>
      <c r="H154" s="11" t="str">
        <f t="shared" si="52"/>
        <v>N/A</v>
      </c>
      <c r="I154" s="12">
        <v>-4.97</v>
      </c>
      <c r="J154" s="12">
        <v>-4.75</v>
      </c>
      <c r="K154" s="43" t="s">
        <v>739</v>
      </c>
      <c r="L154" s="9" t="str">
        <f t="shared" si="53"/>
        <v>Yes</v>
      </c>
    </row>
    <row r="155" spans="1:12" x14ac:dyDescent="0.25">
      <c r="A155" s="18" t="s">
        <v>1017</v>
      </c>
      <c r="B155" s="35" t="s">
        <v>213</v>
      </c>
      <c r="C155" s="8">
        <v>11.386863087</v>
      </c>
      <c r="D155" s="11" t="str">
        <f t="shared" si="50"/>
        <v>N/A</v>
      </c>
      <c r="E155" s="8">
        <v>10.260610053000001</v>
      </c>
      <c r="F155" s="11" t="str">
        <f t="shared" si="51"/>
        <v>N/A</v>
      </c>
      <c r="G155" s="8">
        <v>9.9514261507999997</v>
      </c>
      <c r="H155" s="11" t="str">
        <f t="shared" si="52"/>
        <v>N/A</v>
      </c>
      <c r="I155" s="12">
        <v>-9.89</v>
      </c>
      <c r="J155" s="12">
        <v>-3.01</v>
      </c>
      <c r="K155" s="43" t="s">
        <v>739</v>
      </c>
      <c r="L155" s="9" t="str">
        <f t="shared" si="53"/>
        <v>Yes</v>
      </c>
    </row>
    <row r="156" spans="1:12" x14ac:dyDescent="0.25">
      <c r="A156" s="18" t="s">
        <v>1018</v>
      </c>
      <c r="B156" s="35" t="s">
        <v>213</v>
      </c>
      <c r="C156" s="8">
        <v>0.1235067988</v>
      </c>
      <c r="D156" s="11" t="str">
        <f t="shared" si="50"/>
        <v>N/A</v>
      </c>
      <c r="E156" s="8">
        <v>0.1029505017</v>
      </c>
      <c r="F156" s="11" t="str">
        <f t="shared" si="51"/>
        <v>N/A</v>
      </c>
      <c r="G156" s="8">
        <v>8.29289047E-2</v>
      </c>
      <c r="H156" s="11" t="str">
        <f t="shared" si="52"/>
        <v>N/A</v>
      </c>
      <c r="I156" s="12">
        <v>-16.600000000000001</v>
      </c>
      <c r="J156" s="12">
        <v>-19.399999999999999</v>
      </c>
      <c r="K156" s="43" t="s">
        <v>739</v>
      </c>
      <c r="L156" s="9" t="str">
        <f t="shared" si="53"/>
        <v>Yes</v>
      </c>
    </row>
    <row r="157" spans="1:12" x14ac:dyDescent="0.25">
      <c r="A157" s="18" t="s">
        <v>1019</v>
      </c>
      <c r="B157" s="35" t="s">
        <v>213</v>
      </c>
      <c r="C157" s="8">
        <v>0.4215034922</v>
      </c>
      <c r="D157" s="11" t="str">
        <f t="shared" si="50"/>
        <v>N/A</v>
      </c>
      <c r="E157" s="8">
        <v>0.40263509040000001</v>
      </c>
      <c r="F157" s="11" t="str">
        <f t="shared" si="51"/>
        <v>N/A</v>
      </c>
      <c r="G157" s="8">
        <v>0.33684442450000002</v>
      </c>
      <c r="H157" s="11" t="str">
        <f t="shared" si="52"/>
        <v>N/A</v>
      </c>
      <c r="I157" s="12">
        <v>-4.4800000000000004</v>
      </c>
      <c r="J157" s="12">
        <v>-16.3</v>
      </c>
      <c r="K157" s="43" t="s">
        <v>739</v>
      </c>
      <c r="L157" s="9" t="str">
        <f t="shared" si="53"/>
        <v>Yes</v>
      </c>
    </row>
    <row r="158" spans="1:12" x14ac:dyDescent="0.25">
      <c r="A158" s="2" t="s">
        <v>1020</v>
      </c>
      <c r="B158" s="35" t="s">
        <v>213</v>
      </c>
      <c r="C158" s="36">
        <v>1218</v>
      </c>
      <c r="D158" s="11" t="str">
        <f t="shared" si="50"/>
        <v>N/A</v>
      </c>
      <c r="E158" s="36">
        <v>1265</v>
      </c>
      <c r="F158" s="11" t="str">
        <f t="shared" si="51"/>
        <v>N/A</v>
      </c>
      <c r="G158" s="36">
        <v>1229</v>
      </c>
      <c r="H158" s="11" t="str">
        <f t="shared" si="52"/>
        <v>N/A</v>
      </c>
      <c r="I158" s="12">
        <v>3.859</v>
      </c>
      <c r="J158" s="12">
        <v>-2.85</v>
      </c>
      <c r="K158" s="43" t="s">
        <v>739</v>
      </c>
      <c r="L158" s="9" t="str">
        <f t="shared" si="53"/>
        <v>Yes</v>
      </c>
    </row>
    <row r="159" spans="1:12" ht="25" x14ac:dyDescent="0.25">
      <c r="A159" s="18" t="s">
        <v>1021</v>
      </c>
      <c r="B159" s="35" t="s">
        <v>213</v>
      </c>
      <c r="C159" s="36">
        <v>30442</v>
      </c>
      <c r="D159" s="11" t="str">
        <f>IF($B159="N/A","N/A",IF(C159&gt;10,"No",IF(C159&lt;-10,"No","Yes")))</f>
        <v>N/A</v>
      </c>
      <c r="E159" s="36">
        <v>30245</v>
      </c>
      <c r="F159" s="11" t="str">
        <f>IF($B159="N/A","N/A",IF(E159&gt;10,"No",IF(E159&lt;-10,"No","Yes")))</f>
        <v>N/A</v>
      </c>
      <c r="G159" s="36">
        <v>30399</v>
      </c>
      <c r="H159" s="11" t="str">
        <f>IF($B159="N/A","N/A",IF(G159&gt;10,"No",IF(G159&lt;-10,"No","Yes")))</f>
        <v>N/A</v>
      </c>
      <c r="I159" s="12">
        <v>-0.64700000000000002</v>
      </c>
      <c r="J159" s="12">
        <v>0.50919999999999999</v>
      </c>
      <c r="K159" s="43" t="s">
        <v>739</v>
      </c>
      <c r="L159" s="9" t="str">
        <f t="shared" si="53"/>
        <v>Yes</v>
      </c>
    </row>
    <row r="160" spans="1:12" x14ac:dyDescent="0.25">
      <c r="A160" s="4" t="s">
        <v>1022</v>
      </c>
      <c r="B160" s="35" t="s">
        <v>213</v>
      </c>
      <c r="C160" s="36">
        <v>24894</v>
      </c>
      <c r="D160" s="11" t="str">
        <f t="shared" ref="D160:D234" si="54">IF($B160="N/A","N/A",IF(C160&gt;10,"No",IF(C160&lt;-10,"No","Yes")))</f>
        <v>N/A</v>
      </c>
      <c r="E160" s="36">
        <v>25017</v>
      </c>
      <c r="F160" s="11" t="str">
        <f t="shared" ref="F160:F234" si="55">IF($B160="N/A","N/A",IF(E160&gt;10,"No",IF(E160&lt;-10,"No","Yes")))</f>
        <v>N/A</v>
      </c>
      <c r="G160" s="36">
        <v>25353</v>
      </c>
      <c r="H160" s="11" t="str">
        <f t="shared" ref="H160:H223" si="56">IF($B160="N/A","N/A",IF(G160&gt;10,"No",IF(G160&lt;-10,"No","Yes")))</f>
        <v>N/A</v>
      </c>
      <c r="I160" s="12">
        <v>0.49409999999999998</v>
      </c>
      <c r="J160" s="12">
        <v>1.343</v>
      </c>
      <c r="K160" s="43" t="s">
        <v>739</v>
      </c>
      <c r="L160" s="9" t="str">
        <f t="shared" ref="L160:L223" si="57">IF(J160="Div by 0", "N/A", IF(K160="N/A","N/A", IF(J160&gt;VALUE(MID(K160,1,2)), "No", IF(J160&lt;-1*VALUE(MID(K160,1,2)), "No", "Yes"))))</f>
        <v>Yes</v>
      </c>
    </row>
    <row r="161" spans="1:12" x14ac:dyDescent="0.25">
      <c r="A161" s="53" t="s">
        <v>71</v>
      </c>
      <c r="B161" s="35" t="s">
        <v>213</v>
      </c>
      <c r="C161" s="8">
        <v>2.6222179620000001</v>
      </c>
      <c r="D161" s="11" t="str">
        <f t="shared" si="54"/>
        <v>N/A</v>
      </c>
      <c r="E161" s="8">
        <v>2.5071128567000001</v>
      </c>
      <c r="F161" s="11" t="str">
        <f t="shared" si="55"/>
        <v>N/A</v>
      </c>
      <c r="G161" s="8">
        <v>2.4247948253999998</v>
      </c>
      <c r="H161" s="11" t="str">
        <f t="shared" si="56"/>
        <v>N/A</v>
      </c>
      <c r="I161" s="12">
        <v>-4.3899999999999997</v>
      </c>
      <c r="J161" s="12">
        <v>-3.28</v>
      </c>
      <c r="K161" s="43" t="s">
        <v>739</v>
      </c>
      <c r="L161" s="9" t="str">
        <f t="shared" si="57"/>
        <v>Yes</v>
      </c>
    </row>
    <row r="162" spans="1:12" x14ac:dyDescent="0.25">
      <c r="A162" s="4" t="s">
        <v>111</v>
      </c>
      <c r="B162" s="35" t="s">
        <v>213</v>
      </c>
      <c r="C162" s="8">
        <v>12.087781261</v>
      </c>
      <c r="D162" s="11" t="str">
        <f t="shared" si="54"/>
        <v>N/A</v>
      </c>
      <c r="E162" s="8">
        <v>11.407792619</v>
      </c>
      <c r="F162" s="11" t="str">
        <f t="shared" si="55"/>
        <v>N/A</v>
      </c>
      <c r="G162" s="8">
        <v>10.840818843999999</v>
      </c>
      <c r="H162" s="11" t="str">
        <f t="shared" si="56"/>
        <v>N/A</v>
      </c>
      <c r="I162" s="12">
        <v>-5.63</v>
      </c>
      <c r="J162" s="12">
        <v>-4.97</v>
      </c>
      <c r="K162" s="43" t="s">
        <v>739</v>
      </c>
      <c r="L162" s="9" t="str">
        <f t="shared" si="57"/>
        <v>Yes</v>
      </c>
    </row>
    <row r="163" spans="1:12" x14ac:dyDescent="0.25">
      <c r="A163" s="4" t="s">
        <v>112</v>
      </c>
      <c r="B163" s="35" t="s">
        <v>213</v>
      </c>
      <c r="C163" s="8">
        <v>9.2852241606000003</v>
      </c>
      <c r="D163" s="11" t="str">
        <f t="shared" si="54"/>
        <v>N/A</v>
      </c>
      <c r="E163" s="8">
        <v>9.2131569896999999</v>
      </c>
      <c r="F163" s="11" t="str">
        <f t="shared" si="55"/>
        <v>N/A</v>
      </c>
      <c r="G163" s="8">
        <v>9.2493645863000005</v>
      </c>
      <c r="H163" s="11" t="str">
        <f t="shared" si="56"/>
        <v>N/A</v>
      </c>
      <c r="I163" s="12">
        <v>-0.77600000000000002</v>
      </c>
      <c r="J163" s="12">
        <v>0.39300000000000002</v>
      </c>
      <c r="K163" s="43" t="s">
        <v>739</v>
      </c>
      <c r="L163" s="9" t="str">
        <f t="shared" si="57"/>
        <v>Yes</v>
      </c>
    </row>
    <row r="164" spans="1:12" x14ac:dyDescent="0.25">
      <c r="A164" s="4" t="s">
        <v>113</v>
      </c>
      <c r="B164" s="35" t="s">
        <v>213</v>
      </c>
      <c r="C164" s="8">
        <v>1.8267886600000002E-2</v>
      </c>
      <c r="D164" s="11" t="str">
        <f t="shared" si="54"/>
        <v>N/A</v>
      </c>
      <c r="E164" s="8">
        <v>2.1075012099999998E-2</v>
      </c>
      <c r="F164" s="11" t="str">
        <f t="shared" si="55"/>
        <v>N/A</v>
      </c>
      <c r="G164" s="8">
        <v>1.8929423899999999E-2</v>
      </c>
      <c r="H164" s="11" t="str">
        <f t="shared" si="56"/>
        <v>N/A</v>
      </c>
      <c r="I164" s="12">
        <v>15.37</v>
      </c>
      <c r="J164" s="12">
        <v>-10.199999999999999</v>
      </c>
      <c r="K164" s="43" t="s">
        <v>739</v>
      </c>
      <c r="L164" s="9" t="str">
        <f t="shared" si="57"/>
        <v>Yes</v>
      </c>
    </row>
    <row r="165" spans="1:12" x14ac:dyDescent="0.25">
      <c r="A165" s="4" t="s">
        <v>114</v>
      </c>
      <c r="B165" s="35" t="s">
        <v>213</v>
      </c>
      <c r="C165" s="8">
        <v>0.1815482709</v>
      </c>
      <c r="D165" s="11" t="str">
        <f t="shared" si="54"/>
        <v>N/A</v>
      </c>
      <c r="E165" s="8">
        <v>0.21228153659999999</v>
      </c>
      <c r="F165" s="11" t="str">
        <f t="shared" si="55"/>
        <v>N/A</v>
      </c>
      <c r="G165" s="8">
        <v>0.18473480389999999</v>
      </c>
      <c r="H165" s="11" t="str">
        <f t="shared" si="56"/>
        <v>N/A</v>
      </c>
      <c r="I165" s="12">
        <v>16.93</v>
      </c>
      <c r="J165" s="12">
        <v>-13</v>
      </c>
      <c r="K165" s="43" t="s">
        <v>739</v>
      </c>
      <c r="L165" s="9" t="str">
        <f t="shared" si="57"/>
        <v>Yes</v>
      </c>
    </row>
    <row r="166" spans="1:12" x14ac:dyDescent="0.25">
      <c r="A166" s="4" t="s">
        <v>428</v>
      </c>
      <c r="B166" s="35" t="s">
        <v>213</v>
      </c>
      <c r="C166" s="36">
        <v>8994</v>
      </c>
      <c r="D166" s="11" t="str">
        <f>IF($B166="N/A","N/A",IF(C166&gt;10,"No",IF(C166&lt;-10,"No","Yes")))</f>
        <v>N/A</v>
      </c>
      <c r="E166" s="36">
        <v>8511</v>
      </c>
      <c r="F166" s="11" t="str">
        <f>IF($B166="N/A","N/A",IF(E166&gt;10,"No",IF(E166&lt;-10,"No","Yes")))</f>
        <v>N/A</v>
      </c>
      <c r="G166" s="36">
        <v>8301</v>
      </c>
      <c r="H166" s="11" t="str">
        <f>IF($B166="N/A","N/A",IF(G166&gt;10,"No",IF(G166&lt;-10,"No","Yes")))</f>
        <v>N/A</v>
      </c>
      <c r="I166" s="12">
        <v>-5.37</v>
      </c>
      <c r="J166" s="12">
        <v>-2.4700000000000002</v>
      </c>
      <c r="K166" s="43" t="s">
        <v>739</v>
      </c>
      <c r="L166" s="9" t="str">
        <f t="shared" si="57"/>
        <v>Yes</v>
      </c>
    </row>
    <row r="167" spans="1:12" x14ac:dyDescent="0.25">
      <c r="A167" s="4" t="s">
        <v>429</v>
      </c>
      <c r="B167" s="35" t="s">
        <v>213</v>
      </c>
      <c r="C167" s="36">
        <v>144</v>
      </c>
      <c r="D167" s="11" t="str">
        <f>IF($B167="N/A","N/A",IF(C167&gt;10,"No",IF(C167&lt;-10,"No","Yes")))</f>
        <v>N/A</v>
      </c>
      <c r="E167" s="36">
        <v>132</v>
      </c>
      <c r="F167" s="11" t="str">
        <f>IF($B167="N/A","N/A",IF(E167&gt;10,"No",IF(E167&lt;-10,"No","Yes")))</f>
        <v>N/A</v>
      </c>
      <c r="G167" s="36">
        <v>135</v>
      </c>
      <c r="H167" s="11" t="str">
        <f>IF($B167="N/A","N/A",IF(G167&gt;10,"No",IF(G167&lt;-10,"No","Yes")))</f>
        <v>N/A</v>
      </c>
      <c r="I167" s="12">
        <v>-8.33</v>
      </c>
      <c r="J167" s="12">
        <v>2.2730000000000001</v>
      </c>
      <c r="K167" s="43" t="s">
        <v>739</v>
      </c>
      <c r="L167" s="9" t="str">
        <f t="shared" si="57"/>
        <v>Yes</v>
      </c>
    </row>
    <row r="168" spans="1:12" x14ac:dyDescent="0.25">
      <c r="A168" s="4" t="s">
        <v>430</v>
      </c>
      <c r="B168" s="35" t="s">
        <v>213</v>
      </c>
      <c r="C168" s="36">
        <v>9057</v>
      </c>
      <c r="D168" s="11" t="str">
        <f>IF($B168="N/A","N/A",IF(C168&gt;10,"No",IF(C168&lt;-10,"No","Yes")))</f>
        <v>N/A</v>
      </c>
      <c r="E168" s="36">
        <v>9373</v>
      </c>
      <c r="F168" s="11" t="str">
        <f>IF($B168="N/A","N/A",IF(E168&gt;10,"No",IF(E168&lt;-10,"No","Yes")))</f>
        <v>N/A</v>
      </c>
      <c r="G168" s="36">
        <v>9808</v>
      </c>
      <c r="H168" s="11" t="str">
        <f>IF($B168="N/A","N/A",IF(G168&gt;10,"No",IF(G168&lt;-10,"No","Yes")))</f>
        <v>N/A</v>
      </c>
      <c r="I168" s="12">
        <v>3.4889999999999999</v>
      </c>
      <c r="J168" s="12">
        <v>4.641</v>
      </c>
      <c r="K168" s="43" t="s">
        <v>739</v>
      </c>
      <c r="L168" s="9" t="str">
        <f t="shared" si="57"/>
        <v>Yes</v>
      </c>
    </row>
    <row r="169" spans="1:12" x14ac:dyDescent="0.25">
      <c r="A169" s="4" t="s">
        <v>431</v>
      </c>
      <c r="B169" s="35" t="s">
        <v>213</v>
      </c>
      <c r="C169" s="36">
        <v>6234</v>
      </c>
      <c r="D169" s="11" t="str">
        <f>IF($B169="N/A","N/A",IF(C169&gt;10,"No",IF(C169&lt;-10,"No","Yes")))</f>
        <v>N/A</v>
      </c>
      <c r="E169" s="36">
        <v>6433</v>
      </c>
      <c r="F169" s="11" t="str">
        <f>IF($B169="N/A","N/A",IF(E169&gt;10,"No",IF(E169&lt;-10,"No","Yes")))</f>
        <v>N/A</v>
      </c>
      <c r="G169" s="36">
        <v>6568</v>
      </c>
      <c r="H169" s="11" t="str">
        <f>IF($B169="N/A","N/A",IF(G169&gt;10,"No",IF(G169&lt;-10,"No","Yes")))</f>
        <v>N/A</v>
      </c>
      <c r="I169" s="12">
        <v>3.1920000000000002</v>
      </c>
      <c r="J169" s="12">
        <v>2.0990000000000002</v>
      </c>
      <c r="K169" s="43" t="s">
        <v>739</v>
      </c>
      <c r="L169" s="9" t="str">
        <f t="shared" si="57"/>
        <v>Yes</v>
      </c>
    </row>
    <row r="170" spans="1:12" x14ac:dyDescent="0.25">
      <c r="A170" s="4" t="s">
        <v>432</v>
      </c>
      <c r="B170" s="35" t="s">
        <v>213</v>
      </c>
      <c r="C170" s="36">
        <v>465</v>
      </c>
      <c r="D170" s="11" t="str">
        <f>IF($B170="N/A","N/A",IF(C170&gt;10,"No",IF(C170&lt;-10,"No","Yes")))</f>
        <v>N/A</v>
      </c>
      <c r="E170" s="36">
        <v>568</v>
      </c>
      <c r="F170" s="11" t="str">
        <f>IF($B170="N/A","N/A",IF(E170&gt;10,"No",IF(E170&lt;-10,"No","Yes")))</f>
        <v>N/A</v>
      </c>
      <c r="G170" s="36">
        <v>541</v>
      </c>
      <c r="H170" s="11" t="str">
        <f>IF($B170="N/A","N/A",IF(G170&gt;10,"No",IF(G170&lt;-10,"No","Yes")))</f>
        <v>N/A</v>
      </c>
      <c r="I170" s="12">
        <v>22.15</v>
      </c>
      <c r="J170" s="12">
        <v>-4.75</v>
      </c>
      <c r="K170" s="43" t="s">
        <v>739</v>
      </c>
      <c r="L170" s="9" t="str">
        <f t="shared" si="57"/>
        <v>Yes</v>
      </c>
    </row>
    <row r="171" spans="1:12" x14ac:dyDescent="0.25">
      <c r="A171" s="6" t="s">
        <v>1023</v>
      </c>
      <c r="B171" s="35" t="s">
        <v>213</v>
      </c>
      <c r="C171" s="36">
        <v>14660</v>
      </c>
      <c r="D171" s="11" t="str">
        <f t="shared" si="54"/>
        <v>N/A</v>
      </c>
      <c r="E171" s="36">
        <v>14319</v>
      </c>
      <c r="F171" s="11" t="str">
        <f t="shared" si="55"/>
        <v>N/A</v>
      </c>
      <c r="G171" s="36">
        <v>14603</v>
      </c>
      <c r="H171" s="11" t="str">
        <f t="shared" si="56"/>
        <v>N/A</v>
      </c>
      <c r="I171" s="12">
        <v>-2.33</v>
      </c>
      <c r="J171" s="12">
        <v>1.9830000000000001</v>
      </c>
      <c r="K171" s="43" t="s">
        <v>739</v>
      </c>
      <c r="L171" s="9" t="str">
        <f t="shared" si="57"/>
        <v>Yes</v>
      </c>
    </row>
    <row r="172" spans="1:12" x14ac:dyDescent="0.25">
      <c r="A172" s="4" t="s">
        <v>1024</v>
      </c>
      <c r="B172" s="35" t="s">
        <v>213</v>
      </c>
      <c r="C172" s="36">
        <v>8618</v>
      </c>
      <c r="D172" s="11" t="str">
        <f>IF($B172="N/A","N/A",IF(C172&gt;10,"No",IF(C172&lt;-10,"No","Yes")))</f>
        <v>N/A</v>
      </c>
      <c r="E172" s="36">
        <v>8117</v>
      </c>
      <c r="F172" s="11" t="str">
        <f>IF($B172="N/A","N/A",IF(E172&gt;10,"No",IF(E172&lt;-10,"No","Yes")))</f>
        <v>N/A</v>
      </c>
      <c r="G172" s="36">
        <v>7918</v>
      </c>
      <c r="H172" s="11" t="str">
        <f>IF($B172="N/A","N/A",IF(G172&gt;10,"No",IF(G172&lt;-10,"No","Yes")))</f>
        <v>N/A</v>
      </c>
      <c r="I172" s="12">
        <v>-5.81</v>
      </c>
      <c r="J172" s="12">
        <v>-2.4500000000000002</v>
      </c>
      <c r="K172" s="43" t="s">
        <v>739</v>
      </c>
      <c r="L172" s="9" t="str">
        <f t="shared" si="57"/>
        <v>Yes</v>
      </c>
    </row>
    <row r="173" spans="1:12" x14ac:dyDescent="0.25">
      <c r="A173" s="4" t="s">
        <v>1025</v>
      </c>
      <c r="B173" s="35" t="s">
        <v>213</v>
      </c>
      <c r="C173" s="36">
        <v>137</v>
      </c>
      <c r="D173" s="11" t="str">
        <f>IF($B173="N/A","N/A",IF(C173&gt;10,"No",IF(C173&lt;-10,"No","Yes")))</f>
        <v>N/A</v>
      </c>
      <c r="E173" s="36">
        <v>126</v>
      </c>
      <c r="F173" s="11" t="str">
        <f>IF($B173="N/A","N/A",IF(E173&gt;10,"No",IF(E173&lt;-10,"No","Yes")))</f>
        <v>N/A</v>
      </c>
      <c r="G173" s="36">
        <v>128</v>
      </c>
      <c r="H173" s="11" t="str">
        <f>IF($B173="N/A","N/A",IF(G173&gt;10,"No",IF(G173&lt;-10,"No","Yes")))</f>
        <v>N/A</v>
      </c>
      <c r="I173" s="12">
        <v>-8.0299999999999994</v>
      </c>
      <c r="J173" s="12">
        <v>1.587</v>
      </c>
      <c r="K173" s="43" t="s">
        <v>739</v>
      </c>
      <c r="L173" s="9" t="str">
        <f t="shared" si="57"/>
        <v>Yes</v>
      </c>
    </row>
    <row r="174" spans="1:12" ht="25" x14ac:dyDescent="0.25">
      <c r="A174" s="4" t="s">
        <v>1026</v>
      </c>
      <c r="B174" s="35" t="s">
        <v>213</v>
      </c>
      <c r="C174" s="36">
        <v>3851</v>
      </c>
      <c r="D174" s="11" t="str">
        <f>IF($B174="N/A","N/A",IF(C174&gt;10,"No",IF(C174&lt;-10,"No","Yes")))</f>
        <v>N/A</v>
      </c>
      <c r="E174" s="36">
        <v>3996</v>
      </c>
      <c r="F174" s="11" t="str">
        <f>IF($B174="N/A","N/A",IF(E174&gt;10,"No",IF(E174&lt;-10,"No","Yes")))</f>
        <v>N/A</v>
      </c>
      <c r="G174" s="36">
        <v>4297</v>
      </c>
      <c r="H174" s="11" t="str">
        <f>IF($B174="N/A","N/A",IF(G174&gt;10,"No",IF(G174&lt;-10,"No","Yes")))</f>
        <v>N/A</v>
      </c>
      <c r="I174" s="12">
        <v>3.7650000000000001</v>
      </c>
      <c r="J174" s="12">
        <v>7.5330000000000004</v>
      </c>
      <c r="K174" s="43" t="s">
        <v>739</v>
      </c>
      <c r="L174" s="9" t="str">
        <f t="shared" si="57"/>
        <v>Yes</v>
      </c>
    </row>
    <row r="175" spans="1:12" x14ac:dyDescent="0.25">
      <c r="A175" s="4" t="s">
        <v>1027</v>
      </c>
      <c r="B175" s="35" t="s">
        <v>213</v>
      </c>
      <c r="C175" s="36">
        <v>1853</v>
      </c>
      <c r="D175" s="11" t="str">
        <f>IF($B175="N/A","N/A",IF(C175&gt;10,"No",IF(C175&lt;-10,"No","Yes")))</f>
        <v>N/A</v>
      </c>
      <c r="E175" s="36">
        <v>1845</v>
      </c>
      <c r="F175" s="11" t="str">
        <f>IF($B175="N/A","N/A",IF(E175&gt;10,"No",IF(E175&lt;-10,"No","Yes")))</f>
        <v>N/A</v>
      </c>
      <c r="G175" s="36">
        <v>2022</v>
      </c>
      <c r="H175" s="11" t="str">
        <f>IF($B175="N/A","N/A",IF(G175&gt;10,"No",IF(G175&lt;-10,"No","Yes")))</f>
        <v>N/A</v>
      </c>
      <c r="I175" s="12">
        <v>-0.432</v>
      </c>
      <c r="J175" s="12">
        <v>9.593</v>
      </c>
      <c r="K175" s="43" t="s">
        <v>739</v>
      </c>
      <c r="L175" s="9" t="str">
        <f t="shared" si="57"/>
        <v>Yes</v>
      </c>
    </row>
    <row r="176" spans="1:12" ht="25" x14ac:dyDescent="0.25">
      <c r="A176" s="4" t="s">
        <v>1028</v>
      </c>
      <c r="B176" s="35" t="s">
        <v>213</v>
      </c>
      <c r="C176" s="36">
        <v>201</v>
      </c>
      <c r="D176" s="11" t="str">
        <f>IF($B176="N/A","N/A",IF(C176&gt;10,"No",IF(C176&lt;-10,"No","Yes")))</f>
        <v>N/A</v>
      </c>
      <c r="E176" s="36">
        <v>235</v>
      </c>
      <c r="F176" s="11" t="str">
        <f>IF($B176="N/A","N/A",IF(E176&gt;10,"No",IF(E176&lt;-10,"No","Yes")))</f>
        <v>N/A</v>
      </c>
      <c r="G176" s="36">
        <v>238</v>
      </c>
      <c r="H176" s="11" t="str">
        <f>IF($B176="N/A","N/A",IF(G176&gt;10,"No",IF(G176&lt;-10,"No","Yes")))</f>
        <v>N/A</v>
      </c>
      <c r="I176" s="12">
        <v>16.920000000000002</v>
      </c>
      <c r="J176" s="12">
        <v>1.2769999999999999</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706</v>
      </c>
      <c r="D189" s="11" t="str">
        <f t="shared" si="54"/>
        <v>N/A</v>
      </c>
      <c r="E189" s="1">
        <v>679</v>
      </c>
      <c r="F189" s="11" t="str">
        <f t="shared" si="55"/>
        <v>N/A</v>
      </c>
      <c r="G189" s="1">
        <v>660</v>
      </c>
      <c r="H189" s="11" t="str">
        <f t="shared" si="56"/>
        <v>N/A</v>
      </c>
      <c r="I189" s="12">
        <v>-3.82</v>
      </c>
      <c r="J189" s="12">
        <v>-2.8</v>
      </c>
      <c r="K189" s="43" t="s">
        <v>739</v>
      </c>
      <c r="L189" s="11" t="str">
        <f t="shared" si="57"/>
        <v>Yes</v>
      </c>
    </row>
    <row r="190" spans="1:12" ht="25" x14ac:dyDescent="0.25">
      <c r="A190" s="4" t="s">
        <v>1042</v>
      </c>
      <c r="B190" s="35" t="s">
        <v>213</v>
      </c>
      <c r="C190" s="36">
        <v>24</v>
      </c>
      <c r="D190" s="11" t="str">
        <f t="shared" si="54"/>
        <v>N/A</v>
      </c>
      <c r="E190" s="36">
        <v>23</v>
      </c>
      <c r="F190" s="11" t="str">
        <f t="shared" si="55"/>
        <v>N/A</v>
      </c>
      <c r="G190" s="36">
        <v>21</v>
      </c>
      <c r="H190" s="11" t="str">
        <f t="shared" si="56"/>
        <v>N/A</v>
      </c>
      <c r="I190" s="12">
        <v>-4.17</v>
      </c>
      <c r="J190" s="12">
        <v>-8.6999999999999993</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432</v>
      </c>
      <c r="D192" s="11" t="str">
        <f t="shared" si="54"/>
        <v>N/A</v>
      </c>
      <c r="E192" s="36">
        <v>436</v>
      </c>
      <c r="F192" s="11" t="str">
        <f t="shared" si="55"/>
        <v>N/A</v>
      </c>
      <c r="G192" s="36">
        <v>428</v>
      </c>
      <c r="H192" s="11" t="str">
        <f t="shared" si="56"/>
        <v>N/A</v>
      </c>
      <c r="I192" s="12">
        <v>0.92589999999999995</v>
      </c>
      <c r="J192" s="12">
        <v>-1.83</v>
      </c>
      <c r="K192" s="43" t="s">
        <v>739</v>
      </c>
      <c r="L192" s="9" t="str">
        <f t="shared" si="57"/>
        <v>Yes</v>
      </c>
    </row>
    <row r="193" spans="1:12" ht="25" x14ac:dyDescent="0.25">
      <c r="A193" s="4" t="s">
        <v>1045</v>
      </c>
      <c r="B193" s="35" t="s">
        <v>213</v>
      </c>
      <c r="C193" s="36">
        <v>233</v>
      </c>
      <c r="D193" s="11" t="str">
        <f t="shared" si="54"/>
        <v>N/A</v>
      </c>
      <c r="E193" s="36">
        <v>200</v>
      </c>
      <c r="F193" s="11" t="str">
        <f t="shared" si="55"/>
        <v>N/A</v>
      </c>
      <c r="G193" s="36">
        <v>190</v>
      </c>
      <c r="H193" s="11" t="str">
        <f t="shared" si="56"/>
        <v>N/A</v>
      </c>
      <c r="I193" s="12">
        <v>-14.2</v>
      </c>
      <c r="J193" s="12">
        <v>-5</v>
      </c>
      <c r="K193" s="43" t="s">
        <v>739</v>
      </c>
      <c r="L193" s="9" t="str">
        <f t="shared" si="57"/>
        <v>Yes</v>
      </c>
    </row>
    <row r="194" spans="1:12" ht="25" x14ac:dyDescent="0.25">
      <c r="A194" s="4" t="s">
        <v>1046</v>
      </c>
      <c r="B194" s="35" t="s">
        <v>213</v>
      </c>
      <c r="C194" s="36">
        <v>17</v>
      </c>
      <c r="D194" s="11" t="str">
        <f t="shared" si="54"/>
        <v>N/A</v>
      </c>
      <c r="E194" s="36">
        <v>20</v>
      </c>
      <c r="F194" s="11" t="str">
        <f t="shared" si="55"/>
        <v>N/A</v>
      </c>
      <c r="G194" s="36">
        <v>21</v>
      </c>
      <c r="H194" s="11" t="str">
        <f t="shared" si="56"/>
        <v>N/A</v>
      </c>
      <c r="I194" s="12">
        <v>17.649999999999999</v>
      </c>
      <c r="J194" s="12">
        <v>5</v>
      </c>
      <c r="K194" s="43" t="s">
        <v>739</v>
      </c>
      <c r="L194" s="9" t="str">
        <f t="shared" si="57"/>
        <v>Yes</v>
      </c>
    </row>
    <row r="195" spans="1:12" x14ac:dyDescent="0.25">
      <c r="A195" s="6" t="s">
        <v>1047</v>
      </c>
      <c r="B195" s="43" t="s">
        <v>213</v>
      </c>
      <c r="C195" s="1">
        <v>1128</v>
      </c>
      <c r="D195" s="11" t="str">
        <f t="shared" si="54"/>
        <v>N/A</v>
      </c>
      <c r="E195" s="1">
        <v>1120</v>
      </c>
      <c r="F195" s="11" t="str">
        <f t="shared" si="55"/>
        <v>N/A</v>
      </c>
      <c r="G195" s="1">
        <v>1068</v>
      </c>
      <c r="H195" s="11" t="str">
        <f t="shared" si="56"/>
        <v>N/A</v>
      </c>
      <c r="I195" s="12">
        <v>-0.70899999999999996</v>
      </c>
      <c r="J195" s="12">
        <v>-4.6399999999999997</v>
      </c>
      <c r="K195" s="43" t="s">
        <v>739</v>
      </c>
      <c r="L195" s="11" t="str">
        <f t="shared" si="57"/>
        <v>Yes</v>
      </c>
    </row>
    <row r="196" spans="1:12" x14ac:dyDescent="0.25">
      <c r="A196" s="4" t="s">
        <v>1048</v>
      </c>
      <c r="B196" s="35" t="s">
        <v>213</v>
      </c>
      <c r="C196" s="36">
        <v>59</v>
      </c>
      <c r="D196" s="11" t="str">
        <f t="shared" si="54"/>
        <v>N/A</v>
      </c>
      <c r="E196" s="36">
        <v>69</v>
      </c>
      <c r="F196" s="11" t="str">
        <f t="shared" si="55"/>
        <v>N/A</v>
      </c>
      <c r="G196" s="36">
        <v>67</v>
      </c>
      <c r="H196" s="11" t="str">
        <f t="shared" si="56"/>
        <v>N/A</v>
      </c>
      <c r="I196" s="12">
        <v>16.95</v>
      </c>
      <c r="J196" s="12">
        <v>-2.9</v>
      </c>
      <c r="K196" s="43" t="s">
        <v>739</v>
      </c>
      <c r="L196" s="9" t="str">
        <f t="shared" si="57"/>
        <v>Yes</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670</v>
      </c>
      <c r="D198" s="11" t="str">
        <f t="shared" si="54"/>
        <v>N/A</v>
      </c>
      <c r="E198" s="36">
        <v>660</v>
      </c>
      <c r="F198" s="11" t="str">
        <f t="shared" si="55"/>
        <v>N/A</v>
      </c>
      <c r="G198" s="36">
        <v>649</v>
      </c>
      <c r="H198" s="11" t="str">
        <f t="shared" si="56"/>
        <v>N/A</v>
      </c>
      <c r="I198" s="12">
        <v>-1.49</v>
      </c>
      <c r="J198" s="12">
        <v>-1.67</v>
      </c>
      <c r="K198" s="43" t="s">
        <v>739</v>
      </c>
      <c r="L198" s="9" t="str">
        <f t="shared" si="57"/>
        <v>Yes</v>
      </c>
    </row>
    <row r="199" spans="1:12" ht="25" x14ac:dyDescent="0.25">
      <c r="A199" s="4" t="s">
        <v>1051</v>
      </c>
      <c r="B199" s="35" t="s">
        <v>213</v>
      </c>
      <c r="C199" s="36">
        <v>342</v>
      </c>
      <c r="D199" s="11" t="str">
        <f t="shared" si="54"/>
        <v>N/A</v>
      </c>
      <c r="E199" s="36">
        <v>336</v>
      </c>
      <c r="F199" s="11" t="str">
        <f t="shared" si="55"/>
        <v>N/A</v>
      </c>
      <c r="G199" s="36">
        <v>299</v>
      </c>
      <c r="H199" s="11" t="str">
        <f t="shared" si="56"/>
        <v>N/A</v>
      </c>
      <c r="I199" s="12">
        <v>-1.75</v>
      </c>
      <c r="J199" s="12">
        <v>-11</v>
      </c>
      <c r="K199" s="43" t="s">
        <v>739</v>
      </c>
      <c r="L199" s="9" t="str">
        <f t="shared" si="57"/>
        <v>Yes</v>
      </c>
    </row>
    <row r="200" spans="1:12" ht="25" x14ac:dyDescent="0.25">
      <c r="A200" s="4" t="s">
        <v>1052</v>
      </c>
      <c r="B200" s="35" t="s">
        <v>213</v>
      </c>
      <c r="C200" s="36">
        <v>57</v>
      </c>
      <c r="D200" s="11" t="str">
        <f t="shared" si="54"/>
        <v>N/A</v>
      </c>
      <c r="E200" s="36">
        <v>55</v>
      </c>
      <c r="F200" s="11" t="str">
        <f t="shared" si="55"/>
        <v>N/A</v>
      </c>
      <c r="G200" s="36">
        <v>53</v>
      </c>
      <c r="H200" s="11" t="str">
        <f t="shared" si="56"/>
        <v>N/A</v>
      </c>
      <c r="I200" s="12">
        <v>-3.51</v>
      </c>
      <c r="J200" s="12">
        <v>-3.64</v>
      </c>
      <c r="K200" s="43" t="s">
        <v>739</v>
      </c>
      <c r="L200" s="9" t="str">
        <f t="shared" si="57"/>
        <v>Yes</v>
      </c>
    </row>
    <row r="201" spans="1:12" x14ac:dyDescent="0.25">
      <c r="A201" s="6" t="s">
        <v>1053</v>
      </c>
      <c r="B201" s="43" t="s">
        <v>213</v>
      </c>
      <c r="C201" s="1">
        <v>7785</v>
      </c>
      <c r="D201" s="11" t="str">
        <f t="shared" si="54"/>
        <v>N/A</v>
      </c>
      <c r="E201" s="1">
        <v>8018</v>
      </c>
      <c r="F201" s="11" t="str">
        <f t="shared" si="55"/>
        <v>N/A</v>
      </c>
      <c r="G201" s="1">
        <v>8016</v>
      </c>
      <c r="H201" s="11" t="str">
        <f t="shared" si="56"/>
        <v>N/A</v>
      </c>
      <c r="I201" s="12">
        <v>2.9929999999999999</v>
      </c>
      <c r="J201" s="12">
        <v>-2.5000000000000001E-2</v>
      </c>
      <c r="K201" s="43" t="s">
        <v>739</v>
      </c>
      <c r="L201" s="11" t="str">
        <f t="shared" si="57"/>
        <v>Yes</v>
      </c>
    </row>
    <row r="202" spans="1:12" x14ac:dyDescent="0.25">
      <c r="A202" s="4" t="s">
        <v>1054</v>
      </c>
      <c r="B202" s="35" t="s">
        <v>213</v>
      </c>
      <c r="C202" s="36">
        <v>284</v>
      </c>
      <c r="D202" s="11" t="str">
        <f t="shared" si="54"/>
        <v>N/A</v>
      </c>
      <c r="E202" s="36">
        <v>296</v>
      </c>
      <c r="F202" s="11" t="str">
        <f t="shared" si="55"/>
        <v>N/A</v>
      </c>
      <c r="G202" s="36">
        <v>289</v>
      </c>
      <c r="H202" s="11" t="str">
        <f t="shared" si="56"/>
        <v>N/A</v>
      </c>
      <c r="I202" s="12">
        <v>4.2249999999999996</v>
      </c>
      <c r="J202" s="12">
        <v>-2.36</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-14.3</v>
      </c>
      <c r="J203" s="12">
        <v>16.670000000000002</v>
      </c>
      <c r="K203" s="43" t="s">
        <v>739</v>
      </c>
      <c r="L203" s="9" t="str">
        <f t="shared" si="57"/>
        <v>Yes</v>
      </c>
    </row>
    <row r="204" spans="1:12" x14ac:dyDescent="0.25">
      <c r="A204" s="4" t="s">
        <v>1056</v>
      </c>
      <c r="B204" s="35" t="s">
        <v>213</v>
      </c>
      <c r="C204" s="36">
        <v>4087</v>
      </c>
      <c r="D204" s="11" t="str">
        <f t="shared" si="54"/>
        <v>N/A</v>
      </c>
      <c r="E204" s="36">
        <v>4261</v>
      </c>
      <c r="F204" s="11" t="str">
        <f t="shared" si="55"/>
        <v>N/A</v>
      </c>
      <c r="G204" s="36">
        <v>4411</v>
      </c>
      <c r="H204" s="11" t="str">
        <f t="shared" si="56"/>
        <v>N/A</v>
      </c>
      <c r="I204" s="12">
        <v>4.2569999999999997</v>
      </c>
      <c r="J204" s="12">
        <v>3.52</v>
      </c>
      <c r="K204" s="43" t="s">
        <v>739</v>
      </c>
      <c r="L204" s="9" t="str">
        <f t="shared" si="57"/>
        <v>Yes</v>
      </c>
    </row>
    <row r="205" spans="1:12" x14ac:dyDescent="0.25">
      <c r="A205" s="4" t="s">
        <v>1057</v>
      </c>
      <c r="B205" s="35" t="s">
        <v>213</v>
      </c>
      <c r="C205" s="36">
        <v>3266</v>
      </c>
      <c r="D205" s="11" t="str">
        <f t="shared" si="54"/>
        <v>N/A</v>
      </c>
      <c r="E205" s="36">
        <v>3269</v>
      </c>
      <c r="F205" s="11" t="str">
        <f t="shared" si="55"/>
        <v>N/A</v>
      </c>
      <c r="G205" s="36">
        <v>3148</v>
      </c>
      <c r="H205" s="11" t="str">
        <f t="shared" si="56"/>
        <v>N/A</v>
      </c>
      <c r="I205" s="12">
        <v>9.1899999999999996E-2</v>
      </c>
      <c r="J205" s="12">
        <v>-3.7</v>
      </c>
      <c r="K205" s="43" t="s">
        <v>739</v>
      </c>
      <c r="L205" s="9" t="str">
        <f t="shared" si="57"/>
        <v>Yes</v>
      </c>
    </row>
    <row r="206" spans="1:12" ht="25" x14ac:dyDescent="0.25">
      <c r="A206" s="4" t="s">
        <v>1058</v>
      </c>
      <c r="B206" s="35" t="s">
        <v>213</v>
      </c>
      <c r="C206" s="36">
        <v>141</v>
      </c>
      <c r="D206" s="11" t="str">
        <f t="shared" si="54"/>
        <v>N/A</v>
      </c>
      <c r="E206" s="36">
        <v>186</v>
      </c>
      <c r="F206" s="11" t="str">
        <f t="shared" si="55"/>
        <v>N/A</v>
      </c>
      <c r="G206" s="36">
        <v>161</v>
      </c>
      <c r="H206" s="11" t="str">
        <f t="shared" si="56"/>
        <v>N/A</v>
      </c>
      <c r="I206" s="12">
        <v>31.91</v>
      </c>
      <c r="J206" s="12">
        <v>-13.4</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154</v>
      </c>
      <c r="D213" s="11" t="str">
        <f t="shared" si="54"/>
        <v>N/A</v>
      </c>
      <c r="E213" s="36">
        <v>270</v>
      </c>
      <c r="F213" s="11" t="str">
        <f t="shared" si="55"/>
        <v>N/A</v>
      </c>
      <c r="G213" s="36">
        <v>288</v>
      </c>
      <c r="H213" s="11" t="str">
        <f t="shared" si="56"/>
        <v>N/A</v>
      </c>
      <c r="I213" s="12">
        <v>75.319999999999993</v>
      </c>
      <c r="J213" s="12">
        <v>6.6669999999999998</v>
      </c>
      <c r="K213" s="43" t="s">
        <v>739</v>
      </c>
      <c r="L213" s="9" t="str">
        <f t="shared" si="57"/>
        <v>Yes</v>
      </c>
    </row>
    <row r="214" spans="1:12" ht="25" x14ac:dyDescent="0.25">
      <c r="A214" s="4" t="s">
        <v>1066</v>
      </c>
      <c r="B214" s="35" t="s">
        <v>213</v>
      </c>
      <c r="C214" s="36">
        <v>11</v>
      </c>
      <c r="D214" s="11" t="str">
        <f t="shared" si="54"/>
        <v>N/A</v>
      </c>
      <c r="E214" s="36">
        <v>11</v>
      </c>
      <c r="F214" s="11" t="str">
        <f t="shared" si="55"/>
        <v>N/A</v>
      </c>
      <c r="G214" s="36">
        <v>11</v>
      </c>
      <c r="H214" s="11" t="str">
        <f t="shared" si="56"/>
        <v>N/A</v>
      </c>
      <c r="I214" s="12">
        <v>-33.299999999999997</v>
      </c>
      <c r="J214" s="12">
        <v>0</v>
      </c>
      <c r="K214" s="43" t="s">
        <v>739</v>
      </c>
      <c r="L214" s="9" t="str">
        <f t="shared" si="57"/>
        <v>Yes</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17</v>
      </c>
      <c r="D216" s="11" t="str">
        <f t="shared" si="54"/>
        <v>N/A</v>
      </c>
      <c r="E216" s="36">
        <v>20</v>
      </c>
      <c r="F216" s="11" t="str">
        <f t="shared" si="55"/>
        <v>N/A</v>
      </c>
      <c r="G216" s="36">
        <v>23</v>
      </c>
      <c r="H216" s="11" t="str">
        <f t="shared" si="56"/>
        <v>N/A</v>
      </c>
      <c r="I216" s="12">
        <v>17.649999999999999</v>
      </c>
      <c r="J216" s="12">
        <v>15</v>
      </c>
      <c r="K216" s="43" t="s">
        <v>739</v>
      </c>
      <c r="L216" s="9" t="str">
        <f t="shared" si="57"/>
        <v>Yes</v>
      </c>
    </row>
    <row r="217" spans="1:12" ht="25" x14ac:dyDescent="0.25">
      <c r="A217" s="4" t="s">
        <v>1069</v>
      </c>
      <c r="B217" s="35" t="s">
        <v>213</v>
      </c>
      <c r="C217" s="36">
        <v>107</v>
      </c>
      <c r="D217" s="11" t="str">
        <f t="shared" si="54"/>
        <v>N/A</v>
      </c>
      <c r="E217" s="36">
        <v>210</v>
      </c>
      <c r="F217" s="11" t="str">
        <f t="shared" si="55"/>
        <v>N/A</v>
      </c>
      <c r="G217" s="36">
        <v>233</v>
      </c>
      <c r="H217" s="11" t="str">
        <f t="shared" si="56"/>
        <v>N/A</v>
      </c>
      <c r="I217" s="12">
        <v>96.26</v>
      </c>
      <c r="J217" s="12">
        <v>10.95</v>
      </c>
      <c r="K217" s="43" t="s">
        <v>739</v>
      </c>
      <c r="L217" s="9" t="str">
        <f t="shared" si="57"/>
        <v>Yes</v>
      </c>
    </row>
    <row r="218" spans="1:12" ht="25" x14ac:dyDescent="0.25">
      <c r="A218" s="4" t="s">
        <v>1070</v>
      </c>
      <c r="B218" s="35" t="s">
        <v>213</v>
      </c>
      <c r="C218" s="36">
        <v>21</v>
      </c>
      <c r="D218" s="11" t="str">
        <f t="shared" si="54"/>
        <v>N/A</v>
      </c>
      <c r="E218" s="36">
        <v>34</v>
      </c>
      <c r="F218" s="11" t="str">
        <f t="shared" si="55"/>
        <v>N/A</v>
      </c>
      <c r="G218" s="36">
        <v>26</v>
      </c>
      <c r="H218" s="11" t="str">
        <f t="shared" si="56"/>
        <v>N/A</v>
      </c>
      <c r="I218" s="12">
        <v>61.9</v>
      </c>
      <c r="J218" s="12">
        <v>-23.5</v>
      </c>
      <c r="K218" s="43" t="s">
        <v>739</v>
      </c>
      <c r="L218" s="9" t="str">
        <f t="shared" si="57"/>
        <v>Yes</v>
      </c>
    </row>
    <row r="219" spans="1:12" x14ac:dyDescent="0.25">
      <c r="A219" s="6" t="s">
        <v>1071</v>
      </c>
      <c r="B219" s="35" t="s">
        <v>213</v>
      </c>
      <c r="C219" s="36">
        <v>461</v>
      </c>
      <c r="D219" s="11" t="str">
        <f t="shared" si="54"/>
        <v>N/A</v>
      </c>
      <c r="E219" s="36">
        <v>611</v>
      </c>
      <c r="F219" s="11" t="str">
        <f t="shared" si="55"/>
        <v>N/A</v>
      </c>
      <c r="G219" s="36">
        <v>718</v>
      </c>
      <c r="H219" s="11" t="str">
        <f t="shared" si="56"/>
        <v>N/A</v>
      </c>
      <c r="I219" s="12">
        <v>32.54</v>
      </c>
      <c r="J219" s="12">
        <v>17.510000000000002</v>
      </c>
      <c r="K219" s="43" t="s">
        <v>739</v>
      </c>
      <c r="L219" s="9" t="str">
        <f t="shared" si="57"/>
        <v>Yes</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433</v>
      </c>
      <c r="D223" s="11" t="str">
        <f t="shared" si="54"/>
        <v>N/A</v>
      </c>
      <c r="E223" s="36">
        <v>573</v>
      </c>
      <c r="F223" s="11" t="str">
        <f t="shared" si="55"/>
        <v>N/A</v>
      </c>
      <c r="G223" s="36">
        <v>676</v>
      </c>
      <c r="H223" s="11" t="str">
        <f t="shared" si="56"/>
        <v>N/A</v>
      </c>
      <c r="I223" s="12">
        <v>32.33</v>
      </c>
      <c r="J223" s="12">
        <v>17.98</v>
      </c>
      <c r="K223" s="43" t="s">
        <v>739</v>
      </c>
      <c r="L223" s="9" t="str">
        <f t="shared" si="57"/>
        <v>Yes</v>
      </c>
    </row>
    <row r="224" spans="1:12" ht="25" x14ac:dyDescent="0.25">
      <c r="A224" s="18" t="s">
        <v>1076</v>
      </c>
      <c r="B224" s="35" t="s">
        <v>213</v>
      </c>
      <c r="C224" s="36">
        <v>28</v>
      </c>
      <c r="D224" s="11" t="str">
        <f t="shared" si="54"/>
        <v>N/A</v>
      </c>
      <c r="E224" s="36">
        <v>38</v>
      </c>
      <c r="F224" s="11" t="str">
        <f t="shared" si="55"/>
        <v>N/A</v>
      </c>
      <c r="G224" s="36">
        <v>42</v>
      </c>
      <c r="H224" s="11" t="str">
        <f t="shared" ref="H224:H230" si="58">IF($B224="N/A","N/A",IF(G224&gt;10,"No",IF(G224&lt;-10,"No","Yes")))</f>
        <v>N/A</v>
      </c>
      <c r="I224" s="12">
        <v>35.71</v>
      </c>
      <c r="J224" s="12">
        <v>10.53</v>
      </c>
      <c r="K224" s="43" t="s">
        <v>739</v>
      </c>
      <c r="L224" s="9" t="str">
        <f t="shared" ref="L224:L235" si="59">IF(J224="Div by 0", "N/A", IF(K224="N/A","N/A", IF(J224&gt;VALUE(MID(K224,1,2)), "No", IF(J224&lt;-1*VALUE(MID(K224,1,2)), "No", "Yes"))))</f>
        <v>Yes</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10.701373824999999</v>
      </c>
      <c r="D231" s="11" t="str">
        <f>IF($B231="N/A","N/A",IF(C231&lt;15,"Yes","No"))</f>
        <v>Yes</v>
      </c>
      <c r="E231" s="8">
        <v>12.579445977000001</v>
      </c>
      <c r="F231" s="11" t="str">
        <f>IF($B231="N/A","N/A",IF(E231&lt;15,"Yes","No"))</f>
        <v>Yes</v>
      </c>
      <c r="G231" s="8">
        <v>17.828264900000001</v>
      </c>
      <c r="H231" s="11" t="str">
        <f>IF($B231="N/A","N/A",IF(G231&lt;15,"Yes","No"))</f>
        <v>No</v>
      </c>
      <c r="I231" s="12">
        <v>17.55</v>
      </c>
      <c r="J231" s="12">
        <v>41.73</v>
      </c>
      <c r="K231" s="43" t="s">
        <v>739</v>
      </c>
      <c r="L231" s="9" t="str">
        <f t="shared" si="59"/>
        <v>No</v>
      </c>
    </row>
    <row r="232" spans="1:12" x14ac:dyDescent="0.25">
      <c r="A232" s="18" t="s">
        <v>1084</v>
      </c>
      <c r="B232" s="35" t="s">
        <v>213</v>
      </c>
      <c r="C232" s="36" t="s">
        <v>213</v>
      </c>
      <c r="D232" s="11" t="str">
        <f t="shared" ref="D232" si="60">IF($B232="N/A","N/A",IF(C232&gt;10,"No",IF(C232&lt;-10,"No","Yes")))</f>
        <v>N/A</v>
      </c>
      <c r="E232" s="36">
        <v>75</v>
      </c>
      <c r="F232" s="11" t="str">
        <f t="shared" ref="F232" si="61">IF($B232="N/A","N/A",IF(E232&gt;10,"No",IF(E232&lt;-10,"No","Yes")))</f>
        <v>N/A</v>
      </c>
      <c r="G232" s="36">
        <v>77</v>
      </c>
      <c r="H232" s="11" t="str">
        <f t="shared" ref="H232" si="62">IF($B232="N/A","N/A",IF(G232&gt;10,"No",IF(G232&lt;-10,"No","Yes")))</f>
        <v>N/A</v>
      </c>
      <c r="I232" s="12" t="s">
        <v>213</v>
      </c>
      <c r="J232" s="12">
        <v>2.6669999999999998</v>
      </c>
      <c r="K232" s="43" t="s">
        <v>739</v>
      </c>
      <c r="L232" s="9" t="str">
        <f t="shared" si="59"/>
        <v>Yes</v>
      </c>
    </row>
    <row r="233" spans="1:12" x14ac:dyDescent="0.25">
      <c r="A233" s="18" t="s">
        <v>1085</v>
      </c>
      <c r="B233" s="35" t="s">
        <v>279</v>
      </c>
      <c r="C233" s="8">
        <v>0.15271289969999999</v>
      </c>
      <c r="D233" s="11" t="str">
        <f>IF($B233="N/A","N/A",IF(C233&lt;10,"Yes","No"))</f>
        <v>Yes</v>
      </c>
      <c r="E233" s="8">
        <v>0.34176349969999997</v>
      </c>
      <c r="F233" s="11" t="str">
        <f>IF($B233="N/A","N/A",IF(E233&lt;10,"Yes","No"))</f>
        <v>Yes</v>
      </c>
      <c r="G233" s="8">
        <v>0.36824485890000003</v>
      </c>
      <c r="H233" s="11" t="str">
        <f>IF($B233="N/A","N/A",IF(G233&lt;10,"Yes","No"))</f>
        <v>Yes</v>
      </c>
      <c r="I233" s="12">
        <v>123.8</v>
      </c>
      <c r="J233" s="12">
        <v>7.7480000000000002</v>
      </c>
      <c r="K233" s="43" t="s">
        <v>739</v>
      </c>
      <c r="L233" s="9" t="str">
        <f t="shared" si="59"/>
        <v>Yes</v>
      </c>
    </row>
    <row r="234" spans="1:12" x14ac:dyDescent="0.25">
      <c r="A234" s="2" t="s">
        <v>72</v>
      </c>
      <c r="B234" s="35" t="s">
        <v>213</v>
      </c>
      <c r="C234" s="8">
        <v>3.7157548004000001</v>
      </c>
      <c r="D234" s="11" t="str">
        <f t="shared" si="54"/>
        <v>N/A</v>
      </c>
      <c r="E234" s="8">
        <v>1.4789942839000001</v>
      </c>
      <c r="F234" s="11" t="str">
        <f t="shared" si="55"/>
        <v>N/A</v>
      </c>
      <c r="G234" s="8">
        <v>1.8064923283000001</v>
      </c>
      <c r="H234" s="11" t="str">
        <f>IF($B234="N/A","N/A",IF(G234&gt;10,"No",IF(G234&lt;-10,"No","Yes")))</f>
        <v>N/A</v>
      </c>
      <c r="I234" s="12">
        <v>-60.2</v>
      </c>
      <c r="J234" s="12">
        <v>22.14</v>
      </c>
      <c r="K234" s="43" t="s">
        <v>739</v>
      </c>
      <c r="L234" s="9" t="str">
        <f t="shared" si="59"/>
        <v>Yes</v>
      </c>
    </row>
    <row r="235" spans="1:12" ht="25" x14ac:dyDescent="0.25">
      <c r="A235" s="18" t="s">
        <v>1086</v>
      </c>
      <c r="B235" s="35" t="s">
        <v>289</v>
      </c>
      <c r="C235" s="9">
        <v>8.5040572025000003</v>
      </c>
      <c r="D235" s="11" t="str">
        <f>IF($B235="N/A","N/A",IF(C235&lt;15,"Yes","No"))</f>
        <v>Yes</v>
      </c>
      <c r="E235" s="9">
        <v>12.115761281999999</v>
      </c>
      <c r="F235" s="11" t="str">
        <f>IF($B235="N/A","N/A",IF(E235&lt;15,"Yes","No"))</f>
        <v>Yes</v>
      </c>
      <c r="G235" s="9">
        <v>17.445667179000001</v>
      </c>
      <c r="H235" s="11" t="str">
        <f>IF($B235="N/A","N/A",IF(G235&lt;15,"Yes","No"))</f>
        <v>No</v>
      </c>
      <c r="I235" s="12">
        <v>42.47</v>
      </c>
      <c r="J235" s="12">
        <v>43.99</v>
      </c>
      <c r="K235" s="43" t="s">
        <v>739</v>
      </c>
      <c r="L235" s="9" t="str">
        <f t="shared" si="59"/>
        <v>No</v>
      </c>
    </row>
    <row r="236" spans="1:12" ht="25" x14ac:dyDescent="0.25">
      <c r="A236" s="18" t="s">
        <v>152</v>
      </c>
      <c r="B236" s="35" t="s">
        <v>213</v>
      </c>
      <c r="C236" s="36">
        <v>109</v>
      </c>
      <c r="D236" s="11" t="str">
        <f>IF($B236="N/A","N/A",IF(C236&gt;10,"No",IF(C236&lt;-10,"No","Yes")))</f>
        <v>N/A</v>
      </c>
      <c r="E236" s="36">
        <v>61</v>
      </c>
      <c r="F236" s="11" t="str">
        <f>IF($B236="N/A","N/A",IF(E236&gt;10,"No",IF(E236&lt;-10,"No","Yes")))</f>
        <v>N/A</v>
      </c>
      <c r="G236" s="36">
        <v>66</v>
      </c>
      <c r="H236" s="11" t="str">
        <f>IF($B236="N/A","N/A",IF(G236&gt;10,"No",IF(G236&lt;-10,"No","Yes")))</f>
        <v>N/A</v>
      </c>
      <c r="I236" s="12">
        <v>-44</v>
      </c>
      <c r="J236" s="12">
        <v>8.1969999999999992</v>
      </c>
      <c r="K236" s="43" t="s">
        <v>739</v>
      </c>
      <c r="L236" s="9" t="str">
        <f>IF(J236="Div by 0", "N/A", IF(K236="N/A","N/A", IF(J236&gt;VALUE(MID(K236,1,2)), "No", IF(J236&lt;-1*VALUE(MID(K236,1,2)), "No", "Yes"))))</f>
        <v>Yes</v>
      </c>
    </row>
    <row r="237" spans="1:12" x14ac:dyDescent="0.25">
      <c r="A237" s="18" t="s">
        <v>1087</v>
      </c>
      <c r="B237" s="35" t="s">
        <v>213</v>
      </c>
      <c r="C237" s="36">
        <v>22264</v>
      </c>
      <c r="D237" s="11" t="str">
        <f t="shared" ref="D237:D242" si="63">IF($B237="N/A","N/A",IF(C237&gt;10,"No",IF(C237&lt;-10,"No","Yes")))</f>
        <v>N/A</v>
      </c>
      <c r="E237" s="36">
        <v>21945</v>
      </c>
      <c r="F237" s="11" t="str">
        <f t="shared" ref="F237:F242" si="64">IF($B237="N/A","N/A",IF(E237&gt;10,"No",IF(E237&lt;-10,"No","Yes")))</f>
        <v>N/A</v>
      </c>
      <c r="G237" s="36">
        <v>20910</v>
      </c>
      <c r="H237" s="11" t="str">
        <f>IF($B237="N/A","N/A",IF(G237&gt;10,"No",IF(G237&lt;-10,"No","Yes")))</f>
        <v>N/A</v>
      </c>
      <c r="I237" s="12">
        <v>-1.43</v>
      </c>
      <c r="J237" s="12">
        <v>-4.72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17.828264900000001</v>
      </c>
      <c r="H242" s="11" t="str">
        <f t="shared" si="65"/>
        <v>N/A</v>
      </c>
      <c r="I242" s="12" t="s">
        <v>213</v>
      </c>
      <c r="J242" s="12" t="s">
        <v>213</v>
      </c>
      <c r="K242" s="43" t="s">
        <v>213</v>
      </c>
      <c r="L242" s="9" t="str">
        <f t="shared" si="66"/>
        <v>N/A</v>
      </c>
    </row>
    <row r="243" spans="1:12" x14ac:dyDescent="0.25">
      <c r="A243" s="6" t="s">
        <v>1093</v>
      </c>
      <c r="B243" s="35" t="s">
        <v>213</v>
      </c>
      <c r="C243" s="36">
        <v>72648</v>
      </c>
      <c r="D243" s="11" t="str">
        <f>IF($B243="N/A","N/A",IF(C243&gt;10,"No",IF(C243&lt;-10,"No","Yes")))</f>
        <v>N/A</v>
      </c>
      <c r="E243" s="36">
        <v>67579</v>
      </c>
      <c r="F243" s="11" t="str">
        <f>IF($B243="N/A","N/A",IF(E243&gt;10,"No",IF(E243&lt;-10,"No","Yes")))</f>
        <v>N/A</v>
      </c>
      <c r="G243" s="36">
        <v>0</v>
      </c>
      <c r="H243" s="11" t="str">
        <f>IF($B243="N/A","N/A",IF(G243&gt;10,"No",IF(G243&lt;-10,"No","Yes")))</f>
        <v>N/A</v>
      </c>
      <c r="I243" s="12">
        <v>-6.98</v>
      </c>
      <c r="J243" s="12">
        <v>-100</v>
      </c>
      <c r="K243" s="43" t="s">
        <v>739</v>
      </c>
      <c r="L243" s="9" t="str">
        <f t="shared" ref="L243:L276" si="67">IF(J243="Div by 0", "N/A", IF(K243="N/A","N/A", IF(J243&gt;VALUE(MID(K243,1,2)), "No", IF(J243&lt;-1*VALUE(MID(K243,1,2)), "No", "Yes"))))</f>
        <v>No</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0.10748052299999999</v>
      </c>
      <c r="D245" s="11" t="str">
        <f>IF($B245="N/A","N/A",IF(C245&gt;10,"No",IF(C245&lt;-10,"No","Yes")))</f>
        <v>N/A</v>
      </c>
      <c r="E245" s="8">
        <v>8.8016367499999998E-2</v>
      </c>
      <c r="F245" s="11" t="str">
        <f>IF($B245="N/A","N/A",IF(E245&gt;10,"No",IF(E245&lt;-10,"No","Yes")))</f>
        <v>N/A</v>
      </c>
      <c r="G245" s="8">
        <v>0</v>
      </c>
      <c r="H245" s="11" t="str">
        <f>IF($B245="N/A","N/A",IF(G245&gt;10,"No",IF(G245&lt;-10,"No","Yes")))</f>
        <v>N/A</v>
      </c>
      <c r="I245" s="12">
        <v>-18.100000000000001</v>
      </c>
      <c r="J245" s="12">
        <v>-100</v>
      </c>
      <c r="K245" s="43" t="s">
        <v>739</v>
      </c>
      <c r="L245" s="9" t="str">
        <f t="shared" si="67"/>
        <v>No</v>
      </c>
    </row>
    <row r="246" spans="1:12" x14ac:dyDescent="0.25">
      <c r="A246" s="2" t="s">
        <v>1096</v>
      </c>
      <c r="B246" s="35" t="s">
        <v>213</v>
      </c>
      <c r="C246" s="8">
        <v>0.22358304740000001</v>
      </c>
      <c r="D246" s="11" t="str">
        <f t="shared" ref="D246:D274" si="68">IF($B246="N/A","N/A",IF(C246&gt;10,"No",IF(C246&lt;-10,"No","Yes")))</f>
        <v>N/A</v>
      </c>
      <c r="E246" s="8">
        <v>0.1741952329</v>
      </c>
      <c r="F246" s="11" t="str">
        <f t="shared" ref="F246:F274" si="69">IF($B246="N/A","N/A",IF(E246&gt;10,"No",IF(E246&lt;-10,"No","Yes")))</f>
        <v>N/A</v>
      </c>
      <c r="G246" s="8">
        <v>0</v>
      </c>
      <c r="H246" s="11" t="str">
        <f t="shared" ref="H246:H274" si="70">IF($B246="N/A","N/A",IF(G246&gt;10,"No",IF(G246&lt;-10,"No","Yes")))</f>
        <v>N/A</v>
      </c>
      <c r="I246" s="12">
        <v>-22.1</v>
      </c>
      <c r="J246" s="12">
        <v>-100</v>
      </c>
      <c r="K246" s="43" t="s">
        <v>739</v>
      </c>
      <c r="L246" s="9" t="str">
        <f t="shared" si="67"/>
        <v>No</v>
      </c>
    </row>
    <row r="247" spans="1:12" x14ac:dyDescent="0.25">
      <c r="A247" s="2" t="s">
        <v>1097</v>
      </c>
      <c r="B247" s="35" t="s">
        <v>213</v>
      </c>
      <c r="C247" s="8">
        <v>34.725365652000001</v>
      </c>
      <c r="D247" s="11" t="str">
        <f t="shared" si="68"/>
        <v>N/A</v>
      </c>
      <c r="E247" s="8">
        <v>31.022963730000001</v>
      </c>
      <c r="F247" s="11" t="str">
        <f t="shared" si="69"/>
        <v>N/A</v>
      </c>
      <c r="G247" s="8">
        <v>0</v>
      </c>
      <c r="H247" s="11" t="str">
        <f t="shared" si="70"/>
        <v>N/A</v>
      </c>
      <c r="I247" s="12">
        <v>-10.7</v>
      </c>
      <c r="J247" s="12">
        <v>-100</v>
      </c>
      <c r="K247" s="43" t="s">
        <v>739</v>
      </c>
      <c r="L247" s="9" t="str">
        <f t="shared" si="67"/>
        <v>No</v>
      </c>
    </row>
    <row r="248" spans="1:12" x14ac:dyDescent="0.25">
      <c r="A248" s="2" t="s">
        <v>1098</v>
      </c>
      <c r="B248" s="35" t="s">
        <v>213</v>
      </c>
      <c r="C248" s="8">
        <v>21.119645414000001</v>
      </c>
      <c r="D248" s="11" t="str">
        <f t="shared" si="68"/>
        <v>N/A</v>
      </c>
      <c r="E248" s="8">
        <v>23.535417807000002</v>
      </c>
      <c r="F248" s="11" t="str">
        <f t="shared" si="69"/>
        <v>N/A</v>
      </c>
      <c r="G248" s="8" t="s">
        <v>1746</v>
      </c>
      <c r="H248" s="11" t="str">
        <f t="shared" si="70"/>
        <v>N/A</v>
      </c>
      <c r="I248" s="12">
        <v>11.44</v>
      </c>
      <c r="J248" s="12" t="s">
        <v>1746</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72648</v>
      </c>
      <c r="D273" s="11" t="str">
        <f t="shared" si="68"/>
        <v>N/A</v>
      </c>
      <c r="E273" s="36">
        <v>67579</v>
      </c>
      <c r="F273" s="11" t="str">
        <f t="shared" si="69"/>
        <v>N/A</v>
      </c>
      <c r="G273" s="36">
        <v>0</v>
      </c>
      <c r="H273" s="11" t="str">
        <f t="shared" si="70"/>
        <v>N/A</v>
      </c>
      <c r="I273" s="12">
        <v>-6.98</v>
      </c>
      <c r="J273" s="12">
        <v>-100</v>
      </c>
      <c r="K273" s="43" t="s">
        <v>739</v>
      </c>
      <c r="L273" s="9" t="str">
        <f t="shared" si="67"/>
        <v>No</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2</v>
      </c>
      <c r="D276" s="11" t="str">
        <f t="shared" si="71"/>
        <v>No</v>
      </c>
      <c r="E276" s="1">
        <v>0</v>
      </c>
      <c r="F276" s="11" t="str">
        <f t="shared" si="72"/>
        <v>Yes</v>
      </c>
      <c r="G276" s="1">
        <v>0</v>
      </c>
      <c r="H276" s="11" t="str">
        <f t="shared" si="73"/>
        <v>Yes</v>
      </c>
      <c r="I276" s="12">
        <v>-100</v>
      </c>
      <c r="J276" s="12" t="s">
        <v>1746</v>
      </c>
      <c r="K276" s="43" t="s">
        <v>739</v>
      </c>
      <c r="L276" s="9" t="str">
        <f t="shared" si="67"/>
        <v>N/A</v>
      </c>
    </row>
    <row r="277" spans="1:12" x14ac:dyDescent="0.25">
      <c r="A277" s="18" t="s">
        <v>693</v>
      </c>
      <c r="B277" s="1" t="s">
        <v>213</v>
      </c>
      <c r="C277" s="1">
        <v>880099</v>
      </c>
      <c r="D277" s="11" t="str">
        <f t="shared" ref="D277:D284" si="74">IF($B277="N/A","N/A",IF(C277&gt;10,"No",IF(C277&lt;-10,"No","Yes")))</f>
        <v>N/A</v>
      </c>
      <c r="E277" s="1">
        <v>930028</v>
      </c>
      <c r="F277" s="11" t="str">
        <f t="shared" ref="F277:F278" si="75">IF($B277="N/A","N/A",IF(E277&gt;10,"No",IF(E277&lt;-10,"No","Yes")))</f>
        <v>N/A</v>
      </c>
      <c r="G277" s="1">
        <v>959335</v>
      </c>
      <c r="H277" s="11" t="str">
        <f t="shared" ref="H277:H278" si="76">IF($B277="N/A","N/A",IF(G277&gt;10,"No",IF(G277&lt;-10,"No","Yes")))</f>
        <v>N/A</v>
      </c>
      <c r="I277" s="12">
        <v>5.673</v>
      </c>
      <c r="J277" s="12">
        <v>3.1509999999999998</v>
      </c>
      <c r="K277" s="1" t="s">
        <v>213</v>
      </c>
      <c r="L277" s="9" t="str">
        <f t="shared" ref="L277:L278" si="77">IF(J277="Div by 0", "N/A", IF(K277="N/A","N/A", IF(J277&gt;VALUE(MID(K277,1,2)), "No", IF(J277&lt;-1*VALUE(MID(K277,1,2)), "No", "Yes"))))</f>
        <v>N/A</v>
      </c>
    </row>
    <row r="278" spans="1:12" x14ac:dyDescent="0.25">
      <c r="A278" s="18" t="s">
        <v>694</v>
      </c>
      <c r="B278" s="1" t="s">
        <v>213</v>
      </c>
      <c r="C278" s="1">
        <v>717036.5</v>
      </c>
      <c r="D278" s="11" t="str">
        <f t="shared" si="74"/>
        <v>N/A</v>
      </c>
      <c r="E278" s="1">
        <v>763479.5</v>
      </c>
      <c r="F278" s="11" t="str">
        <f t="shared" si="75"/>
        <v>N/A</v>
      </c>
      <c r="G278" s="1">
        <v>804739.75</v>
      </c>
      <c r="H278" s="11" t="str">
        <f t="shared" si="76"/>
        <v>N/A</v>
      </c>
      <c r="I278" s="12">
        <v>6.4770000000000003</v>
      </c>
      <c r="J278" s="12">
        <v>5.4039999999999999</v>
      </c>
      <c r="K278" s="1" t="s">
        <v>213</v>
      </c>
      <c r="L278" s="9" t="str">
        <f t="shared" si="77"/>
        <v>N/A</v>
      </c>
    </row>
    <row r="279" spans="1:12" x14ac:dyDescent="0.25">
      <c r="A279" s="18" t="s">
        <v>695</v>
      </c>
      <c r="B279" s="1" t="s">
        <v>213</v>
      </c>
      <c r="C279" s="1">
        <v>3902</v>
      </c>
      <c r="D279" s="11" t="str">
        <f t="shared" si="74"/>
        <v>N/A</v>
      </c>
      <c r="E279" s="1">
        <v>3717</v>
      </c>
      <c r="F279" s="11" t="str">
        <f t="shared" ref="F279:F284" si="78">IF($B279="N/A","N/A",IF(E279&gt;10,"No",IF(E279&lt;-10,"No","Yes")))</f>
        <v>N/A</v>
      </c>
      <c r="G279" s="1">
        <v>4396</v>
      </c>
      <c r="H279" s="11" t="str">
        <f t="shared" ref="H279:H284" si="79">IF($B279="N/A","N/A",IF(G279&gt;10,"No",IF(G279&lt;-10,"No","Yes")))</f>
        <v>N/A</v>
      </c>
      <c r="I279" s="12">
        <v>-4.74</v>
      </c>
      <c r="J279" s="12">
        <v>18.27</v>
      </c>
      <c r="K279" s="1" t="s">
        <v>213</v>
      </c>
      <c r="L279" s="9" t="str">
        <f t="shared" ref="L279:L285" si="80">IF(J279="Div by 0", "N/A", IF(K279="N/A","N/A", IF(J279&gt;VALUE(MID(K279,1,2)), "No", IF(J279&lt;-1*VALUE(MID(K279,1,2)), "No", "Yes"))))</f>
        <v>N/A</v>
      </c>
    </row>
    <row r="280" spans="1:12" x14ac:dyDescent="0.25">
      <c r="A280" s="18" t="s">
        <v>696</v>
      </c>
      <c r="B280" s="1" t="s">
        <v>213</v>
      </c>
      <c r="C280" s="1">
        <v>3931</v>
      </c>
      <c r="D280" s="11" t="str">
        <f t="shared" si="74"/>
        <v>N/A</v>
      </c>
      <c r="E280" s="1">
        <v>3740</v>
      </c>
      <c r="F280" s="11" t="str">
        <f t="shared" si="78"/>
        <v>N/A</v>
      </c>
      <c r="G280" s="1">
        <v>4435</v>
      </c>
      <c r="H280" s="11" t="str">
        <f t="shared" si="79"/>
        <v>N/A</v>
      </c>
      <c r="I280" s="12">
        <v>-4.8600000000000003</v>
      </c>
      <c r="J280" s="12">
        <v>18.579999999999998</v>
      </c>
      <c r="K280" s="1" t="s">
        <v>213</v>
      </c>
      <c r="L280" s="9" t="str">
        <f t="shared" si="80"/>
        <v>N/A</v>
      </c>
    </row>
    <row r="281" spans="1:12" x14ac:dyDescent="0.25">
      <c r="A281" s="18" t="s">
        <v>697</v>
      </c>
      <c r="B281" s="1" t="s">
        <v>213</v>
      </c>
      <c r="C281" s="1">
        <v>424.41666666999998</v>
      </c>
      <c r="D281" s="11" t="str">
        <f t="shared" si="74"/>
        <v>N/A</v>
      </c>
      <c r="E281" s="1">
        <v>448.91666666999998</v>
      </c>
      <c r="F281" s="11" t="str">
        <f t="shared" si="78"/>
        <v>N/A</v>
      </c>
      <c r="G281" s="1">
        <v>1046.0833333</v>
      </c>
      <c r="H281" s="11" t="str">
        <f t="shared" si="79"/>
        <v>N/A</v>
      </c>
      <c r="I281" s="12">
        <v>5.7729999999999997</v>
      </c>
      <c r="J281" s="12">
        <v>133</v>
      </c>
      <c r="K281" s="1" t="s">
        <v>213</v>
      </c>
      <c r="L281" s="9" t="str">
        <f t="shared" si="80"/>
        <v>N/A</v>
      </c>
    </row>
    <row r="282" spans="1:12" x14ac:dyDescent="0.25">
      <c r="A282" s="18" t="s">
        <v>698</v>
      </c>
      <c r="B282" s="1" t="s">
        <v>213</v>
      </c>
      <c r="C282" s="1">
        <v>16717</v>
      </c>
      <c r="D282" s="11" t="str">
        <f t="shared" si="74"/>
        <v>N/A</v>
      </c>
      <c r="E282" s="1">
        <v>18549</v>
      </c>
      <c r="F282" s="11" t="str">
        <f t="shared" si="78"/>
        <v>N/A</v>
      </c>
      <c r="G282" s="1">
        <v>21414</v>
      </c>
      <c r="H282" s="11" t="str">
        <f t="shared" si="79"/>
        <v>N/A</v>
      </c>
      <c r="I282" s="12">
        <v>10.96</v>
      </c>
      <c r="J282" s="12">
        <v>15.45</v>
      </c>
      <c r="K282" s="1" t="s">
        <v>213</v>
      </c>
      <c r="L282" s="9" t="str">
        <f t="shared" si="80"/>
        <v>N/A</v>
      </c>
    </row>
    <row r="283" spans="1:12" x14ac:dyDescent="0.25">
      <c r="A283" s="18" t="s">
        <v>699</v>
      </c>
      <c r="B283" s="1" t="s">
        <v>213</v>
      </c>
      <c r="C283" s="1">
        <v>18682</v>
      </c>
      <c r="D283" s="11" t="str">
        <f t="shared" si="74"/>
        <v>N/A</v>
      </c>
      <c r="E283" s="1">
        <v>20282</v>
      </c>
      <c r="F283" s="11" t="str">
        <f t="shared" si="78"/>
        <v>N/A</v>
      </c>
      <c r="G283" s="1">
        <v>23254</v>
      </c>
      <c r="H283" s="11" t="str">
        <f t="shared" si="79"/>
        <v>N/A</v>
      </c>
      <c r="I283" s="12">
        <v>8.5640000000000001</v>
      </c>
      <c r="J283" s="12">
        <v>14.65</v>
      </c>
      <c r="K283" s="1" t="s">
        <v>213</v>
      </c>
      <c r="L283" s="9" t="str">
        <f t="shared" si="80"/>
        <v>N/A</v>
      </c>
    </row>
    <row r="284" spans="1:12" x14ac:dyDescent="0.25">
      <c r="A284" s="18" t="s">
        <v>700</v>
      </c>
      <c r="B284" s="1" t="s">
        <v>213</v>
      </c>
      <c r="C284" s="1">
        <v>15270.333333</v>
      </c>
      <c r="D284" s="11" t="str">
        <f t="shared" si="74"/>
        <v>N/A</v>
      </c>
      <c r="E284" s="1">
        <v>16601.666667000001</v>
      </c>
      <c r="F284" s="11" t="str">
        <f t="shared" si="78"/>
        <v>N/A</v>
      </c>
      <c r="G284" s="1">
        <v>18779.666667000001</v>
      </c>
      <c r="H284" s="11" t="str">
        <f t="shared" si="79"/>
        <v>N/A</v>
      </c>
      <c r="I284" s="12">
        <v>8.718</v>
      </c>
      <c r="J284" s="12">
        <v>13.12</v>
      </c>
      <c r="K284" s="1" t="s">
        <v>213</v>
      </c>
      <c r="L284" s="9" t="str">
        <f t="shared" si="80"/>
        <v>N/A</v>
      </c>
    </row>
    <row r="285" spans="1:12" x14ac:dyDescent="0.25">
      <c r="A285" s="18" t="s">
        <v>404</v>
      </c>
      <c r="B285" s="35" t="s">
        <v>290</v>
      </c>
      <c r="C285" s="8">
        <v>11.218634866</v>
      </c>
      <c r="D285" s="11" t="str">
        <f>IF($B285="N/A","N/A",IF(C285&lt;=40,"Yes","No"))</f>
        <v>Yes</v>
      </c>
      <c r="E285" s="8">
        <v>12.111180757</v>
      </c>
      <c r="F285" s="11" t="str">
        <f>IF($B285="N/A","N/A",IF(E285&lt;=40,"Yes","No"))</f>
        <v>Yes</v>
      </c>
      <c r="G285" s="8">
        <v>13.454808205999999</v>
      </c>
      <c r="H285" s="11" t="str">
        <f>IF($B285="N/A","N/A",IF(G285&lt;=40,"Yes","No"))</f>
        <v>Yes</v>
      </c>
      <c r="I285" s="12">
        <v>7.9560000000000004</v>
      </c>
      <c r="J285" s="12">
        <v>11.09</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48575</v>
      </c>
      <c r="D290" s="11" t="str">
        <f t="shared" si="81"/>
        <v>N/A</v>
      </c>
      <c r="E290" s="1">
        <v>45463</v>
      </c>
      <c r="F290" s="11" t="str">
        <f t="shared" ref="F290:F304" si="88">IF($B290="N/A","N/A",IF(E290&gt;10,"No",IF(E290&lt;-10,"No","Yes")))</f>
        <v>N/A</v>
      </c>
      <c r="G290" s="1">
        <v>60308</v>
      </c>
      <c r="H290" s="11" t="str">
        <f t="shared" ref="H290:H304" si="89">IF($B290="N/A","N/A",IF(G290&gt;10,"No",IF(G290&lt;-10,"No","Yes")))</f>
        <v>N/A</v>
      </c>
      <c r="I290" s="12">
        <v>-6.41</v>
      </c>
      <c r="J290" s="12">
        <v>32.65</v>
      </c>
      <c r="K290" s="1" t="s">
        <v>213</v>
      </c>
      <c r="L290" s="9" t="str">
        <f t="shared" ref="L290:L301" si="90">IF(J290="Div by 0", "N/A", IF(K290="N/A","N/A", IF(J290&gt;VALUE(MID(K290,1,2)), "No", IF(J290&lt;-1*VALUE(MID(K290,1,2)), "No", "Yes"))))</f>
        <v>N/A</v>
      </c>
    </row>
    <row r="291" spans="1:12" x14ac:dyDescent="0.25">
      <c r="A291" s="18" t="s">
        <v>705</v>
      </c>
      <c r="B291" s="1" t="s">
        <v>213</v>
      </c>
      <c r="C291" s="1">
        <v>72648</v>
      </c>
      <c r="D291" s="11" t="str">
        <f t="shared" si="81"/>
        <v>N/A</v>
      </c>
      <c r="E291" s="1">
        <v>68560</v>
      </c>
      <c r="F291" s="11" t="str">
        <f t="shared" si="88"/>
        <v>N/A</v>
      </c>
      <c r="G291" s="1">
        <v>91164</v>
      </c>
      <c r="H291" s="11" t="str">
        <f t="shared" si="89"/>
        <v>N/A</v>
      </c>
      <c r="I291" s="12">
        <v>-5.63</v>
      </c>
      <c r="J291" s="12">
        <v>32.97</v>
      </c>
      <c r="K291" s="1" t="s">
        <v>213</v>
      </c>
      <c r="L291" s="9" t="str">
        <f t="shared" si="90"/>
        <v>N/A</v>
      </c>
    </row>
    <row r="292" spans="1:12" x14ac:dyDescent="0.25">
      <c r="A292" s="18" t="s">
        <v>723</v>
      </c>
      <c r="B292" s="35" t="s">
        <v>213</v>
      </c>
      <c r="C292" s="13">
        <v>4.8177513499999998E-2</v>
      </c>
      <c r="D292" s="11" t="str">
        <f t="shared" si="81"/>
        <v>N/A</v>
      </c>
      <c r="E292" s="13">
        <v>4.6674445699999997E-2</v>
      </c>
      <c r="F292" s="11" t="str">
        <f t="shared" si="88"/>
        <v>N/A</v>
      </c>
      <c r="G292" s="13">
        <v>4.7463911193000001</v>
      </c>
      <c r="H292" s="11" t="str">
        <f t="shared" si="89"/>
        <v>N/A</v>
      </c>
      <c r="I292" s="12">
        <v>-3.12</v>
      </c>
      <c r="J292" s="12">
        <v>10069</v>
      </c>
      <c r="K292" s="35" t="s">
        <v>213</v>
      </c>
      <c r="L292" s="9" t="str">
        <f t="shared" si="90"/>
        <v>N/A</v>
      </c>
    </row>
    <row r="293" spans="1:12" x14ac:dyDescent="0.25">
      <c r="A293" s="18" t="s">
        <v>716</v>
      </c>
      <c r="B293" s="1" t="s">
        <v>213</v>
      </c>
      <c r="C293" s="1">
        <v>41156.083333000002</v>
      </c>
      <c r="D293" s="11" t="str">
        <f t="shared" si="81"/>
        <v>N/A</v>
      </c>
      <c r="E293" s="1">
        <v>39531</v>
      </c>
      <c r="F293" s="11" t="str">
        <f t="shared" si="88"/>
        <v>N/A</v>
      </c>
      <c r="G293" s="1">
        <v>54604.833333000002</v>
      </c>
      <c r="H293" s="11" t="str">
        <f t="shared" si="89"/>
        <v>N/A</v>
      </c>
      <c r="I293" s="12">
        <v>-3.95</v>
      </c>
      <c r="J293" s="12">
        <v>38.130000000000003</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26</v>
      </c>
      <c r="D298" s="11" t="str">
        <f t="shared" si="81"/>
        <v>N/A</v>
      </c>
      <c r="E298" s="1">
        <v>66</v>
      </c>
      <c r="F298" s="11" t="str">
        <f t="shared" si="88"/>
        <v>N/A</v>
      </c>
      <c r="G298" s="1">
        <v>63</v>
      </c>
      <c r="H298" s="11" t="str">
        <f t="shared" si="89"/>
        <v>N/A</v>
      </c>
      <c r="I298" s="12">
        <v>153.80000000000001</v>
      </c>
      <c r="J298" s="12">
        <v>-4.55</v>
      </c>
      <c r="K298" s="1" t="s">
        <v>213</v>
      </c>
      <c r="L298" s="9" t="str">
        <f t="shared" si="90"/>
        <v>N/A</v>
      </c>
    </row>
    <row r="299" spans="1:12" x14ac:dyDescent="0.25">
      <c r="A299" s="18" t="s">
        <v>719</v>
      </c>
      <c r="B299" s="1" t="s">
        <v>213</v>
      </c>
      <c r="C299" s="1">
        <v>14.666666666999999</v>
      </c>
      <c r="D299" s="11" t="str">
        <f t="shared" si="81"/>
        <v>N/A</v>
      </c>
      <c r="E299" s="1">
        <v>43.833333332999999</v>
      </c>
      <c r="F299" s="11" t="str">
        <f t="shared" si="88"/>
        <v>N/A</v>
      </c>
      <c r="G299" s="1">
        <v>47.5</v>
      </c>
      <c r="H299" s="11" t="str">
        <f t="shared" si="89"/>
        <v>N/A</v>
      </c>
      <c r="I299" s="12">
        <v>198.9</v>
      </c>
      <c r="J299" s="12">
        <v>8.3650000000000002</v>
      </c>
      <c r="K299" s="1" t="s">
        <v>213</v>
      </c>
      <c r="L299" s="9" t="str">
        <f t="shared" si="90"/>
        <v>N/A</v>
      </c>
    </row>
    <row r="300" spans="1:12" x14ac:dyDescent="0.25">
      <c r="A300" s="18" t="s">
        <v>405</v>
      </c>
      <c r="B300" s="1" t="s">
        <v>213</v>
      </c>
      <c r="C300" s="1">
        <v>11</v>
      </c>
      <c r="D300" s="11" t="str">
        <f t="shared" si="81"/>
        <v>N/A</v>
      </c>
      <c r="E300" s="1">
        <v>11</v>
      </c>
      <c r="F300" s="11" t="str">
        <f t="shared" si="88"/>
        <v>N/A</v>
      </c>
      <c r="G300" s="1">
        <v>11</v>
      </c>
      <c r="H300" s="11" t="str">
        <f t="shared" si="89"/>
        <v>N/A</v>
      </c>
      <c r="I300" s="12">
        <v>50</v>
      </c>
      <c r="J300" s="12">
        <v>-50</v>
      </c>
      <c r="K300" s="1" t="s">
        <v>213</v>
      </c>
      <c r="L300" s="9" t="str">
        <f t="shared" si="90"/>
        <v>N/A</v>
      </c>
    </row>
    <row r="301" spans="1:12" x14ac:dyDescent="0.25">
      <c r="A301" s="18" t="s">
        <v>720</v>
      </c>
      <c r="B301" s="1" t="s">
        <v>213</v>
      </c>
      <c r="C301" s="1">
        <v>3.75</v>
      </c>
      <c r="D301" s="11" t="str">
        <f t="shared" si="81"/>
        <v>N/A</v>
      </c>
      <c r="E301" s="1">
        <v>1.5833333332999999</v>
      </c>
      <c r="F301" s="11" t="str">
        <f t="shared" si="88"/>
        <v>N/A</v>
      </c>
      <c r="G301" s="1">
        <v>2.3333333333000001</v>
      </c>
      <c r="H301" s="11" t="str">
        <f t="shared" si="89"/>
        <v>N/A</v>
      </c>
      <c r="I301" s="12">
        <v>-57.8</v>
      </c>
      <c r="J301" s="12">
        <v>47.37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69237</v>
      </c>
      <c r="D309" s="1" t="s">
        <v>213</v>
      </c>
      <c r="E309" s="1">
        <v>67794</v>
      </c>
      <c r="F309" s="1" t="s">
        <v>213</v>
      </c>
      <c r="G309" s="1">
        <v>86203</v>
      </c>
      <c r="H309" s="1" t="s">
        <v>213</v>
      </c>
      <c r="I309" s="12">
        <v>-2.08</v>
      </c>
      <c r="J309" s="12">
        <v>27.15</v>
      </c>
      <c r="K309" s="1" t="s">
        <v>213</v>
      </c>
      <c r="L309" s="9" t="str">
        <f>IF(J309="Div by 0", "N/A", IF(K309="N/A","N/A", IF(J309&gt;VALUE(MID(K309,1,2)), "No", IF(J309&lt;-1*VALUE(MID(K309,1,2)), "No", "Yes"))))</f>
        <v>N/A</v>
      </c>
    </row>
    <row r="310" spans="1:12" x14ac:dyDescent="0.25">
      <c r="A310" s="67" t="s">
        <v>73</v>
      </c>
      <c r="B310" s="35" t="s">
        <v>213</v>
      </c>
      <c r="C310" s="36">
        <v>766889</v>
      </c>
      <c r="D310" s="11" t="str">
        <f>IF($B310="N/A","N/A",IF(C310&gt;10,"No",IF(C310&lt;-10,"No","Yes")))</f>
        <v>N/A</v>
      </c>
      <c r="E310" s="36">
        <v>810540</v>
      </c>
      <c r="F310" s="11" t="str">
        <f>IF($B310="N/A","N/A",IF(E310&gt;10,"No",IF(E310&lt;-10,"No","Yes")))</f>
        <v>N/A</v>
      </c>
      <c r="G310" s="36">
        <v>871765</v>
      </c>
      <c r="H310" s="11" t="str">
        <f>IF($B310="N/A","N/A",IF(G310&gt;10,"No",IF(G310&lt;-10,"No","Yes")))</f>
        <v>N/A</v>
      </c>
      <c r="I310" s="12">
        <v>5.6920000000000002</v>
      </c>
      <c r="J310" s="12">
        <v>7.5540000000000003</v>
      </c>
      <c r="K310" s="43" t="s">
        <v>741</v>
      </c>
      <c r="L310" s="9" t="str">
        <f t="shared" ref="L310:L339" si="92">IF(J310="Div by 0", "N/A", IF(K310="N/A","N/A", IF(J310&gt;VALUE(MID(K310,1,2)), "No", IF(J310&lt;-1*VALUE(MID(K310,1,2)), "No", "Yes"))))</f>
        <v>Yes</v>
      </c>
    </row>
    <row r="311" spans="1:12" x14ac:dyDescent="0.25">
      <c r="A311" s="50" t="s">
        <v>182</v>
      </c>
      <c r="B311" s="35" t="s">
        <v>213</v>
      </c>
      <c r="C311" s="36">
        <v>66211</v>
      </c>
      <c r="D311" s="11" t="str">
        <f t="shared" ref="D311:D314" si="93">IF($B311="N/A","N/A",IF(C311&gt;10,"No",IF(C311&lt;-10,"No","Yes")))</f>
        <v>N/A</v>
      </c>
      <c r="E311" s="36">
        <v>65487</v>
      </c>
      <c r="F311" s="11" t="str">
        <f t="shared" ref="F311:F314" si="94">IF($B311="N/A","N/A",IF(E311&gt;10,"No",IF(E311&lt;-10,"No","Yes")))</f>
        <v>N/A</v>
      </c>
      <c r="G311" s="36">
        <v>66561</v>
      </c>
      <c r="H311" s="11" t="str">
        <f t="shared" ref="H311:H314" si="95">IF($B311="N/A","N/A",IF(G311&gt;10,"No",IF(G311&lt;-10,"No","Yes")))</f>
        <v>N/A</v>
      </c>
      <c r="I311" s="12">
        <v>-1.0900000000000001</v>
      </c>
      <c r="J311" s="12">
        <v>1.64</v>
      </c>
      <c r="K311" s="43" t="s">
        <v>741</v>
      </c>
      <c r="L311" s="9" t="str">
        <f>IF(J311="Div by 0", "N/A", IF(OR(J311="N/A",K311="N/A"),"N/A", IF(J311&gt;VALUE(MID(K311,1,2)), "No", IF(J311&lt;-1*VALUE(MID(K311,1,2)), "No", "Yes"))))</f>
        <v>Yes</v>
      </c>
    </row>
    <row r="312" spans="1:12" x14ac:dyDescent="0.25">
      <c r="A312" s="50" t="s">
        <v>183</v>
      </c>
      <c r="B312" s="35" t="s">
        <v>213</v>
      </c>
      <c r="C312" s="36">
        <v>147215</v>
      </c>
      <c r="D312" s="11" t="str">
        <f t="shared" si="93"/>
        <v>N/A</v>
      </c>
      <c r="E312" s="36">
        <v>152857</v>
      </c>
      <c r="F312" s="11" t="str">
        <f t="shared" si="94"/>
        <v>N/A</v>
      </c>
      <c r="G312" s="36">
        <v>159469</v>
      </c>
      <c r="H312" s="11" t="str">
        <f t="shared" si="95"/>
        <v>N/A</v>
      </c>
      <c r="I312" s="12">
        <v>3.8319999999999999</v>
      </c>
      <c r="J312" s="12">
        <v>4.3259999999999996</v>
      </c>
      <c r="K312" s="43" t="s">
        <v>741</v>
      </c>
      <c r="L312" s="9" t="str">
        <f t="shared" ref="L312:L314" si="96">IF(J312="Div by 0", "N/A", IF(OR(J312="N/A",K312="N/A"),"N/A", IF(J312&gt;VALUE(MID(K312,1,2)), "No", IF(J312&lt;-1*VALUE(MID(K312,1,2)), "No", "Yes"))))</f>
        <v>Yes</v>
      </c>
    </row>
    <row r="313" spans="1:12" x14ac:dyDescent="0.25">
      <c r="A313" s="50" t="s">
        <v>184</v>
      </c>
      <c r="B313" s="35" t="s">
        <v>213</v>
      </c>
      <c r="C313" s="36">
        <v>412359</v>
      </c>
      <c r="D313" s="11" t="str">
        <f t="shared" si="93"/>
        <v>N/A</v>
      </c>
      <c r="E313" s="36">
        <v>440952</v>
      </c>
      <c r="F313" s="11" t="str">
        <f t="shared" si="94"/>
        <v>N/A</v>
      </c>
      <c r="G313" s="36">
        <v>473028</v>
      </c>
      <c r="H313" s="11" t="str">
        <f t="shared" si="95"/>
        <v>N/A</v>
      </c>
      <c r="I313" s="12">
        <v>6.9340000000000002</v>
      </c>
      <c r="J313" s="12">
        <v>7.274</v>
      </c>
      <c r="K313" s="43" t="s">
        <v>741</v>
      </c>
      <c r="L313" s="9" t="str">
        <f t="shared" si="96"/>
        <v>Yes</v>
      </c>
    </row>
    <row r="314" spans="1:12" x14ac:dyDescent="0.25">
      <c r="A314" s="7" t="s">
        <v>185</v>
      </c>
      <c r="B314" s="35" t="s">
        <v>213</v>
      </c>
      <c r="C314" s="36">
        <v>141104</v>
      </c>
      <c r="D314" s="11" t="str">
        <f t="shared" si="93"/>
        <v>N/A</v>
      </c>
      <c r="E314" s="36">
        <v>151244</v>
      </c>
      <c r="F314" s="11" t="str">
        <f t="shared" si="94"/>
        <v>N/A</v>
      </c>
      <c r="G314" s="36">
        <v>172707</v>
      </c>
      <c r="H314" s="11" t="str">
        <f t="shared" si="95"/>
        <v>N/A</v>
      </c>
      <c r="I314" s="12">
        <v>7.1859999999999999</v>
      </c>
      <c r="J314" s="12">
        <v>14.19</v>
      </c>
      <c r="K314" s="43" t="s">
        <v>741</v>
      </c>
      <c r="L314" s="9" t="str">
        <f t="shared" si="96"/>
        <v>Yes</v>
      </c>
    </row>
    <row r="315" spans="1:12" x14ac:dyDescent="0.25">
      <c r="A315" s="50" t="s">
        <v>1124</v>
      </c>
      <c r="B315" s="13" t="s">
        <v>213</v>
      </c>
      <c r="C315" s="36">
        <v>431822</v>
      </c>
      <c r="D315" s="9" t="str">
        <f t="shared" ref="D315:F318" si="97">IF($B315="N/A","N/A",IF(C315&lt;0,"No","Yes"))</f>
        <v>N/A</v>
      </c>
      <c r="E315" s="36">
        <v>459255</v>
      </c>
      <c r="F315" s="9" t="str">
        <f t="shared" si="97"/>
        <v>N/A</v>
      </c>
      <c r="G315" s="36">
        <v>491560</v>
      </c>
      <c r="H315" s="9" t="str">
        <f t="shared" ref="H315:H318" si="98">IF($B315="N/A","N/A",IF(G315&lt;0,"No","Yes"))</f>
        <v>N/A</v>
      </c>
      <c r="I315" s="12">
        <v>6.3529999999999998</v>
      </c>
      <c r="J315" s="12">
        <v>7.0339999999999998</v>
      </c>
      <c r="K315" s="1" t="s">
        <v>740</v>
      </c>
      <c r="L315" s="9" t="str">
        <f>IF(J315="Div by 0", "N/A", IF(OR(J315="N/A",K315="N/A"),"N/A", IF(J315&gt;VALUE(MID(K315,1,2)), "No", IF(J315&lt;-1*VALUE(MID(K315,1,2)), "No", "Yes"))))</f>
        <v>Yes</v>
      </c>
    </row>
    <row r="316" spans="1:12" x14ac:dyDescent="0.25">
      <c r="A316" s="50" t="s">
        <v>433</v>
      </c>
      <c r="B316" s="13" t="s">
        <v>213</v>
      </c>
      <c r="C316" s="36">
        <v>24986</v>
      </c>
      <c r="D316" s="9" t="str">
        <f t="shared" si="97"/>
        <v>N/A</v>
      </c>
      <c r="E316" s="36">
        <v>25120</v>
      </c>
      <c r="F316" s="9" t="str">
        <f t="shared" si="97"/>
        <v>N/A</v>
      </c>
      <c r="G316" s="36">
        <v>26721</v>
      </c>
      <c r="H316" s="9" t="str">
        <f t="shared" si="98"/>
        <v>N/A</v>
      </c>
      <c r="I316" s="12">
        <v>0.5363</v>
      </c>
      <c r="J316" s="12">
        <v>6.3730000000000002</v>
      </c>
      <c r="K316" s="1" t="s">
        <v>740</v>
      </c>
      <c r="L316" s="9" t="str">
        <f t="shared" ref="L316:L318" si="99">IF(J316="Div by 0", "N/A", IF(OR(J316="N/A",K316="N/A"),"N/A", IF(J316&gt;VALUE(MID(K316,1,2)), "No", IF(J316&lt;-1*VALUE(MID(K316,1,2)), "No", "Yes"))))</f>
        <v>Yes</v>
      </c>
    </row>
    <row r="317" spans="1:12" x14ac:dyDescent="0.25">
      <c r="A317" s="50" t="s">
        <v>434</v>
      </c>
      <c r="B317" s="13" t="s">
        <v>213</v>
      </c>
      <c r="C317" s="36">
        <v>231558</v>
      </c>
      <c r="D317" s="9" t="str">
        <f t="shared" si="97"/>
        <v>N/A</v>
      </c>
      <c r="E317" s="36">
        <v>246767</v>
      </c>
      <c r="F317" s="9" t="str">
        <f t="shared" si="97"/>
        <v>N/A</v>
      </c>
      <c r="G317" s="36">
        <v>272770</v>
      </c>
      <c r="H317" s="9" t="str">
        <f t="shared" si="98"/>
        <v>N/A</v>
      </c>
      <c r="I317" s="12">
        <v>6.5679999999999996</v>
      </c>
      <c r="J317" s="12">
        <v>10.54</v>
      </c>
      <c r="K317" s="1" t="s">
        <v>740</v>
      </c>
      <c r="L317" s="9" t="str">
        <f t="shared" si="99"/>
        <v>No</v>
      </c>
    </row>
    <row r="318" spans="1:12" x14ac:dyDescent="0.25">
      <c r="A318" s="50" t="s">
        <v>1125</v>
      </c>
      <c r="B318" s="13" t="s">
        <v>213</v>
      </c>
      <c r="C318" s="36">
        <v>61989</v>
      </c>
      <c r="D318" s="9" t="str">
        <f t="shared" si="97"/>
        <v>N/A</v>
      </c>
      <c r="E318" s="36">
        <v>62697</v>
      </c>
      <c r="F318" s="9" t="str">
        <f t="shared" si="97"/>
        <v>N/A</v>
      </c>
      <c r="G318" s="36">
        <v>64406</v>
      </c>
      <c r="H318" s="9" t="str">
        <f t="shared" si="98"/>
        <v>N/A</v>
      </c>
      <c r="I318" s="12">
        <v>1.1419999999999999</v>
      </c>
      <c r="J318" s="12">
        <v>2.726</v>
      </c>
      <c r="K318" s="1" t="s">
        <v>740</v>
      </c>
      <c r="L318" s="9" t="str">
        <f t="shared" si="99"/>
        <v>Yes</v>
      </c>
    </row>
    <row r="319" spans="1:12" x14ac:dyDescent="0.25">
      <c r="A319" s="50" t="s">
        <v>98</v>
      </c>
      <c r="B319" s="35" t="s">
        <v>291</v>
      </c>
      <c r="C319" s="8">
        <v>92.649001354999996</v>
      </c>
      <c r="D319" s="11" t="str">
        <f>IF($B319="N/A","N/A",IF(C319&gt;80,"Yes","No"))</f>
        <v>Yes</v>
      </c>
      <c r="E319" s="8">
        <v>93.263379968999999</v>
      </c>
      <c r="F319" s="11" t="str">
        <f>IF($B319="N/A","N/A",IF(E319&gt;80,"Yes","No"))</f>
        <v>Yes</v>
      </c>
      <c r="G319" s="8">
        <v>91.652681629</v>
      </c>
      <c r="H319" s="11" t="str">
        <f>IF($B319="N/A","N/A",IF(G319&gt;80,"Yes","No"))</f>
        <v>Yes</v>
      </c>
      <c r="I319" s="12">
        <v>0.66310000000000002</v>
      </c>
      <c r="J319" s="12">
        <v>-1.73</v>
      </c>
      <c r="K319" s="43" t="s">
        <v>741</v>
      </c>
      <c r="L319" s="9" t="str">
        <f t="shared" si="92"/>
        <v>Yes</v>
      </c>
    </row>
    <row r="320" spans="1:12" x14ac:dyDescent="0.25">
      <c r="A320" s="50" t="s">
        <v>332</v>
      </c>
      <c r="B320" s="35" t="s">
        <v>278</v>
      </c>
      <c r="C320" s="8">
        <v>5.3332359699999998E-2</v>
      </c>
      <c r="D320" s="11" t="str">
        <f>IF($B320="N/A","N/A",IF(C320&gt;=5,"No",IF(C320&lt;0,"No","Yes")))</f>
        <v>Yes</v>
      </c>
      <c r="E320" s="8">
        <v>5.8849655799999998E-2</v>
      </c>
      <c r="F320" s="11" t="str">
        <f>IF($B320="N/A","N/A",IF(E320&gt;=5,"No",IF(E320&lt;0,"No","Yes")))</f>
        <v>Yes</v>
      </c>
      <c r="G320" s="8">
        <v>0.1226247899</v>
      </c>
      <c r="H320" s="11" t="str">
        <f>IF($B320="N/A","N/A",IF(G320&gt;=5,"No",IF(G320&lt;0,"No","Yes")))</f>
        <v>Yes</v>
      </c>
      <c r="I320" s="12">
        <v>10.35</v>
      </c>
      <c r="J320" s="12">
        <v>108.4</v>
      </c>
      <c r="K320" s="43" t="s">
        <v>741</v>
      </c>
      <c r="L320" s="9" t="str">
        <f t="shared" si="92"/>
        <v>No</v>
      </c>
    </row>
    <row r="321" spans="1:12" x14ac:dyDescent="0.25">
      <c r="A321" s="50" t="s">
        <v>340</v>
      </c>
      <c r="B321" s="43" t="s">
        <v>278</v>
      </c>
      <c r="C321" s="8">
        <v>2.0302807837999999</v>
      </c>
      <c r="D321" s="11" t="str">
        <f>IF($B321="N/A","N/A",IF(C321&gt;=5,"No",IF(C321&lt;0,"No","Yes")))</f>
        <v>Yes</v>
      </c>
      <c r="E321" s="8">
        <v>2.0176672342000002</v>
      </c>
      <c r="F321" s="11" t="str">
        <f>IF($B321="N/A","N/A",IF(E321&gt;=5,"No",IF(E321&lt;0,"No","Yes")))</f>
        <v>Yes</v>
      </c>
      <c r="G321" s="8">
        <v>2.1077928110999999</v>
      </c>
      <c r="H321" s="11" t="str">
        <f>IF($B321="N/A","N/A",IF(G321&gt;=5,"No",IF(G321&lt;0,"No","Yes")))</f>
        <v>Yes</v>
      </c>
      <c r="I321" s="12">
        <v>-0.621</v>
      </c>
      <c r="J321" s="12">
        <v>4.4669999999999996</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5.2651687532000002</v>
      </c>
      <c r="D324" s="11" t="str">
        <f>IF($B324="N/A","N/A",IF(C324&gt;=5,"No",IF(C324&lt;0,"No","Yes")))</f>
        <v>No</v>
      </c>
      <c r="E324" s="8">
        <v>4.6538110395999999</v>
      </c>
      <c r="F324" s="11" t="str">
        <f>IF($B324="N/A","N/A",IF(E324&gt;=5,"No",IF(E324&lt;0,"No","Yes")))</f>
        <v>Yes</v>
      </c>
      <c r="G324" s="8">
        <v>6.1113946992999999</v>
      </c>
      <c r="H324" s="11" t="str">
        <f>IF($B324="N/A","N/A",IF(G324&gt;=5,"No",IF(G324&lt;0,"No","Yes")))</f>
        <v>No</v>
      </c>
      <c r="I324" s="12">
        <v>-11.6</v>
      </c>
      <c r="J324" s="12">
        <v>31.32</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1.6951606E-3</v>
      </c>
      <c r="D328" s="11" t="str">
        <f>IF($B328="N/A","N/A",IF(C328&gt;0,"No",IF(C328&lt;0,"No","Yes")))</f>
        <v>No</v>
      </c>
      <c r="E328" s="8">
        <v>6.2921015999999998E-3</v>
      </c>
      <c r="F328" s="11" t="str">
        <f>IF($B328="N/A","N/A",IF(E328&gt;0,"No",IF(E328&lt;0,"No","Yes")))</f>
        <v>No</v>
      </c>
      <c r="G328" s="8">
        <v>5.1619416E-3</v>
      </c>
      <c r="H328" s="11" t="str">
        <f>IF($B328="N/A","N/A",IF(G328&gt;0,"No",IF(G328&lt;0,"No","Yes")))</f>
        <v>No</v>
      </c>
      <c r="I328" s="12">
        <v>271.2</v>
      </c>
      <c r="J328" s="12">
        <v>-18</v>
      </c>
      <c r="K328" s="43" t="s">
        <v>741</v>
      </c>
      <c r="L328" s="9" t="str">
        <f t="shared" si="92"/>
        <v>No</v>
      </c>
    </row>
    <row r="329" spans="1:12" x14ac:dyDescent="0.25">
      <c r="A329" s="50" t="s">
        <v>339</v>
      </c>
      <c r="B329" s="43" t="s">
        <v>292</v>
      </c>
      <c r="C329" s="8">
        <v>5.2158789999999999E-4</v>
      </c>
      <c r="D329" s="11" t="str">
        <f>IF($B329="N/A","N/A",IF(C329&gt;0,"No",IF(C329&lt;0,"No","Yes")))</f>
        <v>No</v>
      </c>
      <c r="E329" s="8">
        <v>0</v>
      </c>
      <c r="F329" s="11" t="str">
        <f>IF($B329="N/A","N/A",IF(E329&gt;0,"No",IF(E329&lt;0,"No","Yes")))</f>
        <v>Yes</v>
      </c>
      <c r="G329" s="8">
        <v>3.4412940000000001E-4</v>
      </c>
      <c r="H329" s="11" t="str">
        <f>IF($B329="N/A","N/A",IF(G329&gt;0,"No",IF(G329&lt;0,"No","Yes")))</f>
        <v>No</v>
      </c>
      <c r="I329" s="12">
        <v>-100</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4.9460873738000002</v>
      </c>
      <c r="D334" s="11" t="str">
        <f>IF($B334="N/A","N/A",IF(C334&gt;15,"No",IF(C334&lt;2,"No","Yes")))</f>
        <v>Yes</v>
      </c>
      <c r="E334" s="8">
        <v>4.2583956374999996</v>
      </c>
      <c r="F334" s="11" t="str">
        <f>IF($B334="N/A","N/A",IF(E334&gt;15,"No",IF(E334&lt;2,"No","Yes")))</f>
        <v>Yes</v>
      </c>
      <c r="G334" s="8">
        <v>4.3742292934</v>
      </c>
      <c r="H334" s="11" t="str">
        <f>IF($B334="N/A","N/A",IF(G334&gt;15,"No",IF(G334&lt;2,"No","Yes")))</f>
        <v>Yes</v>
      </c>
      <c r="I334" s="12">
        <v>-13.9</v>
      </c>
      <c r="J334" s="12">
        <v>2.72</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40170</v>
      </c>
      <c r="D336" s="11" t="str">
        <f>IF($B336="N/A","N/A",IF(C336&gt;10,"No",IF(C336&lt;-10,"No","Yes")))</f>
        <v>N/A</v>
      </c>
      <c r="E336" s="36">
        <v>39931</v>
      </c>
      <c r="F336" s="11" t="str">
        <f>IF($B336="N/A","N/A",IF(E336&gt;10,"No",IF(E336&lt;-10,"No","Yes")))</f>
        <v>N/A</v>
      </c>
      <c r="G336" s="36">
        <v>60302</v>
      </c>
      <c r="H336" s="11" t="str">
        <f>IF($B336="N/A","N/A",IF(G336&gt;10,"No",IF(G336&lt;-10,"No","Yes")))</f>
        <v>N/A</v>
      </c>
      <c r="I336" s="12">
        <v>-0.59499999999999997</v>
      </c>
      <c r="J336" s="12">
        <v>51.02</v>
      </c>
      <c r="K336" s="43" t="s">
        <v>741</v>
      </c>
      <c r="L336" s="9" t="str">
        <f t="shared" si="92"/>
        <v>No</v>
      </c>
    </row>
    <row r="337" spans="1:12" x14ac:dyDescent="0.25">
      <c r="A337" s="50" t="s">
        <v>1687</v>
      </c>
      <c r="B337" s="35" t="s">
        <v>213</v>
      </c>
      <c r="C337" s="36">
        <v>1048</v>
      </c>
      <c r="D337" s="11" t="str">
        <f>IF($B337="N/A","N/A",IF(C337&gt;10,"No",IF(C337&lt;-10,"No","Yes")))</f>
        <v>N/A</v>
      </c>
      <c r="E337" s="36">
        <v>1534</v>
      </c>
      <c r="F337" s="11" t="str">
        <f>IF($B337="N/A","N/A",IF(E337&gt;10,"No",IF(E337&lt;-10,"No","Yes")))</f>
        <v>N/A</v>
      </c>
      <c r="G337" s="36">
        <v>2033</v>
      </c>
      <c r="H337" s="11" t="str">
        <f>IF($B337="N/A","N/A",IF(G337&gt;10,"No",IF(G337&lt;-10,"No","Yes")))</f>
        <v>N/A</v>
      </c>
      <c r="I337" s="12">
        <v>46.37</v>
      </c>
      <c r="J337" s="12">
        <v>32.53</v>
      </c>
      <c r="K337" s="43" t="s">
        <v>741</v>
      </c>
      <c r="L337" s="9" t="str">
        <f t="shared" si="92"/>
        <v>No</v>
      </c>
    </row>
    <row r="338" spans="1:12" x14ac:dyDescent="0.25">
      <c r="A338" s="50" t="s">
        <v>1688</v>
      </c>
      <c r="B338" s="35" t="s">
        <v>213</v>
      </c>
      <c r="C338" s="36">
        <v>6022</v>
      </c>
      <c r="D338" s="11" t="str">
        <f>IF($B338="N/A","N/A",IF(C338&gt;10,"No",IF(C338&lt;-10,"No","Yes")))</f>
        <v>N/A</v>
      </c>
      <c r="E338" s="36">
        <v>14045</v>
      </c>
      <c r="F338" s="11" t="str">
        <f>IF($B338="N/A","N/A",IF(E338&gt;10,"No",IF(E338&lt;-10,"No","Yes")))</f>
        <v>N/A</v>
      </c>
      <c r="G338" s="36">
        <v>0</v>
      </c>
      <c r="H338" s="11" t="str">
        <f>IF($B338="N/A","N/A",IF(G338&gt;10,"No",IF(G338&lt;-10,"No","Yes")))</f>
        <v>N/A</v>
      </c>
      <c r="I338" s="12">
        <v>133.19999999999999</v>
      </c>
      <c r="J338" s="12">
        <v>-100</v>
      </c>
      <c r="K338" s="43" t="s">
        <v>741</v>
      </c>
      <c r="L338" s="9" t="str">
        <f t="shared" si="92"/>
        <v>No</v>
      </c>
    </row>
    <row r="339" spans="1:12" x14ac:dyDescent="0.25">
      <c r="A339" s="50" t="s">
        <v>1689</v>
      </c>
      <c r="B339" s="35" t="s">
        <v>213</v>
      </c>
      <c r="C339" s="36">
        <v>126</v>
      </c>
      <c r="D339" s="11" t="str">
        <f>IF($B339="N/A","N/A",IF(C339&gt;10,"No",IF(C339&lt;-10,"No","Yes")))</f>
        <v>N/A</v>
      </c>
      <c r="E339" s="36">
        <v>249</v>
      </c>
      <c r="F339" s="11" t="str">
        <f>IF($B339="N/A","N/A",IF(E339&gt;10,"No",IF(E339&lt;-10,"No","Yes")))</f>
        <v>N/A</v>
      </c>
      <c r="G339" s="36">
        <v>0</v>
      </c>
      <c r="H339" s="11" t="str">
        <f>IF($B339="N/A","N/A",IF(G339&gt;10,"No",IF(G339&lt;-10,"No","Yes")))</f>
        <v>N/A</v>
      </c>
      <c r="I339" s="12">
        <v>97.62</v>
      </c>
      <c r="J339" s="12">
        <v>-100</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3898896858</v>
      </c>
      <c r="D6" s="11" t="str">
        <f t="shared" ref="D6:D12" si="0">IF($B6="N/A","N/A",IF(C6&gt;10,"No",IF(C6&lt;-10,"No","Yes")))</f>
        <v>N/A</v>
      </c>
      <c r="E6" s="14">
        <v>4206775269</v>
      </c>
      <c r="F6" s="11" t="str">
        <f t="shared" ref="F6:F12" si="1">IF($B6="N/A","N/A",IF(E6&gt;10,"No",IF(E6&lt;-10,"No","Yes")))</f>
        <v>N/A</v>
      </c>
      <c r="G6" s="14">
        <v>4121530556</v>
      </c>
      <c r="H6" s="11" t="str">
        <f t="shared" ref="H6:H12" si="2">IF($B6="N/A","N/A",IF(G6&gt;10,"No",IF(G6&lt;-10,"No","Yes")))</f>
        <v>N/A</v>
      </c>
      <c r="I6" s="12">
        <v>7.8970000000000002</v>
      </c>
      <c r="J6" s="12">
        <v>-2.0299999999999998</v>
      </c>
      <c r="K6" s="43" t="s">
        <v>739</v>
      </c>
      <c r="L6" s="9" t="str">
        <f t="shared" ref="L6:L13" si="3">IF(J6="Div by 0", "N/A", IF(K6="N/A","N/A", IF(J6&gt;VALUE(MID(K6,1,2)), "No", IF(J6&lt;-1*VALUE(MID(K6,1,2)), "No", "Yes"))))</f>
        <v>Yes</v>
      </c>
    </row>
    <row r="7" spans="1:12" x14ac:dyDescent="0.25">
      <c r="A7" s="4" t="s">
        <v>1132</v>
      </c>
      <c r="B7" s="43" t="s">
        <v>213</v>
      </c>
      <c r="C7" s="14">
        <v>4106.9162741999999</v>
      </c>
      <c r="D7" s="11" t="str">
        <f t="shared" si="0"/>
        <v>N/A</v>
      </c>
      <c r="E7" s="14">
        <v>4215.8773481999997</v>
      </c>
      <c r="F7" s="11" t="str">
        <f t="shared" si="1"/>
        <v>N/A</v>
      </c>
      <c r="G7" s="14">
        <v>3941.8869424</v>
      </c>
      <c r="H7" s="11" t="str">
        <f t="shared" si="2"/>
        <v>N/A</v>
      </c>
      <c r="I7" s="12">
        <v>2.653</v>
      </c>
      <c r="J7" s="12">
        <v>-6.5</v>
      </c>
      <c r="K7" s="43" t="s">
        <v>739</v>
      </c>
      <c r="L7" s="9" t="str">
        <f t="shared" si="3"/>
        <v>Yes</v>
      </c>
    </row>
    <row r="8" spans="1:12" x14ac:dyDescent="0.25">
      <c r="A8" s="4" t="s">
        <v>724</v>
      </c>
      <c r="B8" s="43" t="s">
        <v>213</v>
      </c>
      <c r="C8" s="14">
        <v>542</v>
      </c>
      <c r="D8" s="11" t="str">
        <f t="shared" si="0"/>
        <v>N/A</v>
      </c>
      <c r="E8" s="14">
        <v>613</v>
      </c>
      <c r="F8" s="11" t="str">
        <f t="shared" si="1"/>
        <v>N/A</v>
      </c>
      <c r="G8" s="14">
        <v>501</v>
      </c>
      <c r="H8" s="11" t="str">
        <f t="shared" si="2"/>
        <v>N/A</v>
      </c>
      <c r="I8" s="12">
        <v>13.1</v>
      </c>
      <c r="J8" s="12">
        <v>-18.3</v>
      </c>
      <c r="K8" s="43" t="s">
        <v>739</v>
      </c>
      <c r="L8" s="9" t="str">
        <f t="shared" si="3"/>
        <v>Yes</v>
      </c>
    </row>
    <row r="9" spans="1:12" x14ac:dyDescent="0.25">
      <c r="A9" s="4" t="s">
        <v>725</v>
      </c>
      <c r="B9" s="43" t="s">
        <v>213</v>
      </c>
      <c r="C9" s="14">
        <v>1320</v>
      </c>
      <c r="D9" s="11" t="str">
        <f t="shared" si="0"/>
        <v>N/A</v>
      </c>
      <c r="E9" s="14">
        <v>1377</v>
      </c>
      <c r="F9" s="11" t="str">
        <f t="shared" si="1"/>
        <v>N/A</v>
      </c>
      <c r="G9" s="14">
        <v>1294</v>
      </c>
      <c r="H9" s="11" t="str">
        <f t="shared" si="2"/>
        <v>N/A</v>
      </c>
      <c r="I9" s="12">
        <v>4.3179999999999996</v>
      </c>
      <c r="J9" s="12">
        <v>-6.03</v>
      </c>
      <c r="K9" s="43" t="s">
        <v>739</v>
      </c>
      <c r="L9" s="9" t="str">
        <f t="shared" si="3"/>
        <v>Yes</v>
      </c>
    </row>
    <row r="10" spans="1:12" x14ac:dyDescent="0.25">
      <c r="A10" s="4" t="s">
        <v>726</v>
      </c>
      <c r="B10" s="43" t="s">
        <v>213</v>
      </c>
      <c r="C10" s="14">
        <v>2978</v>
      </c>
      <c r="D10" s="11" t="str">
        <f t="shared" si="0"/>
        <v>N/A</v>
      </c>
      <c r="E10" s="14">
        <v>3226</v>
      </c>
      <c r="F10" s="11" t="str">
        <f t="shared" si="1"/>
        <v>N/A</v>
      </c>
      <c r="G10" s="14">
        <v>3245</v>
      </c>
      <c r="H10" s="11" t="str">
        <f t="shared" si="2"/>
        <v>N/A</v>
      </c>
      <c r="I10" s="12">
        <v>8.3279999999999994</v>
      </c>
      <c r="J10" s="12">
        <v>0.58899999999999997</v>
      </c>
      <c r="K10" s="43" t="s">
        <v>739</v>
      </c>
      <c r="L10" s="9" t="str">
        <f t="shared" si="3"/>
        <v>Yes</v>
      </c>
    </row>
    <row r="11" spans="1:12" x14ac:dyDescent="0.25">
      <c r="A11" s="4" t="s">
        <v>727</v>
      </c>
      <c r="B11" s="43" t="s">
        <v>213</v>
      </c>
      <c r="C11" s="14">
        <v>14718</v>
      </c>
      <c r="D11" s="11" t="str">
        <f t="shared" si="0"/>
        <v>N/A</v>
      </c>
      <c r="E11" s="14">
        <v>14269</v>
      </c>
      <c r="F11" s="11" t="str">
        <f t="shared" si="1"/>
        <v>N/A</v>
      </c>
      <c r="G11" s="14">
        <v>12545</v>
      </c>
      <c r="H11" s="11" t="str">
        <f t="shared" si="2"/>
        <v>N/A</v>
      </c>
      <c r="I11" s="12">
        <v>-3.05</v>
      </c>
      <c r="J11" s="12">
        <v>-12.1</v>
      </c>
      <c r="K11" s="43" t="s">
        <v>739</v>
      </c>
      <c r="L11" s="9" t="str">
        <f t="shared" si="3"/>
        <v>Yes</v>
      </c>
    </row>
    <row r="12" spans="1:12" x14ac:dyDescent="0.25">
      <c r="A12" s="4" t="s">
        <v>728</v>
      </c>
      <c r="B12" s="43" t="s">
        <v>213</v>
      </c>
      <c r="C12" s="14">
        <v>56513</v>
      </c>
      <c r="D12" s="11" t="str">
        <f t="shared" si="0"/>
        <v>N/A</v>
      </c>
      <c r="E12" s="14">
        <v>56563</v>
      </c>
      <c r="F12" s="11" t="str">
        <f t="shared" si="1"/>
        <v>N/A</v>
      </c>
      <c r="G12" s="14">
        <v>53207</v>
      </c>
      <c r="H12" s="11" t="str">
        <f t="shared" si="2"/>
        <v>N/A</v>
      </c>
      <c r="I12" s="12">
        <v>8.8499999999999995E-2</v>
      </c>
      <c r="J12" s="12">
        <v>-5.93</v>
      </c>
      <c r="K12" s="43" t="s">
        <v>739</v>
      </c>
      <c r="L12" s="9" t="str">
        <f t="shared" si="3"/>
        <v>Yes</v>
      </c>
    </row>
    <row r="13" spans="1:12" x14ac:dyDescent="0.25">
      <c r="A13" s="4" t="s">
        <v>74</v>
      </c>
      <c r="B13" s="43" t="s">
        <v>213</v>
      </c>
      <c r="C13" s="14">
        <v>808671</v>
      </c>
      <c r="D13" s="11" t="str">
        <f>IF($B13="N/A","N/A",IF(C13&gt;10,"No",IF(C13&lt;-10,"No","Yes")))</f>
        <v>N/A</v>
      </c>
      <c r="E13" s="14">
        <v>2086882</v>
      </c>
      <c r="F13" s="11" t="str">
        <f>IF($B13="N/A","N/A",IF(E13&gt;10,"No",IF(E13&lt;-10,"No","Yes")))</f>
        <v>N/A</v>
      </c>
      <c r="G13" s="14">
        <v>688638</v>
      </c>
      <c r="H13" s="11" t="str">
        <f>IF($B13="N/A","N/A",IF(G13&gt;10,"No",IF(G13&lt;-10,"No","Yes")))</f>
        <v>N/A</v>
      </c>
      <c r="I13" s="12">
        <v>158.1</v>
      </c>
      <c r="J13" s="12">
        <v>-67</v>
      </c>
      <c r="K13" s="43" t="s">
        <v>739</v>
      </c>
      <c r="L13" s="9" t="str">
        <f t="shared" si="3"/>
        <v>No</v>
      </c>
    </row>
    <row r="14" spans="1:12" x14ac:dyDescent="0.25">
      <c r="A14" s="53" t="s">
        <v>157</v>
      </c>
      <c r="B14" s="35" t="s">
        <v>213</v>
      </c>
      <c r="C14" s="8">
        <v>4.8106649924999996</v>
      </c>
      <c r="D14" s="11" t="str">
        <f t="shared" ref="D14:D18" si="4">IF($B14="N/A","N/A",IF(C14&gt;10,"No",IF(C14&lt;-10,"No","Yes")))</f>
        <v>N/A</v>
      </c>
      <c r="E14" s="8">
        <v>4.3058964303999998</v>
      </c>
      <c r="F14" s="11" t="str">
        <f t="shared" ref="F14:F18" si="5">IF($B14="N/A","N/A",IF(E14&gt;10,"No",IF(E14&lt;-10,"No","Yes")))</f>
        <v>N/A</v>
      </c>
      <c r="G14" s="8">
        <v>6.5778286164999997</v>
      </c>
      <c r="H14" s="11" t="str">
        <f t="shared" ref="H14:H18" si="6">IF($B14="N/A","N/A",IF(G14&gt;10,"No",IF(G14&lt;-10,"No","Yes")))</f>
        <v>N/A</v>
      </c>
      <c r="I14" s="12">
        <v>-10.5</v>
      </c>
      <c r="J14" s="12">
        <v>52.76</v>
      </c>
      <c r="K14" s="43" t="s">
        <v>739</v>
      </c>
      <c r="L14" s="9" t="str">
        <f t="shared" ref="L14:L18" si="7">IF(J14="Div by 0", "N/A", IF(K14="N/A","N/A", IF(J14&gt;VALUE(MID(K14,1,2)), "No", IF(J14&lt;-1*VALUE(MID(K14,1,2)), "No", "Yes"))))</f>
        <v>No</v>
      </c>
    </row>
    <row r="15" spans="1:12" x14ac:dyDescent="0.25">
      <c r="A15" s="4" t="s">
        <v>419</v>
      </c>
      <c r="B15" s="35" t="s">
        <v>213</v>
      </c>
      <c r="C15" s="8">
        <v>14.884188526000001</v>
      </c>
      <c r="D15" s="11" t="str">
        <f t="shared" si="4"/>
        <v>N/A</v>
      </c>
      <c r="E15" s="8">
        <v>15.711947627000001</v>
      </c>
      <c r="F15" s="11" t="str">
        <f t="shared" si="5"/>
        <v>N/A</v>
      </c>
      <c r="G15" s="8">
        <v>20.54820926</v>
      </c>
      <c r="H15" s="11" t="str">
        <f t="shared" si="6"/>
        <v>N/A</v>
      </c>
      <c r="I15" s="12">
        <v>5.5609999999999999</v>
      </c>
      <c r="J15" s="12">
        <v>30.78</v>
      </c>
      <c r="K15" s="43" t="s">
        <v>739</v>
      </c>
      <c r="L15" s="9" t="str">
        <f t="shared" si="7"/>
        <v>No</v>
      </c>
    </row>
    <row r="16" spans="1:12" x14ac:dyDescent="0.25">
      <c r="A16" s="4" t="s">
        <v>420</v>
      </c>
      <c r="B16" s="35" t="s">
        <v>213</v>
      </c>
      <c r="C16" s="8">
        <v>6.0231599274000001</v>
      </c>
      <c r="D16" s="11" t="str">
        <f t="shared" si="4"/>
        <v>N/A</v>
      </c>
      <c r="E16" s="8">
        <v>6.3103655302000004</v>
      </c>
      <c r="F16" s="11" t="str">
        <f t="shared" si="5"/>
        <v>N/A</v>
      </c>
      <c r="G16" s="8">
        <v>7.4741598418999997</v>
      </c>
      <c r="H16" s="11" t="str">
        <f t="shared" si="6"/>
        <v>N/A</v>
      </c>
      <c r="I16" s="12">
        <v>4.7679999999999998</v>
      </c>
      <c r="J16" s="12">
        <v>18.440000000000001</v>
      </c>
      <c r="K16" s="43" t="s">
        <v>739</v>
      </c>
      <c r="L16" s="9" t="str">
        <f t="shared" si="7"/>
        <v>Yes</v>
      </c>
    </row>
    <row r="17" spans="1:12" x14ac:dyDescent="0.25">
      <c r="A17" s="4" t="s">
        <v>421</v>
      </c>
      <c r="B17" s="35" t="s">
        <v>213</v>
      </c>
      <c r="C17" s="8">
        <v>0.74600489260000002</v>
      </c>
      <c r="D17" s="11" t="str">
        <f t="shared" si="4"/>
        <v>N/A</v>
      </c>
      <c r="E17" s="8">
        <v>0.51363348129999997</v>
      </c>
      <c r="F17" s="11" t="str">
        <f t="shared" si="5"/>
        <v>N/A</v>
      </c>
      <c r="G17" s="8">
        <v>1.5148947524</v>
      </c>
      <c r="H17" s="11" t="str">
        <f t="shared" si="6"/>
        <v>N/A</v>
      </c>
      <c r="I17" s="12">
        <v>-31.1</v>
      </c>
      <c r="J17" s="12">
        <v>194.9</v>
      </c>
      <c r="K17" s="43" t="s">
        <v>739</v>
      </c>
      <c r="L17" s="9" t="str">
        <f t="shared" si="7"/>
        <v>No</v>
      </c>
    </row>
    <row r="18" spans="1:12" x14ac:dyDescent="0.25">
      <c r="A18" s="4" t="s">
        <v>422</v>
      </c>
      <c r="B18" s="35" t="s">
        <v>213</v>
      </c>
      <c r="C18" s="8">
        <v>10.095641381</v>
      </c>
      <c r="D18" s="11" t="str">
        <f t="shared" si="4"/>
        <v>N/A</v>
      </c>
      <c r="E18" s="8">
        <v>8.1562765352</v>
      </c>
      <c r="F18" s="11" t="str">
        <f t="shared" si="5"/>
        <v>N/A</v>
      </c>
      <c r="G18" s="8">
        <v>13.198369588</v>
      </c>
      <c r="H18" s="11" t="str">
        <f t="shared" si="6"/>
        <v>N/A</v>
      </c>
      <c r="I18" s="12">
        <v>-19.2</v>
      </c>
      <c r="J18" s="12">
        <v>61.82</v>
      </c>
      <c r="K18" s="43" t="s">
        <v>739</v>
      </c>
      <c r="L18" s="9" t="str">
        <f t="shared" si="7"/>
        <v>No</v>
      </c>
    </row>
    <row r="19" spans="1:12" x14ac:dyDescent="0.25">
      <c r="A19" s="4" t="s">
        <v>75</v>
      </c>
      <c r="B19" s="43" t="s">
        <v>213</v>
      </c>
      <c r="C19" s="36">
        <v>0</v>
      </c>
      <c r="D19" s="11" t="str">
        <f t="shared" ref="D19:D50" si="8">IF($B19="N/A","N/A",IF(C19&gt;10,"No",IF(C19&lt;-10,"No","Yes")))</f>
        <v>N/A</v>
      </c>
      <c r="E19" s="36">
        <v>11</v>
      </c>
      <c r="F19" s="11" t="str">
        <f t="shared" ref="F19:F50" si="9">IF($B19="N/A","N/A",IF(E19&gt;10,"No",IF(E19&lt;-10,"No","Yes")))</f>
        <v>N/A</v>
      </c>
      <c r="G19" s="36">
        <v>0</v>
      </c>
      <c r="H19" s="11" t="str">
        <f t="shared" ref="H19:H50" si="10">IF($B19="N/A","N/A",IF(G19&gt;10,"No",IF(G19&lt;-10,"No","Yes")))</f>
        <v>N/A</v>
      </c>
      <c r="I19" s="12" t="s">
        <v>1746</v>
      </c>
      <c r="J19" s="12">
        <v>-100</v>
      </c>
      <c r="K19" s="43" t="s">
        <v>213</v>
      </c>
      <c r="L19" s="9" t="str">
        <f t="shared" ref="L19:L25" si="11">IF(J19="Div by 0", "N/A", IF(K19="N/A","N/A", IF(J19&gt;VALUE(MID(K19,1,2)), "No", IF(J19&lt;-1*VALUE(MID(K19,1,2)), "No", "Yes"))))</f>
        <v>N/A</v>
      </c>
    </row>
    <row r="20" spans="1:12" x14ac:dyDescent="0.25">
      <c r="A20" s="4" t="s">
        <v>76</v>
      </c>
      <c r="B20" s="43" t="s">
        <v>213</v>
      </c>
      <c r="C20" s="36">
        <v>15</v>
      </c>
      <c r="D20" s="11" t="str">
        <f t="shared" si="8"/>
        <v>N/A</v>
      </c>
      <c r="E20" s="36">
        <v>21</v>
      </c>
      <c r="F20" s="11" t="str">
        <f t="shared" si="9"/>
        <v>N/A</v>
      </c>
      <c r="G20" s="36">
        <v>11</v>
      </c>
      <c r="H20" s="11" t="str">
        <f t="shared" si="10"/>
        <v>N/A</v>
      </c>
      <c r="I20" s="12">
        <v>40</v>
      </c>
      <c r="J20" s="12">
        <v>-47.6</v>
      </c>
      <c r="K20" s="43" t="s">
        <v>213</v>
      </c>
      <c r="L20" s="9" t="str">
        <f t="shared" si="11"/>
        <v>N/A</v>
      </c>
    </row>
    <row r="21" spans="1:12" x14ac:dyDescent="0.25">
      <c r="A21" s="53" t="s">
        <v>1132</v>
      </c>
      <c r="B21" s="43" t="s">
        <v>213</v>
      </c>
      <c r="C21" s="14">
        <v>4106.9162741999999</v>
      </c>
      <c r="D21" s="11" t="str">
        <f t="shared" si="8"/>
        <v>N/A</v>
      </c>
      <c r="E21" s="14">
        <v>4215.8773481999997</v>
      </c>
      <c r="F21" s="11" t="str">
        <f t="shared" si="9"/>
        <v>N/A</v>
      </c>
      <c r="G21" s="14">
        <v>3941.8869424</v>
      </c>
      <c r="H21" s="11" t="str">
        <f t="shared" si="10"/>
        <v>N/A</v>
      </c>
      <c r="I21" s="12">
        <v>2.653</v>
      </c>
      <c r="J21" s="12">
        <v>-6.5</v>
      </c>
      <c r="K21" s="43" t="s">
        <v>739</v>
      </c>
      <c r="L21" s="9" t="str">
        <f t="shared" si="11"/>
        <v>Yes</v>
      </c>
    </row>
    <row r="22" spans="1:12" x14ac:dyDescent="0.25">
      <c r="A22" s="4" t="s">
        <v>1715</v>
      </c>
      <c r="B22" s="43" t="s">
        <v>213</v>
      </c>
      <c r="C22" s="14">
        <v>8562.8883554000004</v>
      </c>
      <c r="D22" s="11" t="str">
        <f t="shared" si="8"/>
        <v>N/A</v>
      </c>
      <c r="E22" s="14">
        <v>8856.6732484999993</v>
      </c>
      <c r="F22" s="11" t="str">
        <f t="shared" si="9"/>
        <v>N/A</v>
      </c>
      <c r="G22" s="14">
        <v>8105.3591118000004</v>
      </c>
      <c r="H22" s="11" t="str">
        <f t="shared" si="10"/>
        <v>N/A</v>
      </c>
      <c r="I22" s="12">
        <v>3.431</v>
      </c>
      <c r="J22" s="12">
        <v>-8.48</v>
      </c>
      <c r="K22" s="43" t="s">
        <v>739</v>
      </c>
      <c r="L22" s="9" t="str">
        <f t="shared" si="11"/>
        <v>Yes</v>
      </c>
    </row>
    <row r="23" spans="1:12" x14ac:dyDescent="0.25">
      <c r="A23" s="4" t="s">
        <v>1133</v>
      </c>
      <c r="B23" s="43" t="s">
        <v>213</v>
      </c>
      <c r="C23" s="14">
        <v>10539.838275</v>
      </c>
      <c r="D23" s="11" t="str">
        <f t="shared" si="8"/>
        <v>N/A</v>
      </c>
      <c r="E23" s="14">
        <v>10720.648605</v>
      </c>
      <c r="F23" s="11" t="str">
        <f t="shared" si="9"/>
        <v>N/A</v>
      </c>
      <c r="G23" s="14">
        <v>9846.4888900999995</v>
      </c>
      <c r="H23" s="11" t="str">
        <f t="shared" si="10"/>
        <v>N/A</v>
      </c>
      <c r="I23" s="12">
        <v>1.7150000000000001</v>
      </c>
      <c r="J23" s="12">
        <v>-8.15</v>
      </c>
      <c r="K23" s="43" t="s">
        <v>739</v>
      </c>
      <c r="L23" s="9" t="str">
        <f t="shared" si="11"/>
        <v>Yes</v>
      </c>
    </row>
    <row r="24" spans="1:12" x14ac:dyDescent="0.25">
      <c r="A24" s="4" t="s">
        <v>1134</v>
      </c>
      <c r="B24" s="43" t="s">
        <v>213</v>
      </c>
      <c r="C24" s="14">
        <v>1904.7228404</v>
      </c>
      <c r="D24" s="11" t="str">
        <f t="shared" si="8"/>
        <v>N/A</v>
      </c>
      <c r="E24" s="14">
        <v>1900.2734306</v>
      </c>
      <c r="F24" s="11" t="str">
        <f t="shared" si="9"/>
        <v>N/A</v>
      </c>
      <c r="G24" s="14">
        <v>1834.6812483000001</v>
      </c>
      <c r="H24" s="11" t="str">
        <f t="shared" si="10"/>
        <v>N/A</v>
      </c>
      <c r="I24" s="12">
        <v>-0.23400000000000001</v>
      </c>
      <c r="J24" s="12">
        <v>-3.45</v>
      </c>
      <c r="K24" s="43" t="s">
        <v>739</v>
      </c>
      <c r="L24" s="9" t="str">
        <f t="shared" si="11"/>
        <v>Yes</v>
      </c>
    </row>
    <row r="25" spans="1:12" x14ac:dyDescent="0.25">
      <c r="A25" s="4" t="s">
        <v>1135</v>
      </c>
      <c r="B25" s="43" t="s">
        <v>213</v>
      </c>
      <c r="C25" s="14">
        <v>2709.1488743999998</v>
      </c>
      <c r="D25" s="11" t="str">
        <f t="shared" si="8"/>
        <v>N/A</v>
      </c>
      <c r="E25" s="14">
        <v>3161.5761787000001</v>
      </c>
      <c r="F25" s="11" t="str">
        <f t="shared" si="9"/>
        <v>N/A</v>
      </c>
      <c r="G25" s="14">
        <v>3092.1553678999999</v>
      </c>
      <c r="H25" s="11" t="str">
        <f t="shared" si="10"/>
        <v>N/A</v>
      </c>
      <c r="I25" s="12">
        <v>16.7</v>
      </c>
      <c r="J25" s="12">
        <v>-2.2000000000000002</v>
      </c>
      <c r="K25" s="43" t="s">
        <v>739</v>
      </c>
      <c r="L25" s="9" t="str">
        <f t="shared" si="11"/>
        <v>Yes</v>
      </c>
    </row>
    <row r="26" spans="1:12" x14ac:dyDescent="0.25">
      <c r="A26" s="2" t="s">
        <v>1136</v>
      </c>
      <c r="B26" s="43" t="s">
        <v>213</v>
      </c>
      <c r="C26" s="14">
        <v>3961.8834726</v>
      </c>
      <c r="D26" s="11" t="str">
        <f t="shared" si="8"/>
        <v>N/A</v>
      </c>
      <c r="E26" s="14">
        <v>4132.6026628999998</v>
      </c>
      <c r="F26" s="11" t="str">
        <f t="shared" si="9"/>
        <v>N/A</v>
      </c>
      <c r="G26" s="14">
        <v>3886.2196445</v>
      </c>
      <c r="H26" s="11" t="str">
        <f t="shared" si="10"/>
        <v>N/A</v>
      </c>
      <c r="I26" s="12">
        <v>4.3090000000000002</v>
      </c>
      <c r="J26" s="12">
        <v>-5.96</v>
      </c>
      <c r="K26" s="43" t="s">
        <v>739</v>
      </c>
      <c r="L26" s="9" t="str">
        <f>IF(J26="Div by 0", "N/A", IF(OR(J26="N/A",K26="N/A"),"N/A", IF(J26&gt;VALUE(MID(K26,1,2)), "No", IF(J26&lt;-1*VALUE(MID(K26,1,2)), "No", "Yes"))))</f>
        <v>Yes</v>
      </c>
    </row>
    <row r="27" spans="1:12" x14ac:dyDescent="0.25">
      <c r="A27" s="2" t="s">
        <v>1137</v>
      </c>
      <c r="B27" s="43" t="s">
        <v>213</v>
      </c>
      <c r="C27" s="14">
        <v>4330.0232445000001</v>
      </c>
      <c r="D27" s="11" t="str">
        <f t="shared" si="8"/>
        <v>N/A</v>
      </c>
      <c r="E27" s="14">
        <v>4341.1484670999998</v>
      </c>
      <c r="F27" s="11" t="str">
        <f t="shared" si="9"/>
        <v>N/A</v>
      </c>
      <c r="G27" s="14">
        <v>4025.6687974000001</v>
      </c>
      <c r="H27" s="11" t="str">
        <f t="shared" si="10"/>
        <v>N/A</v>
      </c>
      <c r="I27" s="12">
        <v>0.25690000000000002</v>
      </c>
      <c r="J27" s="12">
        <v>-7.27</v>
      </c>
      <c r="K27" s="43" t="s">
        <v>739</v>
      </c>
      <c r="L27" s="9" t="str">
        <f>IF(J27="Div by 0", "N/A", IF(OR(J27="N/A",K27="N/A"),"N/A", IF(J27&gt;VALUE(MID(K27,1,2)), "No", IF(J27&lt;-1*VALUE(MID(K27,1,2)), "No", "Yes"))))</f>
        <v>Yes</v>
      </c>
    </row>
    <row r="28" spans="1:12" x14ac:dyDescent="0.25">
      <c r="A28" s="53" t="s">
        <v>1138</v>
      </c>
      <c r="B28" s="43" t="s">
        <v>213</v>
      </c>
      <c r="C28" s="14">
        <v>7670.1611290000001</v>
      </c>
      <c r="D28" s="11" t="str">
        <f t="shared" si="8"/>
        <v>N/A</v>
      </c>
      <c r="E28" s="14">
        <v>7708.9287066999996</v>
      </c>
      <c r="F28" s="11" t="str">
        <f t="shared" si="9"/>
        <v>N/A</v>
      </c>
      <c r="G28" s="14">
        <v>7019.1902296999997</v>
      </c>
      <c r="H28" s="11" t="str">
        <f t="shared" si="10"/>
        <v>N/A</v>
      </c>
      <c r="I28" s="12">
        <v>0.50539999999999996</v>
      </c>
      <c r="J28" s="12">
        <v>-8.9499999999999993</v>
      </c>
      <c r="K28" s="43" t="s">
        <v>739</v>
      </c>
      <c r="L28" s="9" t="str">
        <f>IF(J28="Div by 0", "N/A", IF(K28="N/A","N/A", IF(J28&gt;VALUE(MID(K28,1,2)), "No", IF(J28&lt;-1*VALUE(MID(K28,1,2)), "No", "Yes"))))</f>
        <v>Yes</v>
      </c>
    </row>
    <row r="29" spans="1:12" x14ac:dyDescent="0.25">
      <c r="A29" s="2" t="s">
        <v>1139</v>
      </c>
      <c r="B29" s="43" t="s">
        <v>213</v>
      </c>
      <c r="C29" s="14">
        <v>8587.9965167999999</v>
      </c>
      <c r="D29" s="11" t="str">
        <f t="shared" si="8"/>
        <v>N/A</v>
      </c>
      <c r="E29" s="14">
        <v>8891.0864966000008</v>
      </c>
      <c r="F29" s="11" t="str">
        <f t="shared" si="9"/>
        <v>N/A</v>
      </c>
      <c r="G29" s="14">
        <v>8115.1648372</v>
      </c>
      <c r="H29" s="11" t="str">
        <f t="shared" si="10"/>
        <v>N/A</v>
      </c>
      <c r="I29" s="12">
        <v>3.5289999999999999</v>
      </c>
      <c r="J29" s="12">
        <v>-8.73</v>
      </c>
      <c r="K29" s="43" t="s">
        <v>739</v>
      </c>
      <c r="L29" s="9" t="str">
        <f>IF(J29="Div by 0", "N/A", IF(K29="N/A","N/A", IF(J29&gt;VALUE(MID(K29,1,2)), "No", IF(J29&lt;-1*VALUE(MID(K29,1,2)), "No", "Yes"))))</f>
        <v>Yes</v>
      </c>
    </row>
    <row r="30" spans="1:12" x14ac:dyDescent="0.25">
      <c r="A30" s="2" t="s">
        <v>1140</v>
      </c>
      <c r="B30" s="43" t="s">
        <v>213</v>
      </c>
      <c r="C30" s="14">
        <v>6743.1545747999999</v>
      </c>
      <c r="D30" s="11" t="str">
        <f t="shared" si="8"/>
        <v>N/A</v>
      </c>
      <c r="E30" s="14">
        <v>6545.9894427999998</v>
      </c>
      <c r="F30" s="11" t="str">
        <f t="shared" si="9"/>
        <v>N/A</v>
      </c>
      <c r="G30" s="14">
        <v>5971.4800109999996</v>
      </c>
      <c r="H30" s="11" t="str">
        <f t="shared" si="10"/>
        <v>N/A</v>
      </c>
      <c r="I30" s="12">
        <v>-2.92</v>
      </c>
      <c r="J30" s="12">
        <v>-8.7799999999999994</v>
      </c>
      <c r="K30" s="43" t="s">
        <v>739</v>
      </c>
      <c r="L30" s="9" t="str">
        <f>IF(J30="Div by 0", "N/A", IF(K30="N/A","N/A", IF(J30&gt;VALUE(MID(K30,1,2)), "No", IF(J30&lt;-1*VALUE(MID(K30,1,2)), "No", "Yes"))))</f>
        <v>Yes</v>
      </c>
    </row>
    <row r="31" spans="1:12" x14ac:dyDescent="0.25">
      <c r="A31" s="2" t="s">
        <v>1141</v>
      </c>
      <c r="B31" s="43" t="s">
        <v>213</v>
      </c>
      <c r="C31" s="14">
        <v>7538.9610518999998</v>
      </c>
      <c r="D31" s="11" t="str">
        <f t="shared" si="8"/>
        <v>N/A</v>
      </c>
      <c r="E31" s="14">
        <v>7611.4123705000002</v>
      </c>
      <c r="F31" s="11" t="str">
        <f t="shared" si="9"/>
        <v>N/A</v>
      </c>
      <c r="G31" s="14">
        <v>6898.7305206000001</v>
      </c>
      <c r="H31" s="11" t="str">
        <f t="shared" si="10"/>
        <v>N/A</v>
      </c>
      <c r="I31" s="12">
        <v>0.96099999999999997</v>
      </c>
      <c r="J31" s="12">
        <v>-9.36</v>
      </c>
      <c r="K31" s="43" t="s">
        <v>739</v>
      </c>
      <c r="L31" s="9" t="str">
        <f>IF(J31="Div by 0", "N/A", IF(OR(J31="N/A",K31="N/A"),"N/A", IF(J31&gt;VALUE(MID(K31,1,2)), "No", IF(J31&lt;-1*VALUE(MID(K31,1,2)), "No", "Yes"))))</f>
        <v>Yes</v>
      </c>
    </row>
    <row r="32" spans="1:12" x14ac:dyDescent="0.25">
      <c r="A32" s="2" t="s">
        <v>1142</v>
      </c>
      <c r="B32" s="43" t="s">
        <v>213</v>
      </c>
      <c r="C32" s="14">
        <v>7912.4566713000004</v>
      </c>
      <c r="D32" s="11" t="str">
        <f t="shared" si="8"/>
        <v>N/A</v>
      </c>
      <c r="E32" s="14">
        <v>7886.9138736000004</v>
      </c>
      <c r="F32" s="11" t="str">
        <f t="shared" si="9"/>
        <v>N/A</v>
      </c>
      <c r="G32" s="14">
        <v>7234.6470660000005</v>
      </c>
      <c r="H32" s="11" t="str">
        <f t="shared" si="10"/>
        <v>N/A</v>
      </c>
      <c r="I32" s="12">
        <v>-0.32300000000000001</v>
      </c>
      <c r="J32" s="12">
        <v>-8.27</v>
      </c>
      <c r="K32" s="43" t="s">
        <v>739</v>
      </c>
      <c r="L32" s="9" t="str">
        <f>IF(J32="Div by 0", "N/A", IF(OR(J32="N/A",K32="N/A"),"N/A", IF(J32&gt;VALUE(MID(K32,1,2)), "No", IF(J32&lt;-1*VALUE(MID(K32,1,2)), "No", "Yes"))))</f>
        <v>Yes</v>
      </c>
    </row>
    <row r="33" spans="1:12" x14ac:dyDescent="0.25">
      <c r="A33" s="2" t="s">
        <v>1718</v>
      </c>
      <c r="B33" s="43" t="s">
        <v>213</v>
      </c>
      <c r="C33" s="14">
        <v>11233.968176</v>
      </c>
      <c r="D33" s="11" t="str">
        <f t="shared" si="8"/>
        <v>N/A</v>
      </c>
      <c r="E33" s="14">
        <v>8879.0182691999998</v>
      </c>
      <c r="F33" s="11" t="str">
        <f t="shared" si="9"/>
        <v>N/A</v>
      </c>
      <c r="G33" s="14">
        <v>7705.1375465000001</v>
      </c>
      <c r="H33" s="11" t="str">
        <f t="shared" si="10"/>
        <v>N/A</v>
      </c>
      <c r="I33" s="12">
        <v>-21</v>
      </c>
      <c r="J33" s="12">
        <v>-13.2</v>
      </c>
      <c r="K33" s="43" t="s">
        <v>739</v>
      </c>
      <c r="L33" s="9" t="str">
        <f t="shared" ref="L33:L45" si="12">IF(J33="Div by 0", "N/A", IF(K33="N/A","N/A", IF(J33&gt;VALUE(MID(K33,1,2)), "No", IF(J33&lt;-1*VALUE(MID(K33,1,2)), "No", "Yes"))))</f>
        <v>Yes</v>
      </c>
    </row>
    <row r="34" spans="1:12" x14ac:dyDescent="0.25">
      <c r="A34" s="2" t="s">
        <v>1719</v>
      </c>
      <c r="B34" s="43" t="s">
        <v>213</v>
      </c>
      <c r="C34" s="14" t="s">
        <v>1746</v>
      </c>
      <c r="D34" s="11" t="str">
        <f t="shared" si="8"/>
        <v>N/A</v>
      </c>
      <c r="E34" s="14" t="s">
        <v>1746</v>
      </c>
      <c r="F34" s="11" t="str">
        <f t="shared" si="9"/>
        <v>N/A</v>
      </c>
      <c r="G34" s="14" t="s">
        <v>1746</v>
      </c>
      <c r="H34" s="11" t="str">
        <f t="shared" si="10"/>
        <v>N/A</v>
      </c>
      <c r="I34" s="12" t="s">
        <v>1746</v>
      </c>
      <c r="J34" s="12" t="s">
        <v>1746</v>
      </c>
      <c r="K34" s="43" t="s">
        <v>739</v>
      </c>
      <c r="L34" s="9" t="str">
        <f t="shared" si="12"/>
        <v>N/A</v>
      </c>
    </row>
    <row r="35" spans="1:12" x14ac:dyDescent="0.25">
      <c r="A35" s="2" t="s">
        <v>1720</v>
      </c>
      <c r="B35" s="43" t="s">
        <v>213</v>
      </c>
      <c r="C35" s="14">
        <v>7017.2763194999998</v>
      </c>
      <c r="D35" s="11" t="str">
        <f t="shared" si="8"/>
        <v>N/A</v>
      </c>
      <c r="E35" s="14">
        <v>7024.8032894999997</v>
      </c>
      <c r="F35" s="11" t="str">
        <f t="shared" si="9"/>
        <v>N/A</v>
      </c>
      <c r="G35" s="14">
        <v>6355.2257338999998</v>
      </c>
      <c r="H35" s="11" t="str">
        <f t="shared" si="10"/>
        <v>N/A</v>
      </c>
      <c r="I35" s="12">
        <v>0.10730000000000001</v>
      </c>
      <c r="J35" s="12">
        <v>-9.5299999999999994</v>
      </c>
      <c r="K35" s="43" t="s">
        <v>739</v>
      </c>
      <c r="L35" s="9" t="str">
        <f t="shared" si="12"/>
        <v>Yes</v>
      </c>
    </row>
    <row r="36" spans="1:12" x14ac:dyDescent="0.25">
      <c r="A36" s="2" t="s">
        <v>1721</v>
      </c>
      <c r="B36" s="43" t="s">
        <v>213</v>
      </c>
      <c r="C36" s="14">
        <v>95.467785989999996</v>
      </c>
      <c r="D36" s="11" t="str">
        <f t="shared" si="8"/>
        <v>N/A</v>
      </c>
      <c r="E36" s="14">
        <v>92.485439877000005</v>
      </c>
      <c r="F36" s="11" t="str">
        <f t="shared" si="9"/>
        <v>N/A</v>
      </c>
      <c r="G36" s="14">
        <v>88.329771425000004</v>
      </c>
      <c r="H36" s="11" t="str">
        <f t="shared" si="10"/>
        <v>N/A</v>
      </c>
      <c r="I36" s="12">
        <v>-3.12</v>
      </c>
      <c r="J36" s="12">
        <v>-4.49</v>
      </c>
      <c r="K36" s="43" t="s">
        <v>739</v>
      </c>
      <c r="L36" s="9" t="str">
        <f t="shared" si="12"/>
        <v>Yes</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15.912229159000001</v>
      </c>
      <c r="D39" s="11" t="str">
        <f t="shared" si="8"/>
        <v>N/A</v>
      </c>
      <c r="E39" s="14">
        <v>22.056396149000001</v>
      </c>
      <c r="F39" s="11" t="str">
        <f t="shared" si="9"/>
        <v>N/A</v>
      </c>
      <c r="G39" s="14">
        <v>50.108309318000003</v>
      </c>
      <c r="H39" s="11" t="str">
        <f t="shared" si="10"/>
        <v>N/A</v>
      </c>
      <c r="I39" s="12">
        <v>38.61</v>
      </c>
      <c r="J39" s="12">
        <v>127.2</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22442.923909000001</v>
      </c>
      <c r="D41" s="11" t="str">
        <f t="shared" si="8"/>
        <v>N/A</v>
      </c>
      <c r="E41" s="14">
        <v>24016.951988000001</v>
      </c>
      <c r="F41" s="11" t="str">
        <f t="shared" si="9"/>
        <v>N/A</v>
      </c>
      <c r="G41" s="14">
        <v>23162.702356999998</v>
      </c>
      <c r="H41" s="11" t="str">
        <f t="shared" si="10"/>
        <v>N/A</v>
      </c>
      <c r="I41" s="12">
        <v>7.0129999999999999</v>
      </c>
      <c r="J41" s="12">
        <v>-3.56</v>
      </c>
      <c r="K41" s="43" t="s">
        <v>739</v>
      </c>
      <c r="L41" s="9" t="str">
        <f t="shared" si="12"/>
        <v>Yes</v>
      </c>
    </row>
    <row r="42" spans="1:12" x14ac:dyDescent="0.25">
      <c r="A42" s="2" t="s">
        <v>1727</v>
      </c>
      <c r="B42" s="43" t="s">
        <v>213</v>
      </c>
      <c r="C42" s="14" t="s">
        <v>1746</v>
      </c>
      <c r="D42" s="11" t="str">
        <f t="shared" si="8"/>
        <v>N/A</v>
      </c>
      <c r="E42" s="14" t="s">
        <v>1746</v>
      </c>
      <c r="F42" s="11" t="str">
        <f t="shared" si="9"/>
        <v>N/A</v>
      </c>
      <c r="G42" s="14">
        <v>456.66666666999998</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8707.2106516000003</v>
      </c>
      <c r="D44" s="11" t="str">
        <f t="shared" si="8"/>
        <v>N/A</v>
      </c>
      <c r="E44" s="14">
        <v>8827.3826853999999</v>
      </c>
      <c r="F44" s="11" t="str">
        <f t="shared" si="9"/>
        <v>N/A</v>
      </c>
      <c r="G44" s="14">
        <v>8166.8506944999999</v>
      </c>
      <c r="H44" s="11" t="str">
        <f t="shared" si="10"/>
        <v>N/A</v>
      </c>
      <c r="I44" s="12">
        <v>1.38</v>
      </c>
      <c r="J44" s="12">
        <v>-7.48</v>
      </c>
      <c r="K44" s="43" t="s">
        <v>739</v>
      </c>
      <c r="L44" s="9" t="str">
        <f t="shared" si="12"/>
        <v>Yes</v>
      </c>
    </row>
    <row r="45" spans="1:12" ht="25" x14ac:dyDescent="0.25">
      <c r="A45" s="2" t="s">
        <v>1144</v>
      </c>
      <c r="B45" s="43" t="s">
        <v>213</v>
      </c>
      <c r="C45" s="14">
        <v>71.255225214999996</v>
      </c>
      <c r="D45" s="11" t="str">
        <f t="shared" si="8"/>
        <v>N/A</v>
      </c>
      <c r="E45" s="14">
        <v>68.923867470999994</v>
      </c>
      <c r="F45" s="11" t="str">
        <f t="shared" si="9"/>
        <v>N/A</v>
      </c>
      <c r="G45" s="14">
        <v>74.156908143999999</v>
      </c>
      <c r="H45" s="11" t="str">
        <f t="shared" si="10"/>
        <v>N/A</v>
      </c>
      <c r="I45" s="12">
        <v>-3.27</v>
      </c>
      <c r="J45" s="12">
        <v>7.5919999999999996</v>
      </c>
      <c r="K45" s="43" t="s">
        <v>739</v>
      </c>
      <c r="L45" s="9" t="str">
        <f t="shared" si="12"/>
        <v>Yes</v>
      </c>
    </row>
    <row r="46" spans="1:12" x14ac:dyDescent="0.25">
      <c r="A46" s="2" t="s">
        <v>1145</v>
      </c>
      <c r="B46" s="35" t="s">
        <v>213</v>
      </c>
      <c r="C46" s="45">
        <v>40455.713110999997</v>
      </c>
      <c r="D46" s="11" t="str">
        <f t="shared" si="8"/>
        <v>N/A</v>
      </c>
      <c r="E46" s="45">
        <v>41834.409112000001</v>
      </c>
      <c r="F46" s="11" t="str">
        <f t="shared" si="9"/>
        <v>N/A</v>
      </c>
      <c r="G46" s="45">
        <v>40763.111314000002</v>
      </c>
      <c r="H46" s="11" t="str">
        <f t="shared" si="10"/>
        <v>N/A</v>
      </c>
      <c r="I46" s="12">
        <v>3.4079999999999999</v>
      </c>
      <c r="J46" s="12">
        <v>-2.56</v>
      </c>
      <c r="K46" s="43" t="s">
        <v>739</v>
      </c>
      <c r="L46" s="9" t="str">
        <f>IF(J46="Div by 0", "N/A", IF(K46="N/A","N/A", IF(J46&gt;VALUE(MID(K46,1,2)), "No", IF(J46&lt;-1*VALUE(MID(K46,1,2)), "No", "Yes"))))</f>
        <v>Yes</v>
      </c>
    </row>
    <row r="47" spans="1:12" x14ac:dyDescent="0.25">
      <c r="A47" s="54" t="s">
        <v>1146</v>
      </c>
      <c r="B47" s="35" t="s">
        <v>213</v>
      </c>
      <c r="C47" s="45">
        <v>26807.592648999998</v>
      </c>
      <c r="D47" s="11" t="str">
        <f t="shared" si="8"/>
        <v>N/A</v>
      </c>
      <c r="E47" s="45">
        <v>29006.215205</v>
      </c>
      <c r="F47" s="11" t="str">
        <f t="shared" si="9"/>
        <v>N/A</v>
      </c>
      <c r="G47" s="45">
        <v>27430.155642000002</v>
      </c>
      <c r="H47" s="11" t="str">
        <f t="shared" si="10"/>
        <v>N/A</v>
      </c>
      <c r="I47" s="12">
        <v>8.2010000000000005</v>
      </c>
      <c r="J47" s="12">
        <v>-5.43</v>
      </c>
      <c r="K47" s="43" t="s">
        <v>739</v>
      </c>
      <c r="L47" s="9" t="str">
        <f>IF(J47="Div by 0", "N/A", IF(K47="N/A","N/A", IF(J47&gt;VALUE(MID(K47,1,2)), "No", IF(J47&lt;-1*VALUE(MID(K47,1,2)), "No", "Yes"))))</f>
        <v>Yes</v>
      </c>
    </row>
    <row r="48" spans="1:12" ht="25" x14ac:dyDescent="0.25">
      <c r="A48" s="2" t="s">
        <v>1147</v>
      </c>
      <c r="B48" s="35" t="s">
        <v>213</v>
      </c>
      <c r="C48" s="45">
        <v>32608.863711000002</v>
      </c>
      <c r="D48" s="11" t="str">
        <f t="shared" si="8"/>
        <v>N/A</v>
      </c>
      <c r="E48" s="45">
        <v>36396.929644000003</v>
      </c>
      <c r="F48" s="11" t="str">
        <f t="shared" si="9"/>
        <v>N/A</v>
      </c>
      <c r="G48" s="45">
        <v>34113.461350999998</v>
      </c>
      <c r="H48" s="11" t="str">
        <f t="shared" si="10"/>
        <v>N/A</v>
      </c>
      <c r="I48" s="12">
        <v>11.62</v>
      </c>
      <c r="J48" s="12">
        <v>-6.27</v>
      </c>
      <c r="K48" s="43" t="s">
        <v>739</v>
      </c>
      <c r="L48" s="9" t="str">
        <f>IF(J48="Div by 0", "N/A", IF(K48="N/A","N/A", IF(J48&gt;VALUE(MID(K48,1,2)), "No", IF(J48&lt;-1*VALUE(MID(K48,1,2)), "No", "Yes"))))</f>
        <v>Yes</v>
      </c>
    </row>
    <row r="49" spans="1:12" x14ac:dyDescent="0.25">
      <c r="A49" s="6" t="s">
        <v>1148</v>
      </c>
      <c r="B49" s="35" t="s">
        <v>213</v>
      </c>
      <c r="C49" s="45">
        <v>25411.341286999999</v>
      </c>
      <c r="D49" s="11" t="str">
        <f t="shared" si="8"/>
        <v>N/A</v>
      </c>
      <c r="E49" s="45">
        <v>26002.574250000001</v>
      </c>
      <c r="F49" s="11" t="str">
        <f t="shared" si="9"/>
        <v>N/A</v>
      </c>
      <c r="G49" s="45">
        <v>25009.371909000001</v>
      </c>
      <c r="H49" s="11" t="str">
        <f t="shared" si="10"/>
        <v>N/A</v>
      </c>
      <c r="I49" s="12">
        <v>2.327</v>
      </c>
      <c r="J49" s="12">
        <v>-3.82</v>
      </c>
      <c r="K49" s="43" t="s">
        <v>739</v>
      </c>
      <c r="L49" s="9" t="str">
        <f t="shared" ref="L49:L59" si="13">IF(J49="Div by 0", "N/A", IF(K49="N/A","N/A", IF(J49&gt;VALUE(MID(K49,1,2)), "No", IF(J49&lt;-1*VALUE(MID(K49,1,2)), "No", "Yes"))))</f>
        <v>Yes</v>
      </c>
    </row>
    <row r="50" spans="1:12" ht="25" x14ac:dyDescent="0.25">
      <c r="A50" s="2" t="s">
        <v>1149</v>
      </c>
      <c r="B50" s="35" t="s">
        <v>213</v>
      </c>
      <c r="C50" s="45">
        <v>15524.722033</v>
      </c>
      <c r="D50" s="11" t="str">
        <f t="shared" si="8"/>
        <v>N/A</v>
      </c>
      <c r="E50" s="45">
        <v>16648.023954</v>
      </c>
      <c r="F50" s="11" t="str">
        <f t="shared" si="9"/>
        <v>N/A</v>
      </c>
      <c r="G50" s="45">
        <v>15320.715674999999</v>
      </c>
      <c r="H50" s="11" t="str">
        <f t="shared" si="10"/>
        <v>N/A</v>
      </c>
      <c r="I50" s="12">
        <v>7.2359999999999998</v>
      </c>
      <c r="J50" s="12">
        <v>-7.97</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v>47857.101983</v>
      </c>
      <c r="D53" s="11" t="str">
        <f t="shared" si="14"/>
        <v>N/A</v>
      </c>
      <c r="E53" s="45">
        <v>44020.708395000001</v>
      </c>
      <c r="F53" s="11" t="str">
        <f t="shared" si="15"/>
        <v>N/A</v>
      </c>
      <c r="G53" s="45">
        <v>43330.398484999998</v>
      </c>
      <c r="H53" s="11" t="str">
        <f t="shared" si="16"/>
        <v>N/A</v>
      </c>
      <c r="I53" s="12">
        <v>-8.02</v>
      </c>
      <c r="J53" s="12">
        <v>-1.57</v>
      </c>
      <c r="K53" s="43" t="s">
        <v>739</v>
      </c>
      <c r="L53" s="9" t="str">
        <f t="shared" si="13"/>
        <v>Yes</v>
      </c>
    </row>
    <row r="54" spans="1:12" ht="25" x14ac:dyDescent="0.25">
      <c r="A54" s="2" t="s">
        <v>1153</v>
      </c>
      <c r="B54" s="35" t="s">
        <v>213</v>
      </c>
      <c r="C54" s="45">
        <v>16685.132979000002</v>
      </c>
      <c r="D54" s="11" t="str">
        <f t="shared" si="14"/>
        <v>N/A</v>
      </c>
      <c r="E54" s="45">
        <v>17378.909821000001</v>
      </c>
      <c r="F54" s="11" t="str">
        <f t="shared" si="15"/>
        <v>N/A</v>
      </c>
      <c r="G54" s="45">
        <v>15900.336142</v>
      </c>
      <c r="H54" s="11" t="str">
        <f t="shared" si="16"/>
        <v>N/A</v>
      </c>
      <c r="I54" s="12">
        <v>4.1580000000000004</v>
      </c>
      <c r="J54" s="12">
        <v>-8.51</v>
      </c>
      <c r="K54" s="43" t="s">
        <v>739</v>
      </c>
      <c r="L54" s="9" t="str">
        <f t="shared" si="13"/>
        <v>Yes</v>
      </c>
    </row>
    <row r="55" spans="1:12" ht="25" x14ac:dyDescent="0.25">
      <c r="A55" s="2" t="s">
        <v>1154</v>
      </c>
      <c r="B55" s="35" t="s">
        <v>213</v>
      </c>
      <c r="C55" s="45">
        <v>42898.911496000001</v>
      </c>
      <c r="D55" s="11" t="str">
        <f t="shared" si="14"/>
        <v>N/A</v>
      </c>
      <c r="E55" s="45">
        <v>41607.374408000003</v>
      </c>
      <c r="F55" s="11" t="str">
        <f t="shared" si="15"/>
        <v>N/A</v>
      </c>
      <c r="G55" s="45">
        <v>41009.420408999998</v>
      </c>
      <c r="H55" s="11" t="str">
        <f t="shared" si="16"/>
        <v>N/A</v>
      </c>
      <c r="I55" s="12">
        <v>-3.01</v>
      </c>
      <c r="J55" s="12">
        <v>-1.44</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54047.792207999999</v>
      </c>
      <c r="D57" s="11" t="str">
        <f t="shared" si="14"/>
        <v>N/A</v>
      </c>
      <c r="E57" s="45">
        <v>59684.433333000001</v>
      </c>
      <c r="F57" s="11" t="str">
        <f t="shared" si="15"/>
        <v>N/A</v>
      </c>
      <c r="G57" s="45">
        <v>75889.208333000002</v>
      </c>
      <c r="H57" s="11" t="str">
        <f t="shared" si="16"/>
        <v>N/A</v>
      </c>
      <c r="I57" s="12">
        <v>10.43</v>
      </c>
      <c r="J57" s="12">
        <v>27.15</v>
      </c>
      <c r="K57" s="43" t="s">
        <v>739</v>
      </c>
      <c r="L57" s="9" t="str">
        <f t="shared" si="13"/>
        <v>Yes</v>
      </c>
    </row>
    <row r="58" spans="1:12" ht="25" x14ac:dyDescent="0.25">
      <c r="A58" s="2" t="s">
        <v>1157</v>
      </c>
      <c r="B58" s="35" t="s">
        <v>213</v>
      </c>
      <c r="C58" s="45">
        <v>21904.934924000001</v>
      </c>
      <c r="D58" s="11" t="str">
        <f t="shared" si="14"/>
        <v>N/A</v>
      </c>
      <c r="E58" s="45">
        <v>21352.176759000002</v>
      </c>
      <c r="F58" s="11" t="str">
        <f t="shared" si="15"/>
        <v>N/A</v>
      </c>
      <c r="G58" s="45">
        <v>19731.151811</v>
      </c>
      <c r="H58" s="11" t="str">
        <f t="shared" si="16"/>
        <v>N/A</v>
      </c>
      <c r="I58" s="12">
        <v>-2.52</v>
      </c>
      <c r="J58" s="12">
        <v>-7.59</v>
      </c>
      <c r="K58" s="43" t="s">
        <v>739</v>
      </c>
      <c r="L58" s="9" t="str">
        <f t="shared" si="13"/>
        <v>Yes</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217726358</v>
      </c>
      <c r="F60" s="11" t="str">
        <f t="shared" si="15"/>
        <v>N/A</v>
      </c>
      <c r="G60" s="45">
        <v>203800140</v>
      </c>
      <c r="H60" s="11" t="str">
        <f t="shared" si="16"/>
        <v>N/A</v>
      </c>
      <c r="I60" s="12" t="s">
        <v>213</v>
      </c>
      <c r="J60" s="12">
        <v>-6.4</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144972939</v>
      </c>
      <c r="F61" s="11" t="str">
        <f t="shared" si="15"/>
        <v>N/A</v>
      </c>
      <c r="G61" s="45">
        <v>134767337</v>
      </c>
      <c r="H61" s="11" t="str">
        <f t="shared" si="16"/>
        <v>N/A</v>
      </c>
      <c r="I61" s="12" t="s">
        <v>213</v>
      </c>
      <c r="J61" s="12">
        <v>-7.04</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21813061</v>
      </c>
      <c r="F64" s="11" t="str">
        <f t="shared" si="15"/>
        <v>N/A</v>
      </c>
      <c r="G64" s="45">
        <v>20619527</v>
      </c>
      <c r="H64" s="11" t="str">
        <f t="shared" si="16"/>
        <v>N/A</v>
      </c>
      <c r="I64" s="12" t="s">
        <v>213</v>
      </c>
      <c r="J64" s="12">
        <v>-5.47</v>
      </c>
      <c r="K64" s="43" t="s">
        <v>739</v>
      </c>
      <c r="L64" s="9" t="str">
        <f t="shared" si="17"/>
        <v>Yes</v>
      </c>
    </row>
    <row r="65" spans="1:12" ht="25" x14ac:dyDescent="0.25">
      <c r="A65" s="2" t="s">
        <v>1163</v>
      </c>
      <c r="B65" s="35" t="s">
        <v>213</v>
      </c>
      <c r="C65" s="45" t="s">
        <v>213</v>
      </c>
      <c r="D65" s="11" t="str">
        <f t="shared" si="14"/>
        <v>N/A</v>
      </c>
      <c r="E65" s="45">
        <v>5021050</v>
      </c>
      <c r="F65" s="11" t="str">
        <f t="shared" si="15"/>
        <v>N/A</v>
      </c>
      <c r="G65" s="45">
        <v>4870541</v>
      </c>
      <c r="H65" s="11" t="str">
        <f t="shared" si="16"/>
        <v>N/A</v>
      </c>
      <c r="I65" s="12" t="s">
        <v>213</v>
      </c>
      <c r="J65" s="12">
        <v>-3</v>
      </c>
      <c r="K65" s="43" t="s">
        <v>739</v>
      </c>
      <c r="L65" s="9" t="str">
        <f t="shared" si="17"/>
        <v>Yes</v>
      </c>
    </row>
    <row r="66" spans="1:12" ht="25" x14ac:dyDescent="0.25">
      <c r="A66" s="2" t="s">
        <v>1164</v>
      </c>
      <c r="B66" s="35" t="s">
        <v>213</v>
      </c>
      <c r="C66" s="45" t="s">
        <v>213</v>
      </c>
      <c r="D66" s="11" t="str">
        <f t="shared" si="14"/>
        <v>N/A</v>
      </c>
      <c r="E66" s="45">
        <v>36431291</v>
      </c>
      <c r="F66" s="11" t="str">
        <f t="shared" si="15"/>
        <v>N/A</v>
      </c>
      <c r="G66" s="45">
        <v>33417207</v>
      </c>
      <c r="H66" s="11" t="str">
        <f t="shared" si="16"/>
        <v>N/A</v>
      </c>
      <c r="I66" s="12" t="s">
        <v>213</v>
      </c>
      <c r="J66" s="12">
        <v>-8.27</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1720600</v>
      </c>
      <c r="F68" s="11" t="str">
        <f t="shared" si="15"/>
        <v>N/A</v>
      </c>
      <c r="G68" s="45">
        <v>2105882</v>
      </c>
      <c r="H68" s="11" t="str">
        <f t="shared" si="16"/>
        <v>N/A</v>
      </c>
      <c r="I68" s="12" t="s">
        <v>213</v>
      </c>
      <c r="J68" s="12">
        <v>22.39</v>
      </c>
      <c r="K68" s="43" t="s">
        <v>739</v>
      </c>
      <c r="L68" s="9" t="str">
        <f t="shared" si="17"/>
        <v>Yes</v>
      </c>
    </row>
    <row r="69" spans="1:12" ht="25" x14ac:dyDescent="0.25">
      <c r="A69" s="2" t="s">
        <v>1167</v>
      </c>
      <c r="B69" s="35" t="s">
        <v>213</v>
      </c>
      <c r="C69" s="45" t="s">
        <v>213</v>
      </c>
      <c r="D69" s="11" t="str">
        <f t="shared" si="14"/>
        <v>N/A</v>
      </c>
      <c r="E69" s="45">
        <v>7767417</v>
      </c>
      <c r="F69" s="11" t="str">
        <f t="shared" si="15"/>
        <v>N/A</v>
      </c>
      <c r="G69" s="45">
        <v>8019646</v>
      </c>
      <c r="H69" s="11" t="str">
        <f t="shared" si="16"/>
        <v>N/A</v>
      </c>
      <c r="I69" s="12" t="s">
        <v>213</v>
      </c>
      <c r="J69" s="12">
        <v>3.2469999999999999</v>
      </c>
      <c r="K69" s="43" t="s">
        <v>739</v>
      </c>
      <c r="L69" s="9" t="str">
        <f t="shared" si="17"/>
        <v>Yes</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8439.5190005999993</v>
      </c>
      <c r="D71" s="11" t="str">
        <f t="shared" si="14"/>
        <v>N/A</v>
      </c>
      <c r="E71" s="45">
        <v>8703.1361873999995</v>
      </c>
      <c r="F71" s="11" t="str">
        <f t="shared" si="15"/>
        <v>N/A</v>
      </c>
      <c r="G71" s="45">
        <v>8038.5019523999999</v>
      </c>
      <c r="H71" s="11" t="str">
        <f t="shared" si="16"/>
        <v>N/A</v>
      </c>
      <c r="I71" s="12">
        <v>3.1240000000000001</v>
      </c>
      <c r="J71" s="12">
        <v>-7.64</v>
      </c>
      <c r="K71" s="43" t="s">
        <v>739</v>
      </c>
      <c r="L71" s="9" t="str">
        <f t="shared" ref="L71:L81" si="18">IF(J71="Div by 0", "N/A", IF(K71="N/A","N/A", IF(J71&gt;VALUE(MID(K71,1,2)), "No", IF(J71&lt;-1*VALUE(MID(K71,1,2)), "No", "Yes"))))</f>
        <v>Yes</v>
      </c>
    </row>
    <row r="72" spans="1:12" ht="25" x14ac:dyDescent="0.25">
      <c r="A72" s="2" t="s">
        <v>1170</v>
      </c>
      <c r="B72" s="35" t="s">
        <v>213</v>
      </c>
      <c r="C72" s="45">
        <v>9298.1293315000003</v>
      </c>
      <c r="D72" s="11" t="str">
        <f t="shared" si="14"/>
        <v>N/A</v>
      </c>
      <c r="E72" s="45">
        <v>10124.515609</v>
      </c>
      <c r="F72" s="11" t="str">
        <f t="shared" si="15"/>
        <v>N/A</v>
      </c>
      <c r="G72" s="45">
        <v>9228.7432035000002</v>
      </c>
      <c r="H72" s="11" t="str">
        <f t="shared" si="16"/>
        <v>N/A</v>
      </c>
      <c r="I72" s="12">
        <v>8.8879999999999999</v>
      </c>
      <c r="J72" s="12">
        <v>-8.85</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v>33089.369687999999</v>
      </c>
      <c r="D75" s="11" t="str">
        <f t="shared" si="14"/>
        <v>N/A</v>
      </c>
      <c r="E75" s="45">
        <v>32125.273932</v>
      </c>
      <c r="F75" s="11" t="str">
        <f t="shared" si="15"/>
        <v>N/A</v>
      </c>
      <c r="G75" s="45">
        <v>31241.707576000001</v>
      </c>
      <c r="H75" s="11" t="str">
        <f t="shared" si="16"/>
        <v>N/A</v>
      </c>
      <c r="I75" s="12">
        <v>-2.91</v>
      </c>
      <c r="J75" s="12">
        <v>-2.75</v>
      </c>
      <c r="K75" s="43" t="s">
        <v>739</v>
      </c>
      <c r="L75" s="9" t="str">
        <f t="shared" si="18"/>
        <v>Yes</v>
      </c>
    </row>
    <row r="76" spans="1:12" ht="25" x14ac:dyDescent="0.25">
      <c r="A76" s="2" t="s">
        <v>1174</v>
      </c>
      <c r="B76" s="35" t="s">
        <v>213</v>
      </c>
      <c r="C76" s="45">
        <v>3783.9308510999999</v>
      </c>
      <c r="D76" s="11" t="str">
        <f t="shared" si="14"/>
        <v>N/A</v>
      </c>
      <c r="E76" s="45">
        <v>4483.0803570999997</v>
      </c>
      <c r="F76" s="11" t="str">
        <f t="shared" si="15"/>
        <v>N/A</v>
      </c>
      <c r="G76" s="45">
        <v>4560.4316478999999</v>
      </c>
      <c r="H76" s="11" t="str">
        <f t="shared" si="16"/>
        <v>N/A</v>
      </c>
      <c r="I76" s="12">
        <v>18.48</v>
      </c>
      <c r="J76" s="12">
        <v>1.7250000000000001</v>
      </c>
      <c r="K76" s="43" t="s">
        <v>739</v>
      </c>
      <c r="L76" s="9" t="str">
        <f t="shared" si="18"/>
        <v>Yes</v>
      </c>
    </row>
    <row r="77" spans="1:12" ht="25" x14ac:dyDescent="0.25">
      <c r="A77" s="2" t="s">
        <v>1175</v>
      </c>
      <c r="B77" s="35" t="s">
        <v>213</v>
      </c>
      <c r="C77" s="45">
        <v>4898.4369942000003</v>
      </c>
      <c r="D77" s="11" t="str">
        <f t="shared" si="14"/>
        <v>N/A</v>
      </c>
      <c r="E77" s="45">
        <v>4543.6880768000001</v>
      </c>
      <c r="F77" s="11" t="str">
        <f t="shared" si="15"/>
        <v>N/A</v>
      </c>
      <c r="G77" s="45">
        <v>4168.8132484999996</v>
      </c>
      <c r="H77" s="11" t="str">
        <f t="shared" si="16"/>
        <v>N/A</v>
      </c>
      <c r="I77" s="12">
        <v>-7.24</v>
      </c>
      <c r="J77" s="12">
        <v>-8.25</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8032.2662338</v>
      </c>
      <c r="D79" s="11" t="str">
        <f t="shared" si="14"/>
        <v>N/A</v>
      </c>
      <c r="E79" s="45">
        <v>6372.5925926</v>
      </c>
      <c r="F79" s="11" t="str">
        <f t="shared" si="15"/>
        <v>N/A</v>
      </c>
      <c r="G79" s="45">
        <v>7312.0902778</v>
      </c>
      <c r="H79" s="11" t="str">
        <f t="shared" si="16"/>
        <v>N/A</v>
      </c>
      <c r="I79" s="12">
        <v>-20.7</v>
      </c>
      <c r="J79" s="12">
        <v>14.74</v>
      </c>
      <c r="K79" s="43" t="s">
        <v>739</v>
      </c>
      <c r="L79" s="9" t="str">
        <f t="shared" si="18"/>
        <v>Yes</v>
      </c>
    </row>
    <row r="80" spans="1:12" ht="25" x14ac:dyDescent="0.25">
      <c r="A80" s="2" t="s">
        <v>1178</v>
      </c>
      <c r="B80" s="35" t="s">
        <v>213</v>
      </c>
      <c r="C80" s="45">
        <v>14711.800434000001</v>
      </c>
      <c r="D80" s="11" t="str">
        <f t="shared" si="14"/>
        <v>N/A</v>
      </c>
      <c r="E80" s="45">
        <v>12712.630115</v>
      </c>
      <c r="F80" s="11" t="str">
        <f t="shared" si="15"/>
        <v>N/A</v>
      </c>
      <c r="G80" s="45">
        <v>11169.423398000001</v>
      </c>
      <c r="H80" s="11" t="str">
        <f t="shared" si="16"/>
        <v>N/A</v>
      </c>
      <c r="I80" s="12">
        <v>-13.6</v>
      </c>
      <c r="J80" s="12">
        <v>-12.1</v>
      </c>
      <c r="K80" s="43" t="s">
        <v>739</v>
      </c>
      <c r="L80" s="9" t="str">
        <f t="shared" si="18"/>
        <v>Yes</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216146262</v>
      </c>
      <c r="F82" s="11" t="str">
        <f t="shared" si="15"/>
        <v>N/A</v>
      </c>
      <c r="G82" s="45">
        <v>202576478</v>
      </c>
      <c r="H82" s="11" t="str">
        <f t="shared" si="16"/>
        <v>N/A</v>
      </c>
      <c r="I82" s="12" t="s">
        <v>213</v>
      </c>
      <c r="J82" s="12">
        <v>-6.28</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21734</v>
      </c>
      <c r="F83" s="11" t="str">
        <f t="shared" ref="F83:F114" si="21">IF($B83="N/A","N/A",IF(E83&gt;10,"No",IF(E83&lt;-10,"No","Yes")))</f>
        <v>N/A</v>
      </c>
      <c r="G83" s="36">
        <v>20247</v>
      </c>
      <c r="H83" s="11" t="str">
        <f t="shared" ref="H83:H114" si="22">IF($B83="N/A","N/A",IF(G83&gt;10,"No",IF(G83&lt;-10,"No","Yes")))</f>
        <v>N/A</v>
      </c>
      <c r="I83" s="12" t="s">
        <v>213</v>
      </c>
      <c r="J83" s="12">
        <v>-6.84</v>
      </c>
      <c r="K83" s="43" t="s">
        <v>739</v>
      </c>
      <c r="L83" s="9" t="str">
        <f t="shared" si="19"/>
        <v>Yes</v>
      </c>
    </row>
    <row r="84" spans="1:12" x14ac:dyDescent="0.25">
      <c r="A84" s="2" t="s">
        <v>358</v>
      </c>
      <c r="B84" s="35" t="s">
        <v>213</v>
      </c>
      <c r="C84" s="45" t="s">
        <v>213</v>
      </c>
      <c r="D84" s="11" t="str">
        <f t="shared" si="20"/>
        <v>N/A</v>
      </c>
      <c r="E84" s="45">
        <v>9945.0750896999998</v>
      </c>
      <c r="F84" s="11" t="str">
        <f t="shared" si="21"/>
        <v>N/A</v>
      </c>
      <c r="G84" s="45">
        <v>10005.258952</v>
      </c>
      <c r="H84" s="11" t="str">
        <f t="shared" si="22"/>
        <v>N/A</v>
      </c>
      <c r="I84" s="12" t="s">
        <v>213</v>
      </c>
      <c r="J84" s="12">
        <v>0.60519999999999996</v>
      </c>
      <c r="K84" s="43" t="s">
        <v>739</v>
      </c>
      <c r="L84" s="9" t="str">
        <f t="shared" si="19"/>
        <v>Yes</v>
      </c>
    </row>
    <row r="85" spans="1:12" ht="25" x14ac:dyDescent="0.25">
      <c r="A85" s="2" t="s">
        <v>1180</v>
      </c>
      <c r="B85" s="35" t="s">
        <v>213</v>
      </c>
      <c r="C85" s="45" t="s">
        <v>213</v>
      </c>
      <c r="D85" s="11" t="str">
        <f t="shared" si="20"/>
        <v>N/A</v>
      </c>
      <c r="E85" s="45">
        <v>9971659</v>
      </c>
      <c r="F85" s="11" t="str">
        <f t="shared" si="21"/>
        <v>N/A</v>
      </c>
      <c r="G85" s="45">
        <v>9558091</v>
      </c>
      <c r="H85" s="11" t="str">
        <f t="shared" si="22"/>
        <v>N/A</v>
      </c>
      <c r="I85" s="12" t="s">
        <v>213</v>
      </c>
      <c r="J85" s="12">
        <v>-4.1500000000000004</v>
      </c>
      <c r="K85" s="43" t="s">
        <v>739</v>
      </c>
      <c r="L85" s="9" t="str">
        <f t="shared" si="19"/>
        <v>Yes</v>
      </c>
    </row>
    <row r="86" spans="1:12" x14ac:dyDescent="0.25">
      <c r="A86" s="2" t="s">
        <v>729</v>
      </c>
      <c r="B86" s="35" t="s">
        <v>213</v>
      </c>
      <c r="C86" s="45" t="s">
        <v>213</v>
      </c>
      <c r="D86" s="11" t="str">
        <f t="shared" si="20"/>
        <v>N/A</v>
      </c>
      <c r="E86" s="36">
        <v>15830</v>
      </c>
      <c r="F86" s="11" t="str">
        <f t="shared" si="21"/>
        <v>N/A</v>
      </c>
      <c r="G86" s="36">
        <v>16103</v>
      </c>
      <c r="H86" s="11" t="str">
        <f t="shared" si="22"/>
        <v>N/A</v>
      </c>
      <c r="I86" s="12" t="s">
        <v>213</v>
      </c>
      <c r="J86" s="12">
        <v>1.7250000000000001</v>
      </c>
      <c r="K86" s="43" t="s">
        <v>739</v>
      </c>
      <c r="L86" s="9" t="str">
        <f t="shared" si="19"/>
        <v>Yes</v>
      </c>
    </row>
    <row r="87" spans="1:12" ht="25" x14ac:dyDescent="0.25">
      <c r="A87" s="2" t="s">
        <v>1181</v>
      </c>
      <c r="B87" s="35" t="s">
        <v>213</v>
      </c>
      <c r="C87" s="45" t="s">
        <v>213</v>
      </c>
      <c r="D87" s="11" t="str">
        <f t="shared" si="20"/>
        <v>N/A</v>
      </c>
      <c r="E87" s="45">
        <v>629.92160454999998</v>
      </c>
      <c r="F87" s="11" t="str">
        <f t="shared" si="21"/>
        <v>N/A</v>
      </c>
      <c r="G87" s="45">
        <v>593.55964727000003</v>
      </c>
      <c r="H87" s="11" t="str">
        <f t="shared" si="22"/>
        <v>N/A</v>
      </c>
      <c r="I87" s="12" t="s">
        <v>213</v>
      </c>
      <c r="J87" s="12">
        <v>-5.77</v>
      </c>
      <c r="K87" s="43" t="s">
        <v>739</v>
      </c>
      <c r="L87" s="9" t="str">
        <f t="shared" si="19"/>
        <v>Yes</v>
      </c>
    </row>
    <row r="88" spans="1:12" ht="25" x14ac:dyDescent="0.25">
      <c r="A88" s="2" t="s">
        <v>1182</v>
      </c>
      <c r="B88" s="35" t="s">
        <v>213</v>
      </c>
      <c r="C88" s="45" t="s">
        <v>213</v>
      </c>
      <c r="D88" s="11" t="str">
        <f t="shared" si="20"/>
        <v>N/A</v>
      </c>
      <c r="E88" s="45">
        <v>865278</v>
      </c>
      <c r="F88" s="11" t="str">
        <f t="shared" si="21"/>
        <v>N/A</v>
      </c>
      <c r="G88" s="45">
        <v>957606</v>
      </c>
      <c r="H88" s="11" t="str">
        <f t="shared" si="22"/>
        <v>N/A</v>
      </c>
      <c r="I88" s="12" t="s">
        <v>213</v>
      </c>
      <c r="J88" s="12">
        <v>10.67</v>
      </c>
      <c r="K88" s="43" t="s">
        <v>739</v>
      </c>
      <c r="L88" s="9" t="str">
        <f t="shared" si="19"/>
        <v>Yes</v>
      </c>
    </row>
    <row r="89" spans="1:12" x14ac:dyDescent="0.25">
      <c r="A89" s="2" t="s">
        <v>730</v>
      </c>
      <c r="B89" s="35" t="s">
        <v>213</v>
      </c>
      <c r="C89" s="45" t="s">
        <v>213</v>
      </c>
      <c r="D89" s="11" t="str">
        <f t="shared" si="20"/>
        <v>N/A</v>
      </c>
      <c r="E89" s="36">
        <v>28</v>
      </c>
      <c r="F89" s="11" t="str">
        <f t="shared" si="21"/>
        <v>N/A</v>
      </c>
      <c r="G89" s="36">
        <v>34</v>
      </c>
      <c r="H89" s="11" t="str">
        <f t="shared" si="22"/>
        <v>N/A</v>
      </c>
      <c r="I89" s="12" t="s">
        <v>213</v>
      </c>
      <c r="J89" s="12">
        <v>21.43</v>
      </c>
      <c r="K89" s="43" t="s">
        <v>739</v>
      </c>
      <c r="L89" s="9" t="str">
        <f t="shared" si="19"/>
        <v>Yes</v>
      </c>
    </row>
    <row r="90" spans="1:12" ht="25" x14ac:dyDescent="0.25">
      <c r="A90" s="2" t="s">
        <v>1183</v>
      </c>
      <c r="B90" s="35" t="s">
        <v>213</v>
      </c>
      <c r="C90" s="45" t="s">
        <v>213</v>
      </c>
      <c r="D90" s="11" t="str">
        <f t="shared" si="20"/>
        <v>N/A</v>
      </c>
      <c r="E90" s="45">
        <v>30902.785714000001</v>
      </c>
      <c r="F90" s="11" t="str">
        <f t="shared" si="21"/>
        <v>N/A</v>
      </c>
      <c r="G90" s="45">
        <v>28164.882353000001</v>
      </c>
      <c r="H90" s="11" t="str">
        <f t="shared" si="22"/>
        <v>N/A</v>
      </c>
      <c r="I90" s="12" t="s">
        <v>213</v>
      </c>
      <c r="J90" s="12">
        <v>-8.86</v>
      </c>
      <c r="K90" s="43" t="s">
        <v>739</v>
      </c>
      <c r="L90" s="9" t="str">
        <f t="shared" si="19"/>
        <v>Yes</v>
      </c>
    </row>
    <row r="91" spans="1:12" ht="25" x14ac:dyDescent="0.25">
      <c r="A91" s="2" t="s">
        <v>1184</v>
      </c>
      <c r="B91" s="35" t="s">
        <v>213</v>
      </c>
      <c r="C91" s="45" t="s">
        <v>213</v>
      </c>
      <c r="D91" s="11" t="str">
        <f t="shared" si="20"/>
        <v>N/A</v>
      </c>
      <c r="E91" s="45">
        <v>0</v>
      </c>
      <c r="F91" s="11" t="str">
        <f t="shared" si="21"/>
        <v>N/A</v>
      </c>
      <c r="G91" s="45">
        <v>0</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0</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t="s">
        <v>1746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17734115</v>
      </c>
      <c r="F94" s="11" t="str">
        <f t="shared" si="21"/>
        <v>N/A</v>
      </c>
      <c r="G94" s="45">
        <v>16906006</v>
      </c>
      <c r="H94" s="11" t="str">
        <f t="shared" si="22"/>
        <v>N/A</v>
      </c>
      <c r="I94" s="12" t="s">
        <v>213</v>
      </c>
      <c r="J94" s="12">
        <v>-4.67</v>
      </c>
      <c r="K94" s="43" t="s">
        <v>739</v>
      </c>
      <c r="L94" s="9" t="str">
        <f t="shared" si="19"/>
        <v>Yes</v>
      </c>
    </row>
    <row r="95" spans="1:12" x14ac:dyDescent="0.25">
      <c r="A95" s="2" t="s">
        <v>732</v>
      </c>
      <c r="B95" s="35" t="s">
        <v>213</v>
      </c>
      <c r="C95" s="45" t="s">
        <v>213</v>
      </c>
      <c r="D95" s="11" t="str">
        <f t="shared" si="20"/>
        <v>N/A</v>
      </c>
      <c r="E95" s="36">
        <v>2517</v>
      </c>
      <c r="F95" s="11" t="str">
        <f t="shared" si="21"/>
        <v>N/A</v>
      </c>
      <c r="G95" s="36">
        <v>2543</v>
      </c>
      <c r="H95" s="11" t="str">
        <f t="shared" si="22"/>
        <v>N/A</v>
      </c>
      <c r="I95" s="12" t="s">
        <v>213</v>
      </c>
      <c r="J95" s="12">
        <v>1.0329999999999999</v>
      </c>
      <c r="K95" s="43" t="s">
        <v>739</v>
      </c>
      <c r="L95" s="9" t="str">
        <f t="shared" si="19"/>
        <v>Yes</v>
      </c>
    </row>
    <row r="96" spans="1:12" x14ac:dyDescent="0.25">
      <c r="A96" s="2" t="s">
        <v>1187</v>
      </c>
      <c r="B96" s="35" t="s">
        <v>213</v>
      </c>
      <c r="C96" s="45" t="s">
        <v>213</v>
      </c>
      <c r="D96" s="11" t="str">
        <f t="shared" si="20"/>
        <v>N/A</v>
      </c>
      <c r="E96" s="45">
        <v>7045.7350020000003</v>
      </c>
      <c r="F96" s="11" t="str">
        <f t="shared" si="21"/>
        <v>N/A</v>
      </c>
      <c r="G96" s="45">
        <v>6648.0558395999997</v>
      </c>
      <c r="H96" s="11" t="str">
        <f t="shared" si="22"/>
        <v>N/A</v>
      </c>
      <c r="I96" s="12" t="s">
        <v>213</v>
      </c>
      <c r="J96" s="12">
        <v>-5.64</v>
      </c>
      <c r="K96" s="43" t="s">
        <v>739</v>
      </c>
      <c r="L96" s="9" t="str">
        <f t="shared" si="19"/>
        <v>Yes</v>
      </c>
    </row>
    <row r="97" spans="1:12" x14ac:dyDescent="0.25">
      <c r="A97" s="2" t="s">
        <v>1188</v>
      </c>
      <c r="B97" s="35" t="s">
        <v>213</v>
      </c>
      <c r="C97" s="45" t="s">
        <v>213</v>
      </c>
      <c r="D97" s="11" t="str">
        <f t="shared" si="20"/>
        <v>N/A</v>
      </c>
      <c r="E97" s="45">
        <v>12204038</v>
      </c>
      <c r="F97" s="11" t="str">
        <f t="shared" si="21"/>
        <v>N/A</v>
      </c>
      <c r="G97" s="45">
        <v>11672429</v>
      </c>
      <c r="H97" s="11" t="str">
        <f t="shared" si="22"/>
        <v>N/A</v>
      </c>
      <c r="I97" s="12" t="s">
        <v>213</v>
      </c>
      <c r="J97" s="12">
        <v>-4.3600000000000003</v>
      </c>
      <c r="K97" s="43" t="s">
        <v>739</v>
      </c>
      <c r="L97" s="9" t="str">
        <f t="shared" si="19"/>
        <v>Yes</v>
      </c>
    </row>
    <row r="98" spans="1:12" x14ac:dyDescent="0.25">
      <c r="A98" s="2" t="s">
        <v>520</v>
      </c>
      <c r="B98" s="35" t="s">
        <v>213</v>
      </c>
      <c r="C98" s="45" t="s">
        <v>213</v>
      </c>
      <c r="D98" s="11" t="str">
        <f t="shared" si="20"/>
        <v>N/A</v>
      </c>
      <c r="E98" s="36">
        <v>417</v>
      </c>
      <c r="F98" s="11" t="str">
        <f t="shared" si="21"/>
        <v>N/A</v>
      </c>
      <c r="G98" s="36">
        <v>351</v>
      </c>
      <c r="H98" s="11" t="str">
        <f t="shared" si="22"/>
        <v>N/A</v>
      </c>
      <c r="I98" s="12" t="s">
        <v>213</v>
      </c>
      <c r="J98" s="12">
        <v>-15.8</v>
      </c>
      <c r="K98" s="43" t="s">
        <v>739</v>
      </c>
      <c r="L98" s="9" t="str">
        <f t="shared" si="19"/>
        <v>Yes</v>
      </c>
    </row>
    <row r="99" spans="1:12" x14ac:dyDescent="0.25">
      <c r="A99" s="2" t="s">
        <v>1189</v>
      </c>
      <c r="B99" s="35" t="s">
        <v>213</v>
      </c>
      <c r="C99" s="45" t="s">
        <v>213</v>
      </c>
      <c r="D99" s="11" t="str">
        <f t="shared" si="20"/>
        <v>N/A</v>
      </c>
      <c r="E99" s="45">
        <v>29266.278177</v>
      </c>
      <c r="F99" s="11" t="str">
        <f t="shared" si="21"/>
        <v>N/A</v>
      </c>
      <c r="G99" s="45">
        <v>33254.783475999997</v>
      </c>
      <c r="H99" s="11" t="str">
        <f t="shared" si="22"/>
        <v>N/A</v>
      </c>
      <c r="I99" s="12" t="s">
        <v>213</v>
      </c>
      <c r="J99" s="12">
        <v>13.63</v>
      </c>
      <c r="K99" s="43" t="s">
        <v>739</v>
      </c>
      <c r="L99" s="9" t="str">
        <f t="shared" si="19"/>
        <v>Yes</v>
      </c>
    </row>
    <row r="100" spans="1:12" ht="25" x14ac:dyDescent="0.25">
      <c r="A100" s="2" t="s">
        <v>1190</v>
      </c>
      <c r="B100" s="35" t="s">
        <v>213</v>
      </c>
      <c r="C100" s="45" t="s">
        <v>213</v>
      </c>
      <c r="D100" s="11" t="str">
        <f t="shared" si="20"/>
        <v>N/A</v>
      </c>
      <c r="E100" s="45">
        <v>11431369</v>
      </c>
      <c r="F100" s="11" t="str">
        <f t="shared" si="21"/>
        <v>N/A</v>
      </c>
      <c r="G100" s="45">
        <v>11155034</v>
      </c>
      <c r="H100" s="11" t="str">
        <f t="shared" si="22"/>
        <v>N/A</v>
      </c>
      <c r="I100" s="12" t="s">
        <v>213</v>
      </c>
      <c r="J100" s="12">
        <v>-2.42</v>
      </c>
      <c r="K100" s="43" t="s">
        <v>739</v>
      </c>
      <c r="L100" s="9" t="str">
        <f t="shared" si="19"/>
        <v>Yes</v>
      </c>
    </row>
    <row r="101" spans="1:12" x14ac:dyDescent="0.25">
      <c r="A101" s="2" t="s">
        <v>521</v>
      </c>
      <c r="B101" s="35" t="s">
        <v>213</v>
      </c>
      <c r="C101" s="45" t="s">
        <v>213</v>
      </c>
      <c r="D101" s="11" t="str">
        <f t="shared" si="20"/>
        <v>N/A</v>
      </c>
      <c r="E101" s="36">
        <v>7605</v>
      </c>
      <c r="F101" s="11" t="str">
        <f t="shared" si="21"/>
        <v>N/A</v>
      </c>
      <c r="G101" s="36">
        <v>7556</v>
      </c>
      <c r="H101" s="11" t="str">
        <f t="shared" si="22"/>
        <v>N/A</v>
      </c>
      <c r="I101" s="12" t="s">
        <v>213</v>
      </c>
      <c r="J101" s="12">
        <v>-0.64400000000000002</v>
      </c>
      <c r="K101" s="43" t="s">
        <v>739</v>
      </c>
      <c r="L101" s="9" t="str">
        <f t="shared" si="19"/>
        <v>Yes</v>
      </c>
    </row>
    <row r="102" spans="1:12" ht="25" x14ac:dyDescent="0.25">
      <c r="A102" s="2" t="s">
        <v>1191</v>
      </c>
      <c r="B102" s="35" t="s">
        <v>213</v>
      </c>
      <c r="C102" s="45" t="s">
        <v>213</v>
      </c>
      <c r="D102" s="11" t="str">
        <f t="shared" si="20"/>
        <v>N/A</v>
      </c>
      <c r="E102" s="45">
        <v>1503.1385929999999</v>
      </c>
      <c r="F102" s="11" t="str">
        <f t="shared" si="21"/>
        <v>N/A</v>
      </c>
      <c r="G102" s="45">
        <v>1476.3147168</v>
      </c>
      <c r="H102" s="11" t="str">
        <f t="shared" si="22"/>
        <v>N/A</v>
      </c>
      <c r="I102" s="12" t="s">
        <v>213</v>
      </c>
      <c r="J102" s="12">
        <v>-1.78</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130004644</v>
      </c>
      <c r="F106" s="11" t="str">
        <f t="shared" si="21"/>
        <v>N/A</v>
      </c>
      <c r="G106" s="45">
        <v>121817665</v>
      </c>
      <c r="H106" s="11" t="str">
        <f t="shared" si="22"/>
        <v>N/A</v>
      </c>
      <c r="I106" s="12" t="s">
        <v>213</v>
      </c>
      <c r="J106" s="12">
        <v>-6.3</v>
      </c>
      <c r="K106" s="43" t="s">
        <v>739</v>
      </c>
      <c r="L106" s="9" t="str">
        <f t="shared" si="19"/>
        <v>Yes</v>
      </c>
    </row>
    <row r="107" spans="1:12" x14ac:dyDescent="0.25">
      <c r="A107" s="2" t="s">
        <v>523</v>
      </c>
      <c r="B107" s="35" t="s">
        <v>213</v>
      </c>
      <c r="C107" s="45" t="s">
        <v>213</v>
      </c>
      <c r="D107" s="11" t="str">
        <f t="shared" si="20"/>
        <v>N/A</v>
      </c>
      <c r="E107" s="36">
        <v>14031</v>
      </c>
      <c r="F107" s="11" t="str">
        <f t="shared" si="21"/>
        <v>N/A</v>
      </c>
      <c r="G107" s="36">
        <v>14096</v>
      </c>
      <c r="H107" s="11" t="str">
        <f t="shared" si="22"/>
        <v>N/A</v>
      </c>
      <c r="I107" s="12" t="s">
        <v>213</v>
      </c>
      <c r="J107" s="12">
        <v>0.46329999999999999</v>
      </c>
      <c r="K107" s="43" t="s">
        <v>739</v>
      </c>
      <c r="L107" s="9" t="str">
        <f t="shared" si="19"/>
        <v>Yes</v>
      </c>
    </row>
    <row r="108" spans="1:12" ht="25" x14ac:dyDescent="0.25">
      <c r="A108" s="2" t="s">
        <v>1195</v>
      </c>
      <c r="B108" s="35" t="s">
        <v>213</v>
      </c>
      <c r="C108" s="45" t="s">
        <v>213</v>
      </c>
      <c r="D108" s="11" t="str">
        <f t="shared" si="20"/>
        <v>N/A</v>
      </c>
      <c r="E108" s="45">
        <v>9265.5294704999997</v>
      </c>
      <c r="F108" s="11" t="str">
        <f t="shared" si="21"/>
        <v>N/A</v>
      </c>
      <c r="G108" s="45">
        <v>8642.0023411000002</v>
      </c>
      <c r="H108" s="11" t="str">
        <f t="shared" si="22"/>
        <v>N/A</v>
      </c>
      <c r="I108" s="12" t="s">
        <v>213</v>
      </c>
      <c r="J108" s="12">
        <v>-6.73</v>
      </c>
      <c r="K108" s="43" t="s">
        <v>739</v>
      </c>
      <c r="L108" s="9" t="str">
        <f t="shared" si="19"/>
        <v>Yes</v>
      </c>
    </row>
    <row r="109" spans="1:12" ht="25" x14ac:dyDescent="0.25">
      <c r="A109" s="2" t="s">
        <v>1196</v>
      </c>
      <c r="B109" s="35" t="s">
        <v>213</v>
      </c>
      <c r="C109" s="45" t="s">
        <v>213</v>
      </c>
      <c r="D109" s="11" t="str">
        <f t="shared" si="20"/>
        <v>N/A</v>
      </c>
      <c r="E109" s="45">
        <v>418397</v>
      </c>
      <c r="F109" s="11" t="str">
        <f t="shared" si="21"/>
        <v>N/A</v>
      </c>
      <c r="G109" s="45">
        <v>417661</v>
      </c>
      <c r="H109" s="11" t="str">
        <f t="shared" si="22"/>
        <v>N/A</v>
      </c>
      <c r="I109" s="12" t="s">
        <v>213</v>
      </c>
      <c r="J109" s="12">
        <v>-0.17599999999999999</v>
      </c>
      <c r="K109" s="43" t="s">
        <v>739</v>
      </c>
      <c r="L109" s="9" t="str">
        <f t="shared" si="19"/>
        <v>Yes</v>
      </c>
    </row>
    <row r="110" spans="1:12" x14ac:dyDescent="0.25">
      <c r="A110" s="2" t="s">
        <v>524</v>
      </c>
      <c r="B110" s="35" t="s">
        <v>213</v>
      </c>
      <c r="C110" s="45" t="s">
        <v>213</v>
      </c>
      <c r="D110" s="11" t="str">
        <f t="shared" si="20"/>
        <v>N/A</v>
      </c>
      <c r="E110" s="36">
        <v>163</v>
      </c>
      <c r="F110" s="11" t="str">
        <f t="shared" si="21"/>
        <v>N/A</v>
      </c>
      <c r="G110" s="36">
        <v>137</v>
      </c>
      <c r="H110" s="11" t="str">
        <f t="shared" si="22"/>
        <v>N/A</v>
      </c>
      <c r="I110" s="12" t="s">
        <v>213</v>
      </c>
      <c r="J110" s="12">
        <v>-16</v>
      </c>
      <c r="K110" s="43" t="s">
        <v>739</v>
      </c>
      <c r="L110" s="9" t="str">
        <f t="shared" si="19"/>
        <v>Yes</v>
      </c>
    </row>
    <row r="111" spans="1:12" ht="25" x14ac:dyDescent="0.25">
      <c r="A111" s="2" t="s">
        <v>1197</v>
      </c>
      <c r="B111" s="35" t="s">
        <v>213</v>
      </c>
      <c r="C111" s="45" t="s">
        <v>213</v>
      </c>
      <c r="D111" s="11" t="str">
        <f t="shared" si="20"/>
        <v>N/A</v>
      </c>
      <c r="E111" s="45">
        <v>2566.8527607000001</v>
      </c>
      <c r="F111" s="11" t="str">
        <f t="shared" si="21"/>
        <v>N/A</v>
      </c>
      <c r="G111" s="45">
        <v>3048.6204379999999</v>
      </c>
      <c r="H111" s="11" t="str">
        <f t="shared" si="22"/>
        <v>N/A</v>
      </c>
      <c r="I111" s="12" t="s">
        <v>213</v>
      </c>
      <c r="J111" s="12">
        <v>18.77</v>
      </c>
      <c r="K111" s="43" t="s">
        <v>739</v>
      </c>
      <c r="L111" s="9" t="str">
        <f t="shared" si="19"/>
        <v>Yes</v>
      </c>
    </row>
    <row r="112" spans="1:12" ht="25" x14ac:dyDescent="0.25">
      <c r="A112" s="2" t="s">
        <v>1198</v>
      </c>
      <c r="B112" s="35" t="s">
        <v>213</v>
      </c>
      <c r="C112" s="45" t="s">
        <v>213</v>
      </c>
      <c r="D112" s="11" t="str">
        <f t="shared" si="20"/>
        <v>N/A</v>
      </c>
      <c r="E112" s="45">
        <v>3643042</v>
      </c>
      <c r="F112" s="11" t="str">
        <f t="shared" si="21"/>
        <v>N/A</v>
      </c>
      <c r="G112" s="45">
        <v>3944603</v>
      </c>
      <c r="H112" s="11" t="str">
        <f t="shared" si="22"/>
        <v>N/A</v>
      </c>
      <c r="I112" s="12" t="s">
        <v>213</v>
      </c>
      <c r="J112" s="12">
        <v>8.2780000000000005</v>
      </c>
      <c r="K112" s="43" t="s">
        <v>739</v>
      </c>
      <c r="L112" s="9" t="str">
        <f t="shared" si="19"/>
        <v>Yes</v>
      </c>
    </row>
    <row r="113" spans="1:12" x14ac:dyDescent="0.25">
      <c r="A113" s="2" t="s">
        <v>525</v>
      </c>
      <c r="B113" s="35" t="s">
        <v>213</v>
      </c>
      <c r="C113" s="45" t="s">
        <v>213</v>
      </c>
      <c r="D113" s="11" t="str">
        <f t="shared" si="20"/>
        <v>N/A</v>
      </c>
      <c r="E113" s="36">
        <v>647</v>
      </c>
      <c r="F113" s="11" t="str">
        <f t="shared" si="21"/>
        <v>N/A</v>
      </c>
      <c r="G113" s="36">
        <v>739</v>
      </c>
      <c r="H113" s="11" t="str">
        <f t="shared" si="22"/>
        <v>N/A</v>
      </c>
      <c r="I113" s="12" t="s">
        <v>213</v>
      </c>
      <c r="J113" s="12">
        <v>14.22</v>
      </c>
      <c r="K113" s="43" t="s">
        <v>739</v>
      </c>
      <c r="L113" s="9" t="str">
        <f t="shared" si="19"/>
        <v>Yes</v>
      </c>
    </row>
    <row r="114" spans="1:12" ht="25" x14ac:dyDescent="0.25">
      <c r="A114" s="2" t="s">
        <v>1199</v>
      </c>
      <c r="B114" s="35" t="s">
        <v>213</v>
      </c>
      <c r="C114" s="45" t="s">
        <v>213</v>
      </c>
      <c r="D114" s="11" t="str">
        <f t="shared" si="20"/>
        <v>N/A</v>
      </c>
      <c r="E114" s="45">
        <v>5630.6676970999997</v>
      </c>
      <c r="F114" s="11" t="str">
        <f t="shared" si="21"/>
        <v>N/A</v>
      </c>
      <c r="G114" s="45">
        <v>5337.7577807999996</v>
      </c>
      <c r="H114" s="11" t="str">
        <f t="shared" si="22"/>
        <v>N/A</v>
      </c>
      <c r="I114" s="12" t="s">
        <v>213</v>
      </c>
      <c r="J114" s="12">
        <v>-5.2</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791241</v>
      </c>
      <c r="F115" s="11" t="str">
        <f t="shared" ref="F115:F146" si="24">IF($B115="N/A","N/A",IF(E115&gt;10,"No",IF(E115&lt;-10,"No","Yes")))</f>
        <v>N/A</v>
      </c>
      <c r="G115" s="45">
        <v>479572</v>
      </c>
      <c r="H115" s="11" t="str">
        <f t="shared" ref="H115:H146" si="25">IF($B115="N/A","N/A",IF(G115&gt;10,"No",IF(G115&lt;-10,"No","Yes")))</f>
        <v>N/A</v>
      </c>
      <c r="I115" s="12" t="s">
        <v>213</v>
      </c>
      <c r="J115" s="12">
        <v>-39.4</v>
      </c>
      <c r="K115" s="43" t="s">
        <v>739</v>
      </c>
      <c r="L115" s="9" t="str">
        <f t="shared" si="19"/>
        <v>No</v>
      </c>
    </row>
    <row r="116" spans="1:12" ht="25" x14ac:dyDescent="0.25">
      <c r="A116" s="2" t="s">
        <v>526</v>
      </c>
      <c r="B116" s="35" t="s">
        <v>213</v>
      </c>
      <c r="C116" s="45" t="s">
        <v>213</v>
      </c>
      <c r="D116" s="11" t="str">
        <f t="shared" si="23"/>
        <v>N/A</v>
      </c>
      <c r="E116" s="36">
        <v>3100</v>
      </c>
      <c r="F116" s="11" t="str">
        <f t="shared" si="24"/>
        <v>N/A</v>
      </c>
      <c r="G116" s="36">
        <v>562</v>
      </c>
      <c r="H116" s="11" t="str">
        <f t="shared" si="25"/>
        <v>N/A</v>
      </c>
      <c r="I116" s="12" t="s">
        <v>213</v>
      </c>
      <c r="J116" s="12">
        <v>-81.900000000000006</v>
      </c>
      <c r="K116" s="43" t="s">
        <v>739</v>
      </c>
      <c r="L116" s="9" t="str">
        <f t="shared" si="19"/>
        <v>No</v>
      </c>
    </row>
    <row r="117" spans="1:12" ht="25" x14ac:dyDescent="0.25">
      <c r="A117" s="2" t="s">
        <v>1201</v>
      </c>
      <c r="B117" s="35" t="s">
        <v>213</v>
      </c>
      <c r="C117" s="45" t="s">
        <v>213</v>
      </c>
      <c r="D117" s="11" t="str">
        <f t="shared" si="23"/>
        <v>N/A</v>
      </c>
      <c r="E117" s="45">
        <v>255.23903225999999</v>
      </c>
      <c r="F117" s="11" t="str">
        <f t="shared" si="24"/>
        <v>N/A</v>
      </c>
      <c r="G117" s="45">
        <v>853.33096085</v>
      </c>
      <c r="H117" s="11" t="str">
        <f t="shared" si="25"/>
        <v>N/A</v>
      </c>
      <c r="I117" s="12" t="s">
        <v>213</v>
      </c>
      <c r="J117" s="12">
        <v>234.3</v>
      </c>
      <c r="K117" s="43" t="s">
        <v>739</v>
      </c>
      <c r="L117" s="9" t="str">
        <f t="shared" si="19"/>
        <v>No</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2514255</v>
      </c>
      <c r="F121" s="11" t="str">
        <f t="shared" si="24"/>
        <v>N/A</v>
      </c>
      <c r="G121" s="45">
        <v>2711896</v>
      </c>
      <c r="H121" s="11" t="str">
        <f t="shared" si="25"/>
        <v>N/A</v>
      </c>
      <c r="I121" s="12" t="s">
        <v>213</v>
      </c>
      <c r="J121" s="12">
        <v>7.8609999999999998</v>
      </c>
      <c r="K121" s="43" t="s">
        <v>739</v>
      </c>
      <c r="L121" s="9" t="str">
        <f t="shared" si="19"/>
        <v>Yes</v>
      </c>
    </row>
    <row r="122" spans="1:12" x14ac:dyDescent="0.25">
      <c r="A122" s="2" t="s">
        <v>528</v>
      </c>
      <c r="B122" s="35" t="s">
        <v>213</v>
      </c>
      <c r="C122" s="45" t="s">
        <v>213</v>
      </c>
      <c r="D122" s="11" t="str">
        <f t="shared" si="23"/>
        <v>N/A</v>
      </c>
      <c r="E122" s="36">
        <v>507</v>
      </c>
      <c r="F122" s="11" t="str">
        <f t="shared" si="24"/>
        <v>N/A</v>
      </c>
      <c r="G122" s="36">
        <v>602</v>
      </c>
      <c r="H122" s="11" t="str">
        <f t="shared" si="25"/>
        <v>N/A</v>
      </c>
      <c r="I122" s="12" t="s">
        <v>213</v>
      </c>
      <c r="J122" s="12">
        <v>18.739999999999998</v>
      </c>
      <c r="K122" s="43" t="s">
        <v>739</v>
      </c>
      <c r="L122" s="9" t="str">
        <f t="shared" si="19"/>
        <v>Yes</v>
      </c>
    </row>
    <row r="123" spans="1:12" ht="25" x14ac:dyDescent="0.25">
      <c r="A123" s="2" t="s">
        <v>1205</v>
      </c>
      <c r="B123" s="35" t="s">
        <v>213</v>
      </c>
      <c r="C123" s="45" t="s">
        <v>213</v>
      </c>
      <c r="D123" s="11" t="str">
        <f t="shared" si="23"/>
        <v>N/A</v>
      </c>
      <c r="E123" s="45">
        <v>4959.0828401999997</v>
      </c>
      <c r="F123" s="11" t="str">
        <f t="shared" si="24"/>
        <v>N/A</v>
      </c>
      <c r="G123" s="45">
        <v>4504.8106312</v>
      </c>
      <c r="H123" s="11" t="str">
        <f t="shared" si="25"/>
        <v>N/A</v>
      </c>
      <c r="I123" s="12" t="s">
        <v>213</v>
      </c>
      <c r="J123" s="12">
        <v>-9.16</v>
      </c>
      <c r="K123" s="43" t="s">
        <v>739</v>
      </c>
      <c r="L123" s="9" t="str">
        <f t="shared" si="19"/>
        <v>Yes</v>
      </c>
    </row>
    <row r="124" spans="1:12" ht="25" x14ac:dyDescent="0.25">
      <c r="A124" s="2" t="s">
        <v>1206</v>
      </c>
      <c r="B124" s="35" t="s">
        <v>213</v>
      </c>
      <c r="C124" s="45" t="s">
        <v>213</v>
      </c>
      <c r="D124" s="11" t="str">
        <f t="shared" si="23"/>
        <v>N/A</v>
      </c>
      <c r="E124" s="45">
        <v>21891988</v>
      </c>
      <c r="F124" s="11" t="str">
        <f t="shared" si="24"/>
        <v>N/A</v>
      </c>
      <c r="G124" s="45">
        <v>18178191</v>
      </c>
      <c r="H124" s="11" t="str">
        <f t="shared" si="25"/>
        <v>N/A</v>
      </c>
      <c r="I124" s="12" t="s">
        <v>213</v>
      </c>
      <c r="J124" s="12">
        <v>-17</v>
      </c>
      <c r="K124" s="43" t="s">
        <v>739</v>
      </c>
      <c r="L124" s="9" t="str">
        <f t="shared" si="19"/>
        <v>Yes</v>
      </c>
    </row>
    <row r="125" spans="1:12" ht="25" x14ac:dyDescent="0.25">
      <c r="A125" s="2" t="s">
        <v>529</v>
      </c>
      <c r="B125" s="35" t="s">
        <v>213</v>
      </c>
      <c r="C125" s="45" t="s">
        <v>213</v>
      </c>
      <c r="D125" s="11" t="str">
        <f t="shared" si="23"/>
        <v>N/A</v>
      </c>
      <c r="E125" s="36">
        <v>17071</v>
      </c>
      <c r="F125" s="11" t="str">
        <f t="shared" si="24"/>
        <v>N/A</v>
      </c>
      <c r="G125" s="36">
        <v>16799</v>
      </c>
      <c r="H125" s="11" t="str">
        <f t="shared" si="25"/>
        <v>N/A</v>
      </c>
      <c r="I125" s="12" t="s">
        <v>213</v>
      </c>
      <c r="J125" s="12">
        <v>-1.59</v>
      </c>
      <c r="K125" s="43" t="s">
        <v>739</v>
      </c>
      <c r="L125" s="9" t="str">
        <f t="shared" si="19"/>
        <v>Yes</v>
      </c>
    </row>
    <row r="126" spans="1:12" ht="25" x14ac:dyDescent="0.25">
      <c r="A126" s="2" t="s">
        <v>1207</v>
      </c>
      <c r="B126" s="35" t="s">
        <v>213</v>
      </c>
      <c r="C126" s="45" t="s">
        <v>213</v>
      </c>
      <c r="D126" s="11" t="str">
        <f t="shared" si="23"/>
        <v>N/A</v>
      </c>
      <c r="E126" s="45">
        <v>1282.4080604999999</v>
      </c>
      <c r="F126" s="11" t="str">
        <f t="shared" si="24"/>
        <v>N/A</v>
      </c>
      <c r="G126" s="45">
        <v>1082.0995892999999</v>
      </c>
      <c r="H126" s="11" t="str">
        <f t="shared" si="25"/>
        <v>N/A</v>
      </c>
      <c r="I126" s="12" t="s">
        <v>213</v>
      </c>
      <c r="J126" s="12">
        <v>-15.6</v>
      </c>
      <c r="K126" s="43" t="s">
        <v>739</v>
      </c>
      <c r="L126" s="9" t="str">
        <f t="shared" si="19"/>
        <v>Yes</v>
      </c>
    </row>
    <row r="127" spans="1:12" ht="25" x14ac:dyDescent="0.25">
      <c r="A127" s="2" t="s">
        <v>1208</v>
      </c>
      <c r="B127" s="35" t="s">
        <v>213</v>
      </c>
      <c r="C127" s="45" t="s">
        <v>213</v>
      </c>
      <c r="D127" s="11" t="str">
        <f t="shared" si="23"/>
        <v>N/A</v>
      </c>
      <c r="E127" s="45">
        <v>3992256</v>
      </c>
      <c r="F127" s="11" t="str">
        <f t="shared" si="24"/>
        <v>N/A</v>
      </c>
      <c r="G127" s="45">
        <v>3757689</v>
      </c>
      <c r="H127" s="11" t="str">
        <f t="shared" si="25"/>
        <v>N/A</v>
      </c>
      <c r="I127" s="12" t="s">
        <v>213</v>
      </c>
      <c r="J127" s="12">
        <v>-5.88</v>
      </c>
      <c r="K127" s="43" t="s">
        <v>739</v>
      </c>
      <c r="L127" s="9" t="str">
        <f t="shared" si="19"/>
        <v>Yes</v>
      </c>
    </row>
    <row r="128" spans="1:12" x14ac:dyDescent="0.25">
      <c r="A128" s="2" t="s">
        <v>530</v>
      </c>
      <c r="B128" s="35" t="s">
        <v>213</v>
      </c>
      <c r="C128" s="45" t="s">
        <v>213</v>
      </c>
      <c r="D128" s="11" t="str">
        <f t="shared" si="23"/>
        <v>N/A</v>
      </c>
      <c r="E128" s="36">
        <v>1861</v>
      </c>
      <c r="F128" s="11" t="str">
        <f t="shared" si="24"/>
        <v>N/A</v>
      </c>
      <c r="G128" s="36">
        <v>1869</v>
      </c>
      <c r="H128" s="11" t="str">
        <f t="shared" si="25"/>
        <v>N/A</v>
      </c>
      <c r="I128" s="12" t="s">
        <v>213</v>
      </c>
      <c r="J128" s="12">
        <v>0.4299</v>
      </c>
      <c r="K128" s="43" t="s">
        <v>739</v>
      </c>
      <c r="L128" s="9" t="str">
        <f t="shared" si="19"/>
        <v>Yes</v>
      </c>
    </row>
    <row r="129" spans="1:12" ht="25" x14ac:dyDescent="0.25">
      <c r="A129" s="2" t="s">
        <v>1209</v>
      </c>
      <c r="B129" s="35" t="s">
        <v>213</v>
      </c>
      <c r="C129" s="45" t="s">
        <v>213</v>
      </c>
      <c r="D129" s="11" t="str">
        <f t="shared" si="23"/>
        <v>N/A</v>
      </c>
      <c r="E129" s="45">
        <v>2145.2208489999998</v>
      </c>
      <c r="F129" s="11" t="str">
        <f t="shared" si="24"/>
        <v>N/A</v>
      </c>
      <c r="G129" s="45">
        <v>2010.5345104</v>
      </c>
      <c r="H129" s="11" t="str">
        <f t="shared" si="25"/>
        <v>N/A</v>
      </c>
      <c r="I129" s="12" t="s">
        <v>213</v>
      </c>
      <c r="J129" s="12">
        <v>-6.28</v>
      </c>
      <c r="K129" s="43" t="s">
        <v>739</v>
      </c>
      <c r="L129" s="9" t="str">
        <f t="shared" si="19"/>
        <v>Yes</v>
      </c>
    </row>
    <row r="130" spans="1:12" ht="25" x14ac:dyDescent="0.25">
      <c r="A130" s="2" t="s">
        <v>1210</v>
      </c>
      <c r="B130" s="35" t="s">
        <v>213</v>
      </c>
      <c r="C130" s="45" t="s">
        <v>213</v>
      </c>
      <c r="D130" s="11" t="str">
        <f t="shared" si="23"/>
        <v>N/A</v>
      </c>
      <c r="E130" s="45">
        <v>2943</v>
      </c>
      <c r="F130" s="11" t="str">
        <f t="shared" si="24"/>
        <v>N/A</v>
      </c>
      <c r="G130" s="45">
        <v>959</v>
      </c>
      <c r="H130" s="11" t="str">
        <f t="shared" si="25"/>
        <v>N/A</v>
      </c>
      <c r="I130" s="12" t="s">
        <v>213</v>
      </c>
      <c r="J130" s="12">
        <v>-67.400000000000006</v>
      </c>
      <c r="K130" s="43" t="s">
        <v>739</v>
      </c>
      <c r="L130" s="9" t="str">
        <f t="shared" si="19"/>
        <v>No</v>
      </c>
    </row>
    <row r="131" spans="1:12" x14ac:dyDescent="0.25">
      <c r="A131" s="2" t="s">
        <v>531</v>
      </c>
      <c r="B131" s="35" t="s">
        <v>213</v>
      </c>
      <c r="C131" s="45" t="s">
        <v>213</v>
      </c>
      <c r="D131" s="11" t="str">
        <f t="shared" si="23"/>
        <v>N/A</v>
      </c>
      <c r="E131" s="36">
        <v>11</v>
      </c>
      <c r="F131" s="11" t="str">
        <f t="shared" si="24"/>
        <v>N/A</v>
      </c>
      <c r="G131" s="36">
        <v>11</v>
      </c>
      <c r="H131" s="11" t="str">
        <f t="shared" si="25"/>
        <v>N/A</v>
      </c>
      <c r="I131" s="12" t="s">
        <v>213</v>
      </c>
      <c r="J131" s="12">
        <v>-50</v>
      </c>
      <c r="K131" s="43" t="s">
        <v>739</v>
      </c>
      <c r="L131" s="9" t="str">
        <f t="shared" si="19"/>
        <v>No</v>
      </c>
    </row>
    <row r="132" spans="1:12" ht="25" x14ac:dyDescent="0.25">
      <c r="A132" s="2" t="s">
        <v>1211</v>
      </c>
      <c r="B132" s="35" t="s">
        <v>213</v>
      </c>
      <c r="C132" s="45" t="s">
        <v>213</v>
      </c>
      <c r="D132" s="11" t="str">
        <f t="shared" si="23"/>
        <v>N/A</v>
      </c>
      <c r="E132" s="45">
        <v>735.75</v>
      </c>
      <c r="F132" s="11" t="str">
        <f t="shared" si="24"/>
        <v>N/A</v>
      </c>
      <c r="G132" s="45">
        <v>479.5</v>
      </c>
      <c r="H132" s="11" t="str">
        <f t="shared" si="25"/>
        <v>N/A</v>
      </c>
      <c r="I132" s="12" t="s">
        <v>213</v>
      </c>
      <c r="J132" s="12">
        <v>-34.799999999999997</v>
      </c>
      <c r="K132" s="43" t="s">
        <v>739</v>
      </c>
      <c r="L132" s="9" t="str">
        <f t="shared" si="19"/>
        <v>No</v>
      </c>
    </row>
    <row r="133" spans="1:12" x14ac:dyDescent="0.25">
      <c r="A133" s="2" t="s">
        <v>1212</v>
      </c>
      <c r="B133" s="35" t="s">
        <v>213</v>
      </c>
      <c r="C133" s="45" t="s">
        <v>213</v>
      </c>
      <c r="D133" s="11" t="str">
        <f t="shared" si="23"/>
        <v>N/A</v>
      </c>
      <c r="E133" s="45">
        <v>1681</v>
      </c>
      <c r="F133" s="11" t="str">
        <f t="shared" si="24"/>
        <v>N/A</v>
      </c>
      <c r="G133" s="45">
        <v>2360</v>
      </c>
      <c r="H133" s="11" t="str">
        <f t="shared" si="25"/>
        <v>N/A</v>
      </c>
      <c r="I133" s="12" t="s">
        <v>213</v>
      </c>
      <c r="J133" s="12">
        <v>40.39</v>
      </c>
      <c r="K133" s="43" t="s">
        <v>739</v>
      </c>
      <c r="L133" s="9" t="str">
        <f t="shared" si="19"/>
        <v>No</v>
      </c>
    </row>
    <row r="134" spans="1:12" x14ac:dyDescent="0.25">
      <c r="A134" s="2" t="s">
        <v>532</v>
      </c>
      <c r="B134" s="35" t="s">
        <v>213</v>
      </c>
      <c r="C134" s="45" t="s">
        <v>213</v>
      </c>
      <c r="D134" s="11" t="str">
        <f t="shared" si="23"/>
        <v>N/A</v>
      </c>
      <c r="E134" s="36">
        <v>24</v>
      </c>
      <c r="F134" s="11" t="str">
        <f t="shared" si="24"/>
        <v>N/A</v>
      </c>
      <c r="G134" s="36">
        <v>24</v>
      </c>
      <c r="H134" s="11" t="str">
        <f t="shared" si="25"/>
        <v>N/A</v>
      </c>
      <c r="I134" s="12" t="s">
        <v>213</v>
      </c>
      <c r="J134" s="12">
        <v>0</v>
      </c>
      <c r="K134" s="43" t="s">
        <v>739</v>
      </c>
      <c r="L134" s="9" t="str">
        <f t="shared" si="19"/>
        <v>Yes</v>
      </c>
    </row>
    <row r="135" spans="1:12" x14ac:dyDescent="0.25">
      <c r="A135" s="2" t="s">
        <v>1213</v>
      </c>
      <c r="B135" s="35" t="s">
        <v>213</v>
      </c>
      <c r="C135" s="45" t="s">
        <v>213</v>
      </c>
      <c r="D135" s="11" t="str">
        <f t="shared" si="23"/>
        <v>N/A</v>
      </c>
      <c r="E135" s="45">
        <v>70.041666667000001</v>
      </c>
      <c r="F135" s="11" t="str">
        <f t="shared" si="24"/>
        <v>N/A</v>
      </c>
      <c r="G135" s="45">
        <v>98.333333332999999</v>
      </c>
      <c r="H135" s="11" t="str">
        <f t="shared" si="25"/>
        <v>N/A</v>
      </c>
      <c r="I135" s="12" t="s">
        <v>213</v>
      </c>
      <c r="J135" s="12">
        <v>40.39</v>
      </c>
      <c r="K135" s="43" t="s">
        <v>739</v>
      </c>
      <c r="L135" s="9" t="str">
        <f t="shared" si="19"/>
        <v>No</v>
      </c>
    </row>
    <row r="136" spans="1:12" x14ac:dyDescent="0.25">
      <c r="A136" s="2" t="s">
        <v>1214</v>
      </c>
      <c r="B136" s="35" t="s">
        <v>213</v>
      </c>
      <c r="C136" s="45" t="s">
        <v>213</v>
      </c>
      <c r="D136" s="11" t="str">
        <f t="shared" si="23"/>
        <v>N/A</v>
      </c>
      <c r="E136" s="45">
        <v>679356</v>
      </c>
      <c r="F136" s="11" t="str">
        <f t="shared" si="24"/>
        <v>N/A</v>
      </c>
      <c r="G136" s="45">
        <v>1016716</v>
      </c>
      <c r="H136" s="11" t="str">
        <f t="shared" si="25"/>
        <v>N/A</v>
      </c>
      <c r="I136" s="12" t="s">
        <v>213</v>
      </c>
      <c r="J136" s="12">
        <v>49.66</v>
      </c>
      <c r="K136" s="43" t="s">
        <v>739</v>
      </c>
      <c r="L136" s="9" t="str">
        <f t="shared" si="19"/>
        <v>No</v>
      </c>
    </row>
    <row r="137" spans="1:12" x14ac:dyDescent="0.25">
      <c r="A137" s="2" t="s">
        <v>533</v>
      </c>
      <c r="B137" s="35" t="s">
        <v>213</v>
      </c>
      <c r="C137" s="45" t="s">
        <v>213</v>
      </c>
      <c r="D137" s="11" t="str">
        <f t="shared" si="23"/>
        <v>N/A</v>
      </c>
      <c r="E137" s="36">
        <v>523</v>
      </c>
      <c r="F137" s="11" t="str">
        <f t="shared" si="24"/>
        <v>N/A</v>
      </c>
      <c r="G137" s="36">
        <v>725</v>
      </c>
      <c r="H137" s="11" t="str">
        <f t="shared" si="25"/>
        <v>N/A</v>
      </c>
      <c r="I137" s="12" t="s">
        <v>213</v>
      </c>
      <c r="J137" s="12">
        <v>38.619999999999997</v>
      </c>
      <c r="K137" s="43" t="s">
        <v>739</v>
      </c>
      <c r="L137" s="9" t="str">
        <f t="shared" si="19"/>
        <v>No</v>
      </c>
    </row>
    <row r="138" spans="1:12" x14ac:dyDescent="0.25">
      <c r="A138" s="2" t="s">
        <v>1215</v>
      </c>
      <c r="B138" s="35" t="s">
        <v>213</v>
      </c>
      <c r="C138" s="45" t="s">
        <v>213</v>
      </c>
      <c r="D138" s="11" t="str">
        <f t="shared" si="23"/>
        <v>N/A</v>
      </c>
      <c r="E138" s="45">
        <v>1298.9598470000001</v>
      </c>
      <c r="F138" s="11" t="str">
        <f t="shared" si="24"/>
        <v>N/A</v>
      </c>
      <c r="G138" s="45">
        <v>1402.3668966</v>
      </c>
      <c r="H138" s="11" t="str">
        <f t="shared" si="25"/>
        <v>N/A</v>
      </c>
      <c r="I138" s="12" t="s">
        <v>213</v>
      </c>
      <c r="J138" s="12">
        <v>7.9610000000000003</v>
      </c>
      <c r="K138" s="43" t="s">
        <v>739</v>
      </c>
      <c r="L138" s="9" t="str">
        <f t="shared" si="19"/>
        <v>Yes</v>
      </c>
    </row>
    <row r="139" spans="1:12" x14ac:dyDescent="0.25">
      <c r="A139" s="50" t="s">
        <v>406</v>
      </c>
      <c r="B139" s="14" t="s">
        <v>213</v>
      </c>
      <c r="C139" s="14">
        <v>3868529274</v>
      </c>
      <c r="D139" s="11" t="str">
        <f t="shared" si="23"/>
        <v>N/A</v>
      </c>
      <c r="E139" s="14">
        <v>4174500943</v>
      </c>
      <c r="F139" s="11" t="str">
        <f t="shared" si="24"/>
        <v>N/A</v>
      </c>
      <c r="G139" s="14">
        <v>4089670819</v>
      </c>
      <c r="H139" s="11" t="str">
        <f t="shared" si="25"/>
        <v>N/A</v>
      </c>
      <c r="I139" s="12">
        <v>7.9089999999999998</v>
      </c>
      <c r="J139" s="12">
        <v>-2.0299999999999998</v>
      </c>
      <c r="K139" s="14" t="s">
        <v>213</v>
      </c>
      <c r="L139" s="9" t="str">
        <f t="shared" ref="L139:L158" si="26">IF(J139="Div by 0", "N/A", IF(K139="N/A","N/A", IF(J139&gt;VALUE(MID(K139,1,2)), "No", IF(J139&lt;-1*VALUE(MID(K139,1,2)), "No", "Yes"))))</f>
        <v>N/A</v>
      </c>
    </row>
    <row r="140" spans="1:12" x14ac:dyDescent="0.25">
      <c r="A140" s="50" t="s">
        <v>1216</v>
      </c>
      <c r="B140" s="14" t="s">
        <v>213</v>
      </c>
      <c r="C140" s="14">
        <v>4395.5614925</v>
      </c>
      <c r="D140" s="11" t="str">
        <f t="shared" si="23"/>
        <v>N/A</v>
      </c>
      <c r="E140" s="14">
        <v>4488.5755515000001</v>
      </c>
      <c r="F140" s="11" t="str">
        <f t="shared" si="24"/>
        <v>N/A</v>
      </c>
      <c r="G140" s="14">
        <v>4263.0268040000001</v>
      </c>
      <c r="H140" s="11" t="str">
        <f t="shared" si="25"/>
        <v>N/A</v>
      </c>
      <c r="I140" s="12">
        <v>2.1160000000000001</v>
      </c>
      <c r="J140" s="12">
        <v>-5.0199999999999996</v>
      </c>
      <c r="K140" s="14" t="s">
        <v>213</v>
      </c>
      <c r="L140" s="9" t="str">
        <f t="shared" si="26"/>
        <v>N/A</v>
      </c>
    </row>
    <row r="141" spans="1:12" x14ac:dyDescent="0.25">
      <c r="A141" s="50" t="s">
        <v>407</v>
      </c>
      <c r="B141" s="14" t="s">
        <v>213</v>
      </c>
      <c r="C141" s="14">
        <v>23559763</v>
      </c>
      <c r="D141" s="11" t="str">
        <f t="shared" si="23"/>
        <v>N/A</v>
      </c>
      <c r="E141" s="14">
        <v>24817928</v>
      </c>
      <c r="F141" s="11" t="str">
        <f t="shared" si="24"/>
        <v>N/A</v>
      </c>
      <c r="G141" s="14">
        <v>24363256</v>
      </c>
      <c r="H141" s="11" t="str">
        <f t="shared" si="25"/>
        <v>N/A</v>
      </c>
      <c r="I141" s="12">
        <v>5.34</v>
      </c>
      <c r="J141" s="12">
        <v>-1.83</v>
      </c>
      <c r="K141" s="14" t="s">
        <v>213</v>
      </c>
      <c r="L141" s="9" t="str">
        <f t="shared" si="26"/>
        <v>N/A</v>
      </c>
    </row>
    <row r="142" spans="1:12" x14ac:dyDescent="0.25">
      <c r="A142" s="50" t="s">
        <v>1217</v>
      </c>
      <c r="B142" s="14" t="s">
        <v>213</v>
      </c>
      <c r="C142" s="14">
        <v>6037.8685290000003</v>
      </c>
      <c r="D142" s="11" t="str">
        <f t="shared" si="23"/>
        <v>N/A</v>
      </c>
      <c r="E142" s="14">
        <v>6676.8705946</v>
      </c>
      <c r="F142" s="11" t="str">
        <f t="shared" si="24"/>
        <v>N/A</v>
      </c>
      <c r="G142" s="14">
        <v>5542.1419471999998</v>
      </c>
      <c r="H142" s="11" t="str">
        <f t="shared" si="25"/>
        <v>N/A</v>
      </c>
      <c r="I142" s="12">
        <v>10.58</v>
      </c>
      <c r="J142" s="12">
        <v>-17</v>
      </c>
      <c r="K142" s="14" t="s">
        <v>213</v>
      </c>
      <c r="L142" s="9" t="str">
        <f t="shared" si="26"/>
        <v>N/A</v>
      </c>
    </row>
    <row r="143" spans="1:12" x14ac:dyDescent="0.25">
      <c r="A143" s="50" t="s">
        <v>408</v>
      </c>
      <c r="B143" s="14" t="s">
        <v>213</v>
      </c>
      <c r="C143" s="14">
        <v>2289</v>
      </c>
      <c r="D143" s="11" t="str">
        <f t="shared" si="23"/>
        <v>N/A</v>
      </c>
      <c r="E143" s="14">
        <v>6</v>
      </c>
      <c r="F143" s="11" t="str">
        <f t="shared" si="24"/>
        <v>N/A</v>
      </c>
      <c r="G143" s="14">
        <v>1854</v>
      </c>
      <c r="H143" s="11" t="str">
        <f t="shared" si="25"/>
        <v>N/A</v>
      </c>
      <c r="I143" s="12">
        <v>-99.7</v>
      </c>
      <c r="J143" s="12">
        <v>30800</v>
      </c>
      <c r="K143" s="14" t="s">
        <v>213</v>
      </c>
      <c r="L143" s="9" t="str">
        <f t="shared" si="26"/>
        <v>N/A</v>
      </c>
    </row>
    <row r="144" spans="1:12" x14ac:dyDescent="0.25">
      <c r="A144" s="50" t="s">
        <v>1218</v>
      </c>
      <c r="B144" s="14" t="s">
        <v>213</v>
      </c>
      <c r="C144" s="14">
        <v>0.13692648199999999</v>
      </c>
      <c r="D144" s="11" t="str">
        <f t="shared" si="23"/>
        <v>N/A</v>
      </c>
      <c r="E144" s="14">
        <v>3.2346760000000001E-4</v>
      </c>
      <c r="F144" s="11" t="str">
        <f t="shared" si="24"/>
        <v>N/A</v>
      </c>
      <c r="G144" s="14">
        <v>8.6578873599999995E-2</v>
      </c>
      <c r="H144" s="11" t="str">
        <f t="shared" si="25"/>
        <v>N/A</v>
      </c>
      <c r="I144" s="12">
        <v>-99.8</v>
      </c>
      <c r="J144" s="12">
        <v>26666</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6434701</v>
      </c>
      <c r="D149" s="11" t="str">
        <f t="shared" si="27"/>
        <v>N/A</v>
      </c>
      <c r="E149" s="14">
        <v>6740284</v>
      </c>
      <c r="F149" s="11" t="str">
        <f t="shared" si="28"/>
        <v>N/A</v>
      </c>
      <c r="G149" s="14">
        <v>6270486</v>
      </c>
      <c r="H149" s="11" t="str">
        <f t="shared" si="29"/>
        <v>N/A</v>
      </c>
      <c r="I149" s="12">
        <v>4.7489999999999997</v>
      </c>
      <c r="J149" s="12">
        <v>-6.97</v>
      </c>
      <c r="K149" s="14" t="s">
        <v>213</v>
      </c>
      <c r="L149" s="9" t="str">
        <f t="shared" si="26"/>
        <v>N/A</v>
      </c>
    </row>
    <row r="150" spans="1:13" x14ac:dyDescent="0.25">
      <c r="A150" s="50" t="s">
        <v>1221</v>
      </c>
      <c r="B150" s="14" t="s">
        <v>213</v>
      </c>
      <c r="C150" s="14">
        <v>132.46939784</v>
      </c>
      <c r="D150" s="11" t="str">
        <f t="shared" si="27"/>
        <v>N/A</v>
      </c>
      <c r="E150" s="14">
        <v>148.25867188999999</v>
      </c>
      <c r="F150" s="11" t="str">
        <f t="shared" si="28"/>
        <v>N/A</v>
      </c>
      <c r="G150" s="14">
        <v>103.97436492999999</v>
      </c>
      <c r="H150" s="11" t="str">
        <f t="shared" si="29"/>
        <v>N/A</v>
      </c>
      <c r="I150" s="12">
        <v>11.92</v>
      </c>
      <c r="J150" s="12">
        <v>-29.9</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603636</v>
      </c>
      <c r="D155" s="11" t="str">
        <f t="shared" si="27"/>
        <v>N/A</v>
      </c>
      <c r="E155" s="14">
        <v>1889350</v>
      </c>
      <c r="F155" s="11" t="str">
        <f t="shared" si="28"/>
        <v>N/A</v>
      </c>
      <c r="G155" s="14">
        <v>2013288</v>
      </c>
      <c r="H155" s="11" t="str">
        <f t="shared" si="29"/>
        <v>N/A</v>
      </c>
      <c r="I155" s="12">
        <v>213</v>
      </c>
      <c r="J155" s="12">
        <v>6.56</v>
      </c>
      <c r="K155" s="14" t="s">
        <v>213</v>
      </c>
      <c r="L155" s="9" t="str">
        <f t="shared" si="26"/>
        <v>N/A</v>
      </c>
    </row>
    <row r="156" spans="1:13" x14ac:dyDescent="0.25">
      <c r="A156" s="50" t="s">
        <v>1224</v>
      </c>
      <c r="B156" s="14" t="s">
        <v>213</v>
      </c>
      <c r="C156" s="14">
        <v>23216.769230999998</v>
      </c>
      <c r="D156" s="11" t="str">
        <f t="shared" si="27"/>
        <v>N/A</v>
      </c>
      <c r="E156" s="14">
        <v>28626.515152</v>
      </c>
      <c r="F156" s="11" t="str">
        <f t="shared" si="28"/>
        <v>N/A</v>
      </c>
      <c r="G156" s="14">
        <v>31956.952380999999</v>
      </c>
      <c r="H156" s="11" t="str">
        <f t="shared" si="29"/>
        <v>N/A</v>
      </c>
      <c r="I156" s="12">
        <v>23.3</v>
      </c>
      <c r="J156" s="12">
        <v>11.63</v>
      </c>
      <c r="K156" s="14" t="s">
        <v>213</v>
      </c>
      <c r="L156" s="9" t="str">
        <f t="shared" si="26"/>
        <v>N/A</v>
      </c>
    </row>
    <row r="157" spans="1:13" x14ac:dyDescent="0.25">
      <c r="A157" s="50" t="s">
        <v>415</v>
      </c>
      <c r="B157" s="14" t="s">
        <v>213</v>
      </c>
      <c r="C157" s="14">
        <v>4700</v>
      </c>
      <c r="D157" s="11" t="str">
        <f t="shared" si="27"/>
        <v>N/A</v>
      </c>
      <c r="E157" s="14">
        <v>7486</v>
      </c>
      <c r="F157" s="11" t="str">
        <f t="shared" si="28"/>
        <v>N/A</v>
      </c>
      <c r="G157" s="14">
        <v>671</v>
      </c>
      <c r="H157" s="11" t="str">
        <f t="shared" si="29"/>
        <v>N/A</v>
      </c>
      <c r="I157" s="12">
        <v>59.28</v>
      </c>
      <c r="J157" s="12">
        <v>-91</v>
      </c>
      <c r="K157" s="14" t="s">
        <v>213</v>
      </c>
      <c r="L157" s="9" t="str">
        <f t="shared" si="26"/>
        <v>N/A</v>
      </c>
    </row>
    <row r="158" spans="1:13" x14ac:dyDescent="0.25">
      <c r="A158" s="50" t="s">
        <v>1225</v>
      </c>
      <c r="B158" s="14" t="s">
        <v>213</v>
      </c>
      <c r="C158" s="14">
        <v>1175</v>
      </c>
      <c r="D158" s="11" t="str">
        <f t="shared" si="27"/>
        <v>N/A</v>
      </c>
      <c r="E158" s="14">
        <v>1247.6666667</v>
      </c>
      <c r="F158" s="11" t="str">
        <f t="shared" si="28"/>
        <v>N/A</v>
      </c>
      <c r="G158" s="14">
        <v>223.66666667000001</v>
      </c>
      <c r="H158" s="11" t="str">
        <f t="shared" si="29"/>
        <v>N/A</v>
      </c>
      <c r="I158" s="12">
        <v>6.1840000000000002</v>
      </c>
      <c r="J158" s="12">
        <v>-82.1</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1682.5519471</v>
      </c>
      <c r="D164" s="113" t="str">
        <f t="shared" ref="D164" si="31">IF($B164="N/A","N/A",IF(C164&gt;10,"No",IF(C164&lt;-10,"No","Yes")))</f>
        <v>N/A</v>
      </c>
      <c r="E164" s="112">
        <v>1703.6204382000001</v>
      </c>
      <c r="F164" s="113" t="str">
        <f t="shared" ref="F164" si="32">IF($B164="N/A","N/A",IF(E164&gt;10,"No",IF(E164&lt;-10,"No","Yes")))</f>
        <v>N/A</v>
      </c>
      <c r="G164" s="112">
        <v>1618.1777408</v>
      </c>
      <c r="H164" s="113" t="str">
        <f t="shared" ref="H164" si="33">IF($B164="N/A","N/A",IF(G164&gt;10,"No",IF(G164&lt;-10,"No","Yes")))</f>
        <v>N/A</v>
      </c>
      <c r="I164" s="114">
        <v>1.252</v>
      </c>
      <c r="J164" s="114">
        <v>-5.0199999999999996</v>
      </c>
      <c r="K164" s="115" t="s">
        <v>739</v>
      </c>
      <c r="L164" s="116" t="str">
        <f>IF(J164="Div by 0", "N/A", IF(OR(J164="N/A",K164="N/A"),"N/A", IF(J164&gt;VALUE(MID(K164,1,2)), "No", IF(J164&lt;-1*VALUE(MID(K164,1,2)), "No", "Yes"))))</f>
        <v>Yes</v>
      </c>
      <c r="N164" s="56"/>
    </row>
    <row r="165" spans="1:16" x14ac:dyDescent="0.25">
      <c r="A165" s="50" t="s">
        <v>1228</v>
      </c>
      <c r="B165" s="14" t="s">
        <v>213</v>
      </c>
      <c r="C165" s="14">
        <v>1684.4696738</v>
      </c>
      <c r="D165" s="11" t="str">
        <f t="shared" ref="D165:D171" si="34">IF($B165="N/A","N/A",IF(C165&gt;10,"No",IF(C165&lt;-10,"No","Yes")))</f>
        <v>N/A</v>
      </c>
      <c r="E165" s="14">
        <v>1706.6919516999999</v>
      </c>
      <c r="F165" s="11" t="str">
        <f t="shared" ref="F165:F171" si="35">IF($B165="N/A","N/A",IF(E165&gt;10,"No",IF(E165&lt;-10,"No","Yes")))</f>
        <v>N/A</v>
      </c>
      <c r="G165" s="14">
        <v>1618.6363120000001</v>
      </c>
      <c r="H165" s="11" t="str">
        <f t="shared" ref="H165:H171" si="36">IF($B165="N/A","N/A",IF(G165&gt;10,"No",IF(G165&lt;-10,"No","Yes")))</f>
        <v>N/A</v>
      </c>
      <c r="I165" s="12">
        <v>1.319</v>
      </c>
      <c r="J165" s="12">
        <v>-5.16</v>
      </c>
      <c r="K165" s="43" t="s">
        <v>739</v>
      </c>
      <c r="L165" s="9" t="str">
        <f>IF(J165="Div by 0", "N/A", IF(OR(J165="N/A",K165="N/A"),"N/A", IF(J165&gt;VALUE(MID(K165,1,2)), "No", IF(J165&lt;-1*VALUE(MID(K165,1,2)), "No", "Yes"))))</f>
        <v>Yes</v>
      </c>
      <c r="N165" s="56"/>
    </row>
    <row r="166" spans="1:16" x14ac:dyDescent="0.25">
      <c r="A166" s="50" t="s">
        <v>1229</v>
      </c>
      <c r="B166" s="14" t="s">
        <v>213</v>
      </c>
      <c r="C166" s="14">
        <v>1629.2292473</v>
      </c>
      <c r="D166" s="11" t="str">
        <f t="shared" si="34"/>
        <v>N/A</v>
      </c>
      <c r="E166" s="14">
        <v>1627.1344429999999</v>
      </c>
      <c r="F166" s="11" t="str">
        <f t="shared" si="35"/>
        <v>N/A</v>
      </c>
      <c r="G166" s="14">
        <v>1607.9023884000001</v>
      </c>
      <c r="H166" s="11" t="str">
        <f t="shared" si="36"/>
        <v>N/A</v>
      </c>
      <c r="I166" s="12">
        <v>-0.129</v>
      </c>
      <c r="J166" s="12">
        <v>-1.18</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880112</v>
      </c>
      <c r="D6" s="11" t="str">
        <f t="shared" ref="D6:D11" si="0">IF($B6="N/A","N/A",IF(C6&gt;10,"No",IF(C6&lt;-10,"No","Yes")))</f>
        <v>N/A</v>
      </c>
      <c r="E6" s="1">
        <v>930047</v>
      </c>
      <c r="F6" s="11" t="str">
        <f t="shared" ref="F6:F11" si="1">IF($B6="N/A","N/A",IF(E6&gt;10,"No",IF(E6&lt;-10,"No","Yes")))</f>
        <v>N/A</v>
      </c>
      <c r="G6" s="1">
        <v>959370</v>
      </c>
      <c r="H6" s="11" t="str">
        <f t="shared" ref="H6:H11" si="2">IF($B6="N/A","N/A",IF(G6&gt;10,"No",IF(G6&lt;-10,"No","Yes")))</f>
        <v>N/A</v>
      </c>
      <c r="I6" s="12">
        <v>5.6740000000000004</v>
      </c>
      <c r="J6" s="12">
        <v>3.153</v>
      </c>
      <c r="K6" s="1" t="s">
        <v>739</v>
      </c>
      <c r="L6" s="9" t="str">
        <f t="shared" ref="L6:L14" si="3">IF(J6="Div by 0", "N/A", IF(K6="N/A","N/A", IF(J6&gt;VALUE(MID(K6,1,2)), "No", IF(J6&lt;-1*VALUE(MID(K6,1,2)), "No", "Yes"))))</f>
        <v>Yes</v>
      </c>
    </row>
    <row r="7" spans="1:12" x14ac:dyDescent="0.25">
      <c r="A7" s="18" t="s">
        <v>100</v>
      </c>
      <c r="B7" s="43" t="s">
        <v>213</v>
      </c>
      <c r="C7" s="1">
        <v>65027</v>
      </c>
      <c r="D7" s="11" t="str">
        <f t="shared" si="0"/>
        <v>N/A</v>
      </c>
      <c r="E7" s="1">
        <v>64527</v>
      </c>
      <c r="F7" s="11" t="str">
        <f t="shared" si="1"/>
        <v>N/A</v>
      </c>
      <c r="G7" s="1">
        <v>64164</v>
      </c>
      <c r="H7" s="11" t="str">
        <f t="shared" si="2"/>
        <v>N/A</v>
      </c>
      <c r="I7" s="12">
        <v>-0.76900000000000002</v>
      </c>
      <c r="J7" s="12">
        <v>-0.56299999999999994</v>
      </c>
      <c r="K7" s="43" t="s">
        <v>739</v>
      </c>
      <c r="L7" s="9" t="str">
        <f t="shared" si="3"/>
        <v>Yes</v>
      </c>
    </row>
    <row r="8" spans="1:12" x14ac:dyDescent="0.25">
      <c r="A8" s="18" t="s">
        <v>101</v>
      </c>
      <c r="B8" s="43" t="s">
        <v>213</v>
      </c>
      <c r="C8" s="1">
        <v>158405</v>
      </c>
      <c r="D8" s="11" t="str">
        <f t="shared" si="0"/>
        <v>N/A</v>
      </c>
      <c r="E8" s="1">
        <v>164089</v>
      </c>
      <c r="F8" s="11" t="str">
        <f t="shared" si="1"/>
        <v>N/A</v>
      </c>
      <c r="G8" s="1">
        <v>169088</v>
      </c>
      <c r="H8" s="11" t="str">
        <f t="shared" si="2"/>
        <v>N/A</v>
      </c>
      <c r="I8" s="12">
        <v>3.5880000000000001</v>
      </c>
      <c r="J8" s="12">
        <v>3.0470000000000002</v>
      </c>
      <c r="K8" s="43" t="s">
        <v>739</v>
      </c>
      <c r="L8" s="9" t="str">
        <f t="shared" si="3"/>
        <v>Yes</v>
      </c>
    </row>
    <row r="9" spans="1:12" x14ac:dyDescent="0.25">
      <c r="A9" s="18" t="s">
        <v>104</v>
      </c>
      <c r="B9" s="43" t="s">
        <v>213</v>
      </c>
      <c r="C9" s="1">
        <v>502688</v>
      </c>
      <c r="D9" s="11" t="str">
        <f t="shared" si="0"/>
        <v>N/A</v>
      </c>
      <c r="E9" s="1">
        <v>535326</v>
      </c>
      <c r="F9" s="11" t="str">
        <f t="shared" si="1"/>
        <v>N/A</v>
      </c>
      <c r="G9" s="1">
        <v>553459</v>
      </c>
      <c r="H9" s="11" t="str">
        <f t="shared" si="2"/>
        <v>N/A</v>
      </c>
      <c r="I9" s="12">
        <v>6.4930000000000003</v>
      </c>
      <c r="J9" s="12">
        <v>3.387</v>
      </c>
      <c r="K9" s="43" t="s">
        <v>739</v>
      </c>
      <c r="L9" s="9" t="str">
        <f t="shared" si="3"/>
        <v>Yes</v>
      </c>
    </row>
    <row r="10" spans="1:12" x14ac:dyDescent="0.25">
      <c r="A10" s="18" t="s">
        <v>105</v>
      </c>
      <c r="B10" s="43" t="s">
        <v>213</v>
      </c>
      <c r="C10" s="1">
        <v>153992</v>
      </c>
      <c r="D10" s="11" t="str">
        <f t="shared" si="0"/>
        <v>N/A</v>
      </c>
      <c r="E10" s="1">
        <v>166105</v>
      </c>
      <c r="F10" s="11" t="str">
        <f t="shared" si="1"/>
        <v>N/A</v>
      </c>
      <c r="G10" s="1">
        <v>172659</v>
      </c>
      <c r="H10" s="11" t="str">
        <f t="shared" si="2"/>
        <v>N/A</v>
      </c>
      <c r="I10" s="12">
        <v>7.8659999999999997</v>
      </c>
      <c r="J10" s="12">
        <v>3.9460000000000002</v>
      </c>
      <c r="K10" s="43" t="s">
        <v>739</v>
      </c>
      <c r="L10" s="9" t="str">
        <f t="shared" si="3"/>
        <v>Yes</v>
      </c>
    </row>
    <row r="11" spans="1:12" x14ac:dyDescent="0.25">
      <c r="A11" s="18" t="s">
        <v>77</v>
      </c>
      <c r="B11" s="1" t="s">
        <v>213</v>
      </c>
      <c r="C11" s="1">
        <v>727937.25</v>
      </c>
      <c r="D11" s="11" t="str">
        <f t="shared" si="0"/>
        <v>N/A</v>
      </c>
      <c r="E11" s="1">
        <v>773632.46</v>
      </c>
      <c r="F11" s="11" t="str">
        <f t="shared" si="1"/>
        <v>N/A</v>
      </c>
      <c r="G11" s="1">
        <v>818809.95</v>
      </c>
      <c r="H11" s="11" t="str">
        <f t="shared" si="2"/>
        <v>N/A</v>
      </c>
      <c r="I11" s="12">
        <v>6.2770000000000001</v>
      </c>
      <c r="J11" s="12">
        <v>5.84</v>
      </c>
      <c r="K11" s="1" t="s">
        <v>740</v>
      </c>
      <c r="L11" s="9" t="str">
        <f t="shared" si="3"/>
        <v>Yes</v>
      </c>
    </row>
    <row r="12" spans="1:12" x14ac:dyDescent="0.25">
      <c r="A12" s="18" t="s">
        <v>115</v>
      </c>
      <c r="B12" s="1" t="s">
        <v>213</v>
      </c>
      <c r="C12" s="1">
        <v>132152</v>
      </c>
      <c r="D12" s="1" t="s">
        <v>213</v>
      </c>
      <c r="E12" s="1">
        <v>134510</v>
      </c>
      <c r="F12" s="1" t="s">
        <v>213</v>
      </c>
      <c r="G12" s="1">
        <v>137552</v>
      </c>
      <c r="H12" s="1" t="s">
        <v>213</v>
      </c>
      <c r="I12" s="12">
        <v>1.784</v>
      </c>
      <c r="J12" s="12">
        <v>2.262</v>
      </c>
      <c r="K12" s="1" t="s">
        <v>740</v>
      </c>
      <c r="L12" s="9" t="str">
        <f t="shared" si="3"/>
        <v>Yes</v>
      </c>
    </row>
    <row r="13" spans="1:12" x14ac:dyDescent="0.25">
      <c r="A13" s="18" t="s">
        <v>449</v>
      </c>
      <c r="B13" s="1" t="s">
        <v>213</v>
      </c>
      <c r="C13" s="1">
        <v>63566</v>
      </c>
      <c r="D13" s="1" t="s">
        <v>213</v>
      </c>
      <c r="E13" s="1">
        <v>63045</v>
      </c>
      <c r="F13" s="1" t="s">
        <v>213</v>
      </c>
      <c r="G13" s="1">
        <v>62782</v>
      </c>
      <c r="H13" s="1" t="s">
        <v>213</v>
      </c>
      <c r="I13" s="12">
        <v>-0.82</v>
      </c>
      <c r="J13" s="12">
        <v>-0.41699999999999998</v>
      </c>
      <c r="K13" s="1" t="s">
        <v>740</v>
      </c>
      <c r="L13" s="9" t="str">
        <f t="shared" si="3"/>
        <v>Yes</v>
      </c>
    </row>
    <row r="14" spans="1:12" x14ac:dyDescent="0.25">
      <c r="A14" s="18" t="s">
        <v>450</v>
      </c>
      <c r="B14" s="1" t="s">
        <v>213</v>
      </c>
      <c r="C14" s="1">
        <v>66310</v>
      </c>
      <c r="D14" s="1" t="s">
        <v>213</v>
      </c>
      <c r="E14" s="1">
        <v>69051</v>
      </c>
      <c r="F14" s="1" t="s">
        <v>213</v>
      </c>
      <c r="G14" s="1">
        <v>72280</v>
      </c>
      <c r="H14" s="1" t="s">
        <v>213</v>
      </c>
      <c r="I14" s="12">
        <v>4.1340000000000003</v>
      </c>
      <c r="J14" s="12">
        <v>4.6760000000000002</v>
      </c>
      <c r="K14" s="1" t="s">
        <v>740</v>
      </c>
      <c r="L14" s="9" t="str">
        <f t="shared" si="3"/>
        <v>Yes</v>
      </c>
    </row>
    <row r="15" spans="1:12" x14ac:dyDescent="0.25">
      <c r="A15" s="4" t="s">
        <v>58</v>
      </c>
      <c r="B15" s="43" t="s">
        <v>213</v>
      </c>
      <c r="C15" s="14">
        <v>3868893875</v>
      </c>
      <c r="D15" s="11" t="str">
        <f t="shared" ref="D15:D20" si="4">IF($B15="N/A","N/A",IF(C15&gt;10,"No",IF(C15&lt;-10,"No","Yes")))</f>
        <v>N/A</v>
      </c>
      <c r="E15" s="14">
        <v>4175207724</v>
      </c>
      <c r="F15" s="11" t="str">
        <f t="shared" ref="F15:F20" si="5">IF($B15="N/A","N/A",IF(E15&gt;10,"No",IF(E15&lt;-10,"No","Yes")))</f>
        <v>N/A</v>
      </c>
      <c r="G15" s="14">
        <v>4090884688</v>
      </c>
      <c r="H15" s="11" t="str">
        <f t="shared" ref="H15:H20" si="6">IF($B15="N/A","N/A",IF(G15&gt;10,"No",IF(G15&lt;-10,"No","Yes")))</f>
        <v>N/A</v>
      </c>
      <c r="I15" s="12">
        <v>7.9169999999999998</v>
      </c>
      <c r="J15" s="12">
        <v>-2.02</v>
      </c>
      <c r="K15" s="43" t="s">
        <v>739</v>
      </c>
      <c r="L15" s="9" t="str">
        <f t="shared" ref="L15:L20" si="7">IF(J15="Div by 0", "N/A", IF(K15="N/A","N/A", IF(J15&gt;VALUE(MID(K15,1,2)), "No", IF(J15&lt;-1*VALUE(MID(K15,1,2)), "No", "Yes"))))</f>
        <v>Yes</v>
      </c>
    </row>
    <row r="16" spans="1:12" x14ac:dyDescent="0.25">
      <c r="A16" s="4" t="s">
        <v>1132</v>
      </c>
      <c r="B16" s="43" t="s">
        <v>213</v>
      </c>
      <c r="C16" s="14">
        <v>4395.9108329000001</v>
      </c>
      <c r="D16" s="11" t="str">
        <f t="shared" si="4"/>
        <v>N/A</v>
      </c>
      <c r="E16" s="14">
        <v>4489.2437952</v>
      </c>
      <c r="F16" s="11" t="str">
        <f t="shared" si="5"/>
        <v>N/A</v>
      </c>
      <c r="G16" s="14">
        <v>4264.1365562999999</v>
      </c>
      <c r="H16" s="11" t="str">
        <f t="shared" si="6"/>
        <v>N/A</v>
      </c>
      <c r="I16" s="12">
        <v>2.1230000000000002</v>
      </c>
      <c r="J16" s="12">
        <v>-5.01</v>
      </c>
      <c r="K16" s="43" t="s">
        <v>739</v>
      </c>
      <c r="L16" s="9" t="str">
        <f t="shared" si="7"/>
        <v>Yes</v>
      </c>
    </row>
    <row r="17" spans="1:12" x14ac:dyDescent="0.25">
      <c r="A17" s="4" t="s">
        <v>1232</v>
      </c>
      <c r="B17" s="43" t="s">
        <v>213</v>
      </c>
      <c r="C17" s="14">
        <v>9946.1819859000007</v>
      </c>
      <c r="D17" s="11" t="str">
        <f t="shared" si="4"/>
        <v>N/A</v>
      </c>
      <c r="E17" s="14">
        <v>10392.254483000001</v>
      </c>
      <c r="F17" s="11" t="str">
        <f t="shared" si="5"/>
        <v>N/A</v>
      </c>
      <c r="G17" s="14">
        <v>9819.0329156999996</v>
      </c>
      <c r="H17" s="11" t="str">
        <f t="shared" si="6"/>
        <v>N/A</v>
      </c>
      <c r="I17" s="12">
        <v>4.4850000000000003</v>
      </c>
      <c r="J17" s="12">
        <v>-5.52</v>
      </c>
      <c r="K17" s="43" t="s">
        <v>739</v>
      </c>
      <c r="L17" s="9" t="str">
        <f t="shared" si="7"/>
        <v>Yes</v>
      </c>
    </row>
    <row r="18" spans="1:12" x14ac:dyDescent="0.25">
      <c r="A18" s="4" t="s">
        <v>1233</v>
      </c>
      <c r="B18" s="43" t="s">
        <v>213</v>
      </c>
      <c r="C18" s="14">
        <v>10948.094983999999</v>
      </c>
      <c r="D18" s="11" t="str">
        <f t="shared" si="4"/>
        <v>N/A</v>
      </c>
      <c r="E18" s="14">
        <v>11197.304426000001</v>
      </c>
      <c r="F18" s="11" t="str">
        <f t="shared" si="5"/>
        <v>N/A</v>
      </c>
      <c r="G18" s="14">
        <v>10295.378046</v>
      </c>
      <c r="H18" s="11" t="str">
        <f t="shared" si="6"/>
        <v>N/A</v>
      </c>
      <c r="I18" s="12">
        <v>2.2759999999999998</v>
      </c>
      <c r="J18" s="12">
        <v>-8.0500000000000007</v>
      </c>
      <c r="K18" s="43" t="s">
        <v>739</v>
      </c>
      <c r="L18" s="9" t="str">
        <f t="shared" si="7"/>
        <v>Yes</v>
      </c>
    </row>
    <row r="19" spans="1:12" x14ac:dyDescent="0.25">
      <c r="A19" s="4" t="s">
        <v>1234</v>
      </c>
      <c r="B19" s="43" t="s">
        <v>213</v>
      </c>
      <c r="C19" s="14">
        <v>1904.9947522</v>
      </c>
      <c r="D19" s="11" t="str">
        <f t="shared" si="4"/>
        <v>N/A</v>
      </c>
      <c r="E19" s="14">
        <v>1900.7163224000001</v>
      </c>
      <c r="F19" s="11" t="str">
        <f t="shared" si="5"/>
        <v>N/A</v>
      </c>
      <c r="G19" s="14">
        <v>1836.2752363</v>
      </c>
      <c r="H19" s="11" t="str">
        <f t="shared" si="6"/>
        <v>N/A</v>
      </c>
      <c r="I19" s="12">
        <v>-0.22500000000000001</v>
      </c>
      <c r="J19" s="12">
        <v>-3.39</v>
      </c>
      <c r="K19" s="43" t="s">
        <v>739</v>
      </c>
      <c r="L19" s="9" t="str">
        <f t="shared" si="7"/>
        <v>Yes</v>
      </c>
    </row>
    <row r="20" spans="1:12" x14ac:dyDescent="0.25">
      <c r="A20" s="4" t="s">
        <v>1235</v>
      </c>
      <c r="B20" s="43" t="s">
        <v>213</v>
      </c>
      <c r="C20" s="14">
        <v>3443.5068769999998</v>
      </c>
      <c r="D20" s="11" t="str">
        <f t="shared" si="4"/>
        <v>N/A</v>
      </c>
      <c r="E20" s="14">
        <v>3911.7989644999998</v>
      </c>
      <c r="F20" s="11" t="str">
        <f t="shared" si="5"/>
        <v>N/A</v>
      </c>
      <c r="G20" s="14">
        <v>4075.8276197999999</v>
      </c>
      <c r="H20" s="11" t="str">
        <f t="shared" si="6"/>
        <v>N/A</v>
      </c>
      <c r="I20" s="12">
        <v>13.6</v>
      </c>
      <c r="J20" s="12">
        <v>4.1929999999999996</v>
      </c>
      <c r="K20" s="43" t="s">
        <v>739</v>
      </c>
      <c r="L20" s="9" t="str">
        <f t="shared" si="7"/>
        <v>Yes</v>
      </c>
    </row>
    <row r="21" spans="1:12" x14ac:dyDescent="0.25">
      <c r="A21" s="2" t="s">
        <v>1136</v>
      </c>
      <c r="B21" s="43" t="s">
        <v>213</v>
      </c>
      <c r="C21" s="14">
        <v>4391.2779892999997</v>
      </c>
      <c r="D21" s="11" t="str">
        <f t="shared" ref="D21:D22" si="8">IF($B21="N/A","N/A",IF(C21&gt;10,"No",IF(C21&lt;-10,"No","Yes")))</f>
        <v>N/A</v>
      </c>
      <c r="E21" s="14">
        <v>4543.5813527</v>
      </c>
      <c r="F21" s="11" t="str">
        <f t="shared" ref="F21:F22" si="9">IF($B21="N/A","N/A",IF(E21&gt;10,"No",IF(E21&lt;-10,"No","Yes")))</f>
        <v>N/A</v>
      </c>
      <c r="G21" s="14">
        <v>4358.4855498999996</v>
      </c>
      <c r="H21" s="11" t="str">
        <f t="shared" ref="H21:H22" si="10">IF($B21="N/A","N/A",IF(G21&gt;10,"No",IF(G21&lt;-10,"No","Yes")))</f>
        <v>N/A</v>
      </c>
      <c r="I21" s="12">
        <v>3.468</v>
      </c>
      <c r="J21" s="12">
        <v>-4.07</v>
      </c>
      <c r="K21" s="43" t="s">
        <v>739</v>
      </c>
      <c r="L21" s="9" t="str">
        <f>IF(J21="Div by 0", "N/A", IF(OR(J21="N/A",K21="N/A"),"N/A", IF(J21&gt;VALUE(MID(K21,1,2)), "No", IF(J21&lt;-1*VALUE(MID(K21,1,2)), "No", "Yes"))))</f>
        <v>Yes</v>
      </c>
    </row>
    <row r="22" spans="1:12" x14ac:dyDescent="0.25">
      <c r="A22" s="2" t="s">
        <v>1137</v>
      </c>
      <c r="B22" s="43" t="s">
        <v>213</v>
      </c>
      <c r="C22" s="14">
        <v>4402.4984297999999</v>
      </c>
      <c r="D22" s="11" t="str">
        <f t="shared" si="8"/>
        <v>N/A</v>
      </c>
      <c r="E22" s="14">
        <v>4414.4726598999996</v>
      </c>
      <c r="F22" s="11" t="str">
        <f t="shared" si="9"/>
        <v>N/A</v>
      </c>
      <c r="G22" s="14">
        <v>4135.3978582999998</v>
      </c>
      <c r="H22" s="11" t="str">
        <f t="shared" si="10"/>
        <v>N/A</v>
      </c>
      <c r="I22" s="12">
        <v>0.27200000000000002</v>
      </c>
      <c r="J22" s="12">
        <v>-6.32</v>
      </c>
      <c r="K22" s="43" t="s">
        <v>739</v>
      </c>
      <c r="L22" s="9" t="str">
        <f>IF(J22="Div by 0", "N/A", IF(OR(J22="N/A",K22="N/A"),"N/A", IF(J22&gt;VALUE(MID(K22,1,2)), "No", IF(J22&lt;-1*VALUE(MID(K22,1,2)), "No", "Yes"))))</f>
        <v>Yes</v>
      </c>
    </row>
    <row r="23" spans="1:12" x14ac:dyDescent="0.25">
      <c r="A23" s="4" t="s">
        <v>1236</v>
      </c>
      <c r="B23" s="43" t="s">
        <v>213</v>
      </c>
      <c r="C23" s="14">
        <v>8647.6785973999995</v>
      </c>
      <c r="D23" s="11" t="str">
        <f>IF($B23="N/A","N/A",IF(C23&gt;10,"No",IF(C23&lt;-10,"No","Yes")))</f>
        <v>N/A</v>
      </c>
      <c r="E23" s="14">
        <v>8776.6925284000008</v>
      </c>
      <c r="F23" s="11" t="str">
        <f>IF($B23="N/A","N/A",IF(E23&gt;10,"No",IF(E23&lt;-10,"No","Yes")))</f>
        <v>N/A</v>
      </c>
      <c r="G23" s="14">
        <v>8120.8081088999998</v>
      </c>
      <c r="H23" s="11" t="str">
        <f>IF($B23="N/A","N/A",IF(G23&gt;10,"No",IF(G23&lt;-10,"No","Yes")))</f>
        <v>N/A</v>
      </c>
      <c r="I23" s="12">
        <v>1.492</v>
      </c>
      <c r="J23" s="12">
        <v>-7.47</v>
      </c>
      <c r="K23" s="43" t="s">
        <v>739</v>
      </c>
      <c r="L23" s="9" t="str">
        <f>IF(J23="Div by 0", "N/A", IF(K23="N/A","N/A", IF(J23&gt;VALUE(MID(K23,1,2)), "No", IF(J23&lt;-1*VALUE(MID(K23,1,2)), "No", "Yes"))))</f>
        <v>Yes</v>
      </c>
    </row>
    <row r="24" spans="1:12" x14ac:dyDescent="0.25">
      <c r="A24" s="4" t="s">
        <v>1237</v>
      </c>
      <c r="B24" s="43" t="s">
        <v>213</v>
      </c>
      <c r="C24" s="14">
        <v>10007.088900000001</v>
      </c>
      <c r="D24" s="11" t="str">
        <f>IF($B24="N/A","N/A",IF(C24&gt;10,"No",IF(C24&lt;-10,"No","Yes")))</f>
        <v>N/A</v>
      </c>
      <c r="E24" s="14">
        <v>10465.800936</v>
      </c>
      <c r="F24" s="11" t="str">
        <f>IF($B24="N/A","N/A",IF(E24&gt;10,"No",IF(E24&lt;-10,"No","Yes")))</f>
        <v>N/A</v>
      </c>
      <c r="G24" s="14">
        <v>9867.9202318999996</v>
      </c>
      <c r="H24" s="11" t="str">
        <f>IF($B24="N/A","N/A",IF(G24&gt;10,"No",IF(G24&lt;-10,"No","Yes")))</f>
        <v>N/A</v>
      </c>
      <c r="I24" s="12">
        <v>4.5839999999999996</v>
      </c>
      <c r="J24" s="12">
        <v>-5.71</v>
      </c>
      <c r="K24" s="43" t="s">
        <v>739</v>
      </c>
      <c r="L24" s="9" t="str">
        <f>IF(J24="Div by 0", "N/A", IF(K24="N/A","N/A", IF(J24&gt;VALUE(MID(K24,1,2)), "No", IF(J24&lt;-1*VALUE(MID(K24,1,2)), "No", "Yes"))))</f>
        <v>Yes</v>
      </c>
    </row>
    <row r="25" spans="1:12" x14ac:dyDescent="0.25">
      <c r="A25" s="4" t="s">
        <v>1238</v>
      </c>
      <c r="B25" s="43" t="s">
        <v>213</v>
      </c>
      <c r="C25" s="14">
        <v>7373.8136932999996</v>
      </c>
      <c r="D25" s="11" t="str">
        <f>IF($B25="N/A","N/A",IF(C25&gt;10,"No",IF(C25&lt;-10,"No","Yes")))</f>
        <v>N/A</v>
      </c>
      <c r="E25" s="14">
        <v>7244.9609997999996</v>
      </c>
      <c r="F25" s="11" t="str">
        <f>IF($B25="N/A","N/A",IF(E25&gt;10,"No",IF(E25&lt;-10,"No","Yes")))</f>
        <v>N/A</v>
      </c>
      <c r="G25" s="14">
        <v>6619.8775733000002</v>
      </c>
      <c r="H25" s="11" t="str">
        <f>IF($B25="N/A","N/A",IF(G25&gt;10,"No",IF(G25&lt;-10,"No","Yes")))</f>
        <v>N/A</v>
      </c>
      <c r="I25" s="12">
        <v>-1.75</v>
      </c>
      <c r="J25" s="12">
        <v>-8.6300000000000008</v>
      </c>
      <c r="K25" s="43" t="s">
        <v>739</v>
      </c>
      <c r="L25" s="9" t="str">
        <f>IF(J25="Div by 0", "N/A", IF(K25="N/A","N/A", IF(J25&gt;VALUE(MID(K25,1,2)), "No", IF(J25&lt;-1*VALUE(MID(K25,1,2)), "No", "Yes"))))</f>
        <v>Yes</v>
      </c>
    </row>
    <row r="26" spans="1:12" x14ac:dyDescent="0.25">
      <c r="A26" s="4" t="s">
        <v>1239</v>
      </c>
      <c r="B26" s="43" t="s">
        <v>213</v>
      </c>
      <c r="C26" s="14">
        <v>8446.3422346000007</v>
      </c>
      <c r="D26" s="11" t="str">
        <f t="shared" ref="D26:D27" si="11">IF($B26="N/A","N/A",IF(C26&gt;10,"No",IF(C26&lt;-10,"No","Yes")))</f>
        <v>N/A</v>
      </c>
      <c r="E26" s="14">
        <v>8612.3301274999994</v>
      </c>
      <c r="F26" s="11" t="str">
        <f t="shared" ref="F26:F30" si="12">IF($B26="N/A","N/A",IF(E26&gt;10,"No",IF(E26&lt;-10,"No","Yes")))</f>
        <v>N/A</v>
      </c>
      <c r="G26" s="14">
        <v>7936.3536637999996</v>
      </c>
      <c r="H26" s="11" t="str">
        <f t="shared" ref="H26:H27" si="13">IF($B26="N/A","N/A",IF(G26&gt;10,"No",IF(G26&lt;-10,"No","Yes")))</f>
        <v>N/A</v>
      </c>
      <c r="I26" s="12">
        <v>1.9650000000000001</v>
      </c>
      <c r="J26" s="12">
        <v>-7.85</v>
      </c>
      <c r="K26" s="43" t="s">
        <v>739</v>
      </c>
      <c r="L26" s="9" t="str">
        <f>IF(J26="Div by 0", "N/A", IF(OR(J26="N/A",K26="N/A"),"N/A", IF(J26&gt;VALUE(MID(K26,1,2)), "No", IF(J26&lt;-1*VALUE(MID(K26,1,2)), "No", "Yes"))))</f>
        <v>Yes</v>
      </c>
    </row>
    <row r="27" spans="1:12" x14ac:dyDescent="0.25">
      <c r="A27" s="4" t="s">
        <v>1240</v>
      </c>
      <c r="B27" s="43" t="s">
        <v>213</v>
      </c>
      <c r="C27" s="14">
        <v>9026.3693320999992</v>
      </c>
      <c r="D27" s="11" t="str">
        <f t="shared" si="11"/>
        <v>N/A</v>
      </c>
      <c r="E27" s="14">
        <v>9082.0716881000008</v>
      </c>
      <c r="F27" s="11" t="str">
        <f t="shared" si="12"/>
        <v>N/A</v>
      </c>
      <c r="G27" s="14">
        <v>8456.0815887999997</v>
      </c>
      <c r="H27" s="11" t="str">
        <f t="shared" si="13"/>
        <v>N/A</v>
      </c>
      <c r="I27" s="12">
        <v>0.61709999999999998</v>
      </c>
      <c r="J27" s="12">
        <v>-6.89</v>
      </c>
      <c r="K27" s="43" t="s">
        <v>739</v>
      </c>
      <c r="L27" s="9" t="str">
        <f>IF(J27="Div by 0", "N/A", IF(OR(J27="N/A",K27="N/A"),"N/A", IF(J27&gt;VALUE(MID(K27,1,2)), "No", IF(J27&lt;-1*VALUE(MID(K27,1,2)), "No", "Yes"))))</f>
        <v>Yes</v>
      </c>
    </row>
    <row r="28" spans="1:12" x14ac:dyDescent="0.25">
      <c r="A28" s="50" t="s">
        <v>1241</v>
      </c>
      <c r="B28" s="14" t="s">
        <v>213</v>
      </c>
      <c r="C28" s="14">
        <v>1682.4896590999999</v>
      </c>
      <c r="D28" s="11" t="str">
        <f t="shared" ref="D28:D30" si="14">IF($B28="N/A","N/A",IF(C28&gt;10,"No",IF(C28&lt;-10,"No","Yes")))</f>
        <v>N/A</v>
      </c>
      <c r="E28" s="14">
        <v>1703.6204382000001</v>
      </c>
      <c r="F28" s="11" t="str">
        <f t="shared" si="12"/>
        <v>N/A</v>
      </c>
      <c r="G28" s="14">
        <v>1618.1777408</v>
      </c>
      <c r="H28" s="11" t="str">
        <f t="shared" ref="H28:H30" si="15">IF($B28="N/A","N/A",IF(G28&gt;10,"No",IF(G28&lt;-10,"No","Yes")))</f>
        <v>N/A</v>
      </c>
      <c r="I28" s="12">
        <v>1.256</v>
      </c>
      <c r="J28" s="12">
        <v>-5.0199999999999996</v>
      </c>
      <c r="K28" s="43" t="s">
        <v>739</v>
      </c>
      <c r="L28" s="9" t="str">
        <f>IF(J28="Div by 0", "N/A", IF(OR(J28="N/A",K28="N/A"),"N/A", IF(J28&gt;VALUE(MID(K28,1,2)), "No", IF(J28&lt;-1*VALUE(MID(K28,1,2)), "No", "Yes"))))</f>
        <v>Yes</v>
      </c>
    </row>
    <row r="29" spans="1:12" x14ac:dyDescent="0.25">
      <c r="A29" s="50" t="s">
        <v>1242</v>
      </c>
      <c r="B29" s="14" t="s">
        <v>213</v>
      </c>
      <c r="C29" s="14">
        <v>1684.4052938</v>
      </c>
      <c r="D29" s="11" t="str">
        <f t="shared" si="14"/>
        <v>N/A</v>
      </c>
      <c r="E29" s="14">
        <v>1706.6919516999999</v>
      </c>
      <c r="F29" s="11" t="str">
        <f t="shared" si="12"/>
        <v>N/A</v>
      </c>
      <c r="G29" s="14">
        <v>1618.6363120000001</v>
      </c>
      <c r="H29" s="11" t="str">
        <f t="shared" si="15"/>
        <v>N/A</v>
      </c>
      <c r="I29" s="12">
        <v>1.323</v>
      </c>
      <c r="J29" s="12">
        <v>-5.16</v>
      </c>
      <c r="K29" s="43" t="s">
        <v>739</v>
      </c>
      <c r="L29" s="9" t="str">
        <f t="shared" ref="L29:L30" si="16">IF(J29="Div by 0", "N/A", IF(OR(J29="N/A",K29="N/A"),"N/A", IF(J29&gt;VALUE(MID(K29,1,2)), "No", IF(J29&lt;-1*VALUE(MID(K29,1,2)), "No", "Yes"))))</f>
        <v>Yes</v>
      </c>
    </row>
    <row r="30" spans="1:12" x14ac:dyDescent="0.25">
      <c r="A30" s="50" t="s">
        <v>1243</v>
      </c>
      <c r="B30" s="14" t="s">
        <v>213</v>
      </c>
      <c r="C30" s="14">
        <v>1629.2292473</v>
      </c>
      <c r="D30" s="11" t="str">
        <f t="shared" si="14"/>
        <v>N/A</v>
      </c>
      <c r="E30" s="14">
        <v>1627.1344429999999</v>
      </c>
      <c r="F30" s="11" t="str">
        <f t="shared" si="12"/>
        <v>N/A</v>
      </c>
      <c r="G30" s="14">
        <v>1607.9023884000001</v>
      </c>
      <c r="H30" s="11" t="str">
        <f t="shared" si="15"/>
        <v>N/A</v>
      </c>
      <c r="I30" s="12">
        <v>-0.129</v>
      </c>
      <c r="J30" s="12">
        <v>-1.18</v>
      </c>
      <c r="K30" s="43" t="s">
        <v>739</v>
      </c>
      <c r="L30" s="9" t="str">
        <f t="shared" si="16"/>
        <v>Yes</v>
      </c>
    </row>
    <row r="31" spans="1:12" x14ac:dyDescent="0.25">
      <c r="A31" s="44" t="s">
        <v>2</v>
      </c>
      <c r="B31" s="35" t="s">
        <v>213</v>
      </c>
      <c r="C31" s="13">
        <v>99.999772755999999</v>
      </c>
      <c r="D31" s="11" t="str">
        <f t="shared" ref="D31:D69" si="17">IF($B31="N/A","N/A",IF(C31&gt;10,"No",IF(C31&lt;-10,"No","Yes")))</f>
        <v>N/A</v>
      </c>
      <c r="E31" s="13">
        <v>99.999892478999996</v>
      </c>
      <c r="F31" s="11" t="str">
        <f t="shared" ref="F31:F69" si="18">IF($B31="N/A","N/A",IF(E31&gt;10,"No",IF(E31&lt;-10,"No","Yes")))</f>
        <v>N/A</v>
      </c>
      <c r="G31" s="13">
        <v>99.999895765000005</v>
      </c>
      <c r="H31" s="11" t="str">
        <f t="shared" ref="H31:H69" si="19">IF($B31="N/A","N/A",IF(G31&gt;10,"No",IF(G31&lt;-10,"No","Yes")))</f>
        <v>N/A</v>
      </c>
      <c r="I31" s="12">
        <v>1E-4</v>
      </c>
      <c r="J31" s="12">
        <v>0</v>
      </c>
      <c r="K31" s="43" t="s">
        <v>739</v>
      </c>
      <c r="L31" s="9" t="str">
        <f t="shared" ref="L31:L99" si="20">IF(J31="Div by 0", "N/A", IF(K31="N/A","N/A", IF(J31&gt;VALUE(MID(K31,1,2)), "No", IF(J31&lt;-1*VALUE(MID(K31,1,2)), "No", "Yes"))))</f>
        <v>Yes</v>
      </c>
    </row>
    <row r="32" spans="1:12" x14ac:dyDescent="0.25">
      <c r="A32" s="44" t="s">
        <v>22</v>
      </c>
      <c r="B32" s="35" t="s">
        <v>213</v>
      </c>
      <c r="C32" s="1">
        <v>880110</v>
      </c>
      <c r="D32" s="11" t="str">
        <f t="shared" si="17"/>
        <v>N/A</v>
      </c>
      <c r="E32" s="1">
        <v>930046</v>
      </c>
      <c r="F32" s="11" t="str">
        <f t="shared" si="18"/>
        <v>N/A</v>
      </c>
      <c r="G32" s="1">
        <v>959369</v>
      </c>
      <c r="H32" s="11" t="str">
        <f t="shared" si="19"/>
        <v>N/A</v>
      </c>
      <c r="I32" s="12">
        <v>5.6740000000000004</v>
      </c>
      <c r="J32" s="12">
        <v>3.153</v>
      </c>
      <c r="K32" s="43" t="s">
        <v>739</v>
      </c>
      <c r="L32" s="9" t="str">
        <f t="shared" si="20"/>
        <v>Yes</v>
      </c>
    </row>
    <row r="33" spans="1:12" x14ac:dyDescent="0.25">
      <c r="A33" s="44" t="s">
        <v>451</v>
      </c>
      <c r="B33" s="43" t="s">
        <v>213</v>
      </c>
      <c r="C33" s="1">
        <v>65027</v>
      </c>
      <c r="D33" s="1" t="str">
        <f t="shared" si="17"/>
        <v>N/A</v>
      </c>
      <c r="E33" s="1">
        <v>64527</v>
      </c>
      <c r="F33" s="1" t="str">
        <f t="shared" si="18"/>
        <v>N/A</v>
      </c>
      <c r="G33" s="1">
        <v>64164</v>
      </c>
      <c r="H33" s="11" t="str">
        <f t="shared" si="19"/>
        <v>N/A</v>
      </c>
      <c r="I33" s="12">
        <v>-0.76900000000000002</v>
      </c>
      <c r="J33" s="12">
        <v>-0.56299999999999994</v>
      </c>
      <c r="K33" s="43" t="s">
        <v>739</v>
      </c>
      <c r="L33" s="9" t="str">
        <f t="shared" si="20"/>
        <v>Yes</v>
      </c>
    </row>
    <row r="34" spans="1:12" x14ac:dyDescent="0.25">
      <c r="A34" s="44" t="s">
        <v>1244</v>
      </c>
      <c r="B34" s="5" t="s">
        <v>213</v>
      </c>
      <c r="C34" s="1">
        <v>17664</v>
      </c>
      <c r="D34" s="9" t="str">
        <f t="shared" ref="D34:D38" si="21">IF($B34="N/A","N/A",IF(C34&lt;0,"No","Yes"))</f>
        <v>N/A</v>
      </c>
      <c r="E34" s="1">
        <v>16492</v>
      </c>
      <c r="F34" s="9" t="str">
        <f t="shared" ref="F34:F38" si="22">IF($B34="N/A","N/A",IF(E34&lt;0,"No","Yes"))</f>
        <v>N/A</v>
      </c>
      <c r="G34" s="1">
        <v>15509</v>
      </c>
      <c r="H34" s="9" t="str">
        <f t="shared" ref="H34:H38" si="23">IF($B34="N/A","N/A",IF(G34&lt;0,"No","Yes"))</f>
        <v>N/A</v>
      </c>
      <c r="I34" s="12">
        <v>-6.63</v>
      </c>
      <c r="J34" s="12">
        <v>-5.96</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28315</v>
      </c>
      <c r="D36" s="9" t="str">
        <f t="shared" si="21"/>
        <v>N/A</v>
      </c>
      <c r="E36" s="1">
        <v>29112</v>
      </c>
      <c r="F36" s="9" t="str">
        <f t="shared" si="22"/>
        <v>N/A</v>
      </c>
      <c r="G36" s="1">
        <v>30071</v>
      </c>
      <c r="H36" s="9" t="str">
        <f t="shared" si="23"/>
        <v>N/A</v>
      </c>
      <c r="I36" s="12">
        <v>2.8149999999999999</v>
      </c>
      <c r="J36" s="12">
        <v>3.294</v>
      </c>
      <c r="K36" s="1" t="s">
        <v>739</v>
      </c>
      <c r="L36" s="9" t="str">
        <f t="shared" si="20"/>
        <v>Yes</v>
      </c>
    </row>
    <row r="37" spans="1:12" x14ac:dyDescent="0.25">
      <c r="A37" s="44" t="s">
        <v>1247</v>
      </c>
      <c r="B37" s="5" t="s">
        <v>213</v>
      </c>
      <c r="C37" s="1">
        <v>19048</v>
      </c>
      <c r="D37" s="9" t="str">
        <f t="shared" si="21"/>
        <v>N/A</v>
      </c>
      <c r="E37" s="1">
        <v>18923</v>
      </c>
      <c r="F37" s="9" t="str">
        <f t="shared" si="22"/>
        <v>N/A</v>
      </c>
      <c r="G37" s="1">
        <v>18584</v>
      </c>
      <c r="H37" s="9" t="str">
        <f t="shared" si="23"/>
        <v>N/A</v>
      </c>
      <c r="I37" s="12">
        <v>-0.65600000000000003</v>
      </c>
      <c r="J37" s="12">
        <v>-1.79</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158404</v>
      </c>
      <c r="D39" s="1" t="str">
        <f t="shared" si="17"/>
        <v>N/A</v>
      </c>
      <c r="E39" s="1">
        <v>164089</v>
      </c>
      <c r="F39" s="1" t="str">
        <f t="shared" si="18"/>
        <v>N/A</v>
      </c>
      <c r="G39" s="1">
        <v>169088</v>
      </c>
      <c r="H39" s="11" t="str">
        <f t="shared" si="19"/>
        <v>N/A</v>
      </c>
      <c r="I39" s="12">
        <v>3.589</v>
      </c>
      <c r="J39" s="12">
        <v>3.0470000000000002</v>
      </c>
      <c r="K39" s="43" t="s">
        <v>739</v>
      </c>
      <c r="L39" s="9" t="str">
        <f t="shared" si="20"/>
        <v>Yes</v>
      </c>
    </row>
    <row r="40" spans="1:12" x14ac:dyDescent="0.25">
      <c r="A40" s="44" t="s">
        <v>1249</v>
      </c>
      <c r="B40" s="5" t="s">
        <v>213</v>
      </c>
      <c r="C40" s="1">
        <v>112859</v>
      </c>
      <c r="D40" s="9" t="str">
        <f t="shared" ref="D40:D45" si="24">IF($B40="N/A","N/A",IF(C40&lt;0,"No","Yes"))</f>
        <v>N/A</v>
      </c>
      <c r="E40" s="1">
        <v>115729</v>
      </c>
      <c r="F40" s="9" t="str">
        <f t="shared" ref="F40:F45" si="25">IF($B40="N/A","N/A",IF(E40&lt;0,"No","Yes"))</f>
        <v>N/A</v>
      </c>
      <c r="G40" s="1">
        <v>118463</v>
      </c>
      <c r="H40" s="9" t="str">
        <f t="shared" ref="H40:H45" si="26">IF($B40="N/A","N/A",IF(G40&lt;0,"No","Yes"))</f>
        <v>N/A</v>
      </c>
      <c r="I40" s="12">
        <v>2.5430000000000001</v>
      </c>
      <c r="J40" s="12">
        <v>2.3620000000000001</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33600</v>
      </c>
      <c r="D42" s="9" t="str">
        <f t="shared" si="24"/>
        <v>N/A</v>
      </c>
      <c r="E42" s="1">
        <v>36126</v>
      </c>
      <c r="F42" s="9" t="str">
        <f t="shared" si="25"/>
        <v>N/A</v>
      </c>
      <c r="G42" s="1">
        <v>38078</v>
      </c>
      <c r="H42" s="9" t="str">
        <f t="shared" si="26"/>
        <v>N/A</v>
      </c>
      <c r="I42" s="12">
        <v>7.5179999999999998</v>
      </c>
      <c r="J42" s="12">
        <v>5.4029999999999996</v>
      </c>
      <c r="K42" s="1" t="s">
        <v>739</v>
      </c>
      <c r="L42" s="9" t="str">
        <f t="shared" si="20"/>
        <v>Yes</v>
      </c>
    </row>
    <row r="43" spans="1:12" x14ac:dyDescent="0.25">
      <c r="A43" s="44" t="s">
        <v>1252</v>
      </c>
      <c r="B43" s="5" t="s">
        <v>213</v>
      </c>
      <c r="C43" s="1">
        <v>1356</v>
      </c>
      <c r="D43" s="9" t="str">
        <f t="shared" si="24"/>
        <v>N/A</v>
      </c>
      <c r="E43" s="1">
        <v>1479</v>
      </c>
      <c r="F43" s="9" t="str">
        <f t="shared" si="25"/>
        <v>N/A</v>
      </c>
      <c r="G43" s="1">
        <v>1527</v>
      </c>
      <c r="H43" s="9" t="str">
        <f t="shared" si="26"/>
        <v>N/A</v>
      </c>
      <c r="I43" s="12">
        <v>9.0709999999999997</v>
      </c>
      <c r="J43" s="12">
        <v>3.2450000000000001</v>
      </c>
      <c r="K43" s="1" t="s">
        <v>739</v>
      </c>
      <c r="L43" s="9" t="str">
        <f t="shared" si="20"/>
        <v>Yes</v>
      </c>
    </row>
    <row r="44" spans="1:12" x14ac:dyDescent="0.25">
      <c r="A44" s="44" t="s">
        <v>1253</v>
      </c>
      <c r="B44" s="5" t="s">
        <v>213</v>
      </c>
      <c r="C44" s="1">
        <v>10589</v>
      </c>
      <c r="D44" s="9" t="str">
        <f t="shared" si="24"/>
        <v>N/A</v>
      </c>
      <c r="E44" s="1">
        <v>10755</v>
      </c>
      <c r="F44" s="9" t="str">
        <f t="shared" si="25"/>
        <v>N/A</v>
      </c>
      <c r="G44" s="1">
        <v>11020</v>
      </c>
      <c r="H44" s="9" t="str">
        <f t="shared" si="26"/>
        <v>N/A</v>
      </c>
      <c r="I44" s="12">
        <v>1.5680000000000001</v>
      </c>
      <c r="J44" s="12">
        <v>2.464</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502687</v>
      </c>
      <c r="D46" s="1" t="str">
        <f t="shared" si="17"/>
        <v>N/A</v>
      </c>
      <c r="E46" s="1">
        <v>535325</v>
      </c>
      <c r="F46" s="1" t="str">
        <f t="shared" si="18"/>
        <v>N/A</v>
      </c>
      <c r="G46" s="1">
        <v>553458</v>
      </c>
      <c r="H46" s="11" t="str">
        <f t="shared" si="19"/>
        <v>N/A</v>
      </c>
      <c r="I46" s="12">
        <v>6.4930000000000003</v>
      </c>
      <c r="J46" s="12">
        <v>3.387</v>
      </c>
      <c r="K46" s="43" t="s">
        <v>739</v>
      </c>
      <c r="L46" s="9" t="str">
        <f t="shared" si="20"/>
        <v>Yes</v>
      </c>
    </row>
    <row r="47" spans="1:12" x14ac:dyDescent="0.25">
      <c r="A47" s="44" t="s">
        <v>1255</v>
      </c>
      <c r="B47" s="5" t="s">
        <v>213</v>
      </c>
      <c r="C47" s="1">
        <v>112330</v>
      </c>
      <c r="D47" s="9" t="str">
        <f t="shared" ref="D47:D53" si="27">IF($B47="N/A","N/A",IF(C47&lt;0,"No","Yes"))</f>
        <v>N/A</v>
      </c>
      <c r="E47" s="1">
        <v>127064</v>
      </c>
      <c r="F47" s="9" t="str">
        <f t="shared" ref="F47:F53" si="28">IF($B47="N/A","N/A",IF(E47&lt;0,"No","Yes"))</f>
        <v>N/A</v>
      </c>
      <c r="G47" s="1">
        <v>127605</v>
      </c>
      <c r="H47" s="9" t="str">
        <f t="shared" ref="H47:H53" si="29">IF($B47="N/A","N/A",IF(G47&lt;0,"No","Yes"))</f>
        <v>N/A</v>
      </c>
      <c r="I47" s="12">
        <v>13.12</v>
      </c>
      <c r="J47" s="12">
        <v>0.42580000000000001</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354142</v>
      </c>
      <c r="D50" s="9" t="str">
        <f t="shared" si="27"/>
        <v>N/A</v>
      </c>
      <c r="E50" s="1">
        <v>370425</v>
      </c>
      <c r="F50" s="9" t="str">
        <f t="shared" si="28"/>
        <v>N/A</v>
      </c>
      <c r="G50" s="1">
        <v>383786</v>
      </c>
      <c r="H50" s="9" t="str">
        <f t="shared" si="29"/>
        <v>N/A</v>
      </c>
      <c r="I50" s="12">
        <v>4.5979999999999999</v>
      </c>
      <c r="J50" s="12">
        <v>3.6070000000000002</v>
      </c>
      <c r="K50" s="1" t="s">
        <v>739</v>
      </c>
      <c r="L50" s="9" t="str">
        <f t="shared" si="20"/>
        <v>Yes</v>
      </c>
    </row>
    <row r="51" spans="1:12" x14ac:dyDescent="0.25">
      <c r="A51" s="44" t="s">
        <v>1259</v>
      </c>
      <c r="B51" s="5" t="s">
        <v>213</v>
      </c>
      <c r="C51" s="1">
        <v>21809</v>
      </c>
      <c r="D51" s="9" t="str">
        <f t="shared" si="27"/>
        <v>N/A</v>
      </c>
      <c r="E51" s="1">
        <v>23872</v>
      </c>
      <c r="F51" s="9" t="str">
        <f t="shared" si="28"/>
        <v>N/A</v>
      </c>
      <c r="G51" s="1">
        <v>28844</v>
      </c>
      <c r="H51" s="9" t="str">
        <f t="shared" si="29"/>
        <v>N/A</v>
      </c>
      <c r="I51" s="12">
        <v>9.4589999999999996</v>
      </c>
      <c r="J51" s="12">
        <v>20.83</v>
      </c>
      <c r="K51" s="1" t="s">
        <v>739</v>
      </c>
      <c r="L51" s="9" t="str">
        <f t="shared" si="20"/>
        <v>Yes</v>
      </c>
    </row>
    <row r="52" spans="1:12" x14ac:dyDescent="0.25">
      <c r="A52" s="44" t="s">
        <v>1260</v>
      </c>
      <c r="B52" s="5" t="s">
        <v>213</v>
      </c>
      <c r="C52" s="1">
        <v>14330</v>
      </c>
      <c r="D52" s="9" t="str">
        <f t="shared" si="27"/>
        <v>N/A</v>
      </c>
      <c r="E52" s="1">
        <v>13876</v>
      </c>
      <c r="F52" s="9" t="str">
        <f t="shared" si="28"/>
        <v>N/A</v>
      </c>
      <c r="G52" s="1">
        <v>13223</v>
      </c>
      <c r="H52" s="9" t="str">
        <f t="shared" si="29"/>
        <v>N/A</v>
      </c>
      <c r="I52" s="12">
        <v>-3.17</v>
      </c>
      <c r="J52" s="12">
        <v>-4.71</v>
      </c>
      <c r="K52" s="1" t="s">
        <v>739</v>
      </c>
      <c r="L52" s="9" t="str">
        <f t="shared" si="20"/>
        <v>Yes</v>
      </c>
    </row>
    <row r="53" spans="1:12" x14ac:dyDescent="0.25">
      <c r="A53" s="44" t="s">
        <v>1261</v>
      </c>
      <c r="B53" s="5" t="s">
        <v>213</v>
      </c>
      <c r="C53" s="1">
        <v>76</v>
      </c>
      <c r="D53" s="9" t="str">
        <f t="shared" si="27"/>
        <v>N/A</v>
      </c>
      <c r="E53" s="1">
        <v>88</v>
      </c>
      <c r="F53" s="9" t="str">
        <f t="shared" si="28"/>
        <v>N/A</v>
      </c>
      <c r="G53" s="1">
        <v>0</v>
      </c>
      <c r="H53" s="9" t="str">
        <f t="shared" si="29"/>
        <v>N/A</v>
      </c>
      <c r="I53" s="12">
        <v>15.79</v>
      </c>
      <c r="J53" s="12">
        <v>-100</v>
      </c>
      <c r="K53" s="1" t="s">
        <v>739</v>
      </c>
      <c r="L53" s="9" t="str">
        <f t="shared" si="20"/>
        <v>No</v>
      </c>
    </row>
    <row r="54" spans="1:12" x14ac:dyDescent="0.25">
      <c r="A54" s="44" t="s">
        <v>454</v>
      </c>
      <c r="B54" s="43" t="s">
        <v>213</v>
      </c>
      <c r="C54" s="1">
        <v>153992</v>
      </c>
      <c r="D54" s="1" t="str">
        <f t="shared" si="17"/>
        <v>N/A</v>
      </c>
      <c r="E54" s="1">
        <v>166105</v>
      </c>
      <c r="F54" s="1" t="str">
        <f t="shared" si="18"/>
        <v>N/A</v>
      </c>
      <c r="G54" s="1">
        <v>172659</v>
      </c>
      <c r="H54" s="11" t="str">
        <f t="shared" si="19"/>
        <v>N/A</v>
      </c>
      <c r="I54" s="12">
        <v>7.8659999999999997</v>
      </c>
      <c r="J54" s="12">
        <v>3.9460000000000002</v>
      </c>
      <c r="K54" s="43" t="s">
        <v>739</v>
      </c>
      <c r="L54" s="9" t="str">
        <f t="shared" si="20"/>
        <v>Yes</v>
      </c>
    </row>
    <row r="55" spans="1:12" x14ac:dyDescent="0.25">
      <c r="A55" s="44" t="s">
        <v>1262</v>
      </c>
      <c r="B55" s="5" t="s">
        <v>213</v>
      </c>
      <c r="C55" s="1">
        <v>85377</v>
      </c>
      <c r="D55" s="9" t="str">
        <f t="shared" ref="D55:D60" si="30">IF($B55="N/A","N/A",IF(C55&lt;0,"No","Yes"))</f>
        <v>N/A</v>
      </c>
      <c r="E55" s="1">
        <v>95905</v>
      </c>
      <c r="F55" s="9" t="str">
        <f t="shared" ref="F55:F60" si="31">IF($B55="N/A","N/A",IF(E55&lt;0,"No","Yes"))</f>
        <v>N/A</v>
      </c>
      <c r="G55" s="1">
        <v>95305</v>
      </c>
      <c r="H55" s="9" t="str">
        <f t="shared" ref="H55:H60" si="32">IF($B55="N/A","N/A",IF(G55&lt;0,"No","Yes"))</f>
        <v>N/A</v>
      </c>
      <c r="I55" s="12">
        <v>12.33</v>
      </c>
      <c r="J55" s="12">
        <v>-0.626</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35271</v>
      </c>
      <c r="D58" s="9" t="str">
        <f t="shared" si="30"/>
        <v>N/A</v>
      </c>
      <c r="E58" s="1">
        <v>34658</v>
      </c>
      <c r="F58" s="9" t="str">
        <f t="shared" si="31"/>
        <v>N/A</v>
      </c>
      <c r="G58" s="1">
        <v>51802</v>
      </c>
      <c r="H58" s="9" t="str">
        <f t="shared" si="32"/>
        <v>N/A</v>
      </c>
      <c r="I58" s="12">
        <v>-1.74</v>
      </c>
      <c r="J58" s="12">
        <v>49.47</v>
      </c>
      <c r="K58" s="1" t="s">
        <v>739</v>
      </c>
      <c r="L58" s="9" t="str">
        <f t="shared" si="20"/>
        <v>No</v>
      </c>
    </row>
    <row r="59" spans="1:12" x14ac:dyDescent="0.25">
      <c r="A59" s="44" t="s">
        <v>1266</v>
      </c>
      <c r="B59" s="5" t="s">
        <v>213</v>
      </c>
      <c r="C59" s="1">
        <v>20207</v>
      </c>
      <c r="D59" s="9" t="str">
        <f t="shared" si="30"/>
        <v>N/A</v>
      </c>
      <c r="E59" s="1">
        <v>21801</v>
      </c>
      <c r="F59" s="9" t="str">
        <f t="shared" si="31"/>
        <v>N/A</v>
      </c>
      <c r="G59" s="1">
        <v>25552</v>
      </c>
      <c r="H59" s="9" t="str">
        <f t="shared" si="32"/>
        <v>N/A</v>
      </c>
      <c r="I59" s="12">
        <v>7.8879999999999999</v>
      </c>
      <c r="J59" s="12">
        <v>17.21</v>
      </c>
      <c r="K59" s="1" t="s">
        <v>739</v>
      </c>
      <c r="L59" s="9" t="str">
        <f t="shared" si="20"/>
        <v>Yes</v>
      </c>
    </row>
    <row r="60" spans="1:12" x14ac:dyDescent="0.25">
      <c r="A60" s="44" t="s">
        <v>1267</v>
      </c>
      <c r="B60" s="5" t="s">
        <v>213</v>
      </c>
      <c r="C60" s="1">
        <v>13137</v>
      </c>
      <c r="D60" s="9" t="str">
        <f t="shared" si="30"/>
        <v>N/A</v>
      </c>
      <c r="E60" s="1">
        <v>13741</v>
      </c>
      <c r="F60" s="9" t="str">
        <f t="shared" si="31"/>
        <v>N/A</v>
      </c>
      <c r="G60" s="1">
        <v>0</v>
      </c>
      <c r="H60" s="9" t="str">
        <f t="shared" si="32"/>
        <v>N/A</v>
      </c>
      <c r="I60" s="12">
        <v>4.5979999999999999</v>
      </c>
      <c r="J60" s="12">
        <v>-100</v>
      </c>
      <c r="K60" s="1" t="s">
        <v>739</v>
      </c>
      <c r="L60" s="9" t="str">
        <f t="shared" si="20"/>
        <v>No</v>
      </c>
    </row>
    <row r="61" spans="1:12" x14ac:dyDescent="0.25">
      <c r="A61" s="3" t="s">
        <v>186</v>
      </c>
      <c r="B61" s="35" t="s">
        <v>213</v>
      </c>
      <c r="C61" s="1">
        <v>482043</v>
      </c>
      <c r="D61" s="1" t="str">
        <f t="shared" si="17"/>
        <v>N/A</v>
      </c>
      <c r="E61" s="1">
        <v>540371</v>
      </c>
      <c r="F61" s="1" t="str">
        <f t="shared" si="18"/>
        <v>N/A</v>
      </c>
      <c r="G61" s="1">
        <v>580735</v>
      </c>
      <c r="H61" s="11" t="str">
        <f t="shared" si="19"/>
        <v>N/A</v>
      </c>
      <c r="I61" s="12">
        <v>12.1</v>
      </c>
      <c r="J61" s="12">
        <v>7.47</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460</v>
      </c>
      <c r="D66" s="1" t="str">
        <f t="shared" si="17"/>
        <v>N/A</v>
      </c>
      <c r="E66" s="1">
        <v>502</v>
      </c>
      <c r="F66" s="1" t="str">
        <f t="shared" si="18"/>
        <v>N/A</v>
      </c>
      <c r="G66" s="1">
        <v>499</v>
      </c>
      <c r="H66" s="11" t="str">
        <f t="shared" si="19"/>
        <v>N/A</v>
      </c>
      <c r="I66" s="12">
        <v>9.1300000000000008</v>
      </c>
      <c r="J66" s="12">
        <v>-0.59799999999999998</v>
      </c>
      <c r="K66" s="43" t="s">
        <v>739</v>
      </c>
      <c r="L66" s="9" t="str">
        <f t="shared" si="33"/>
        <v>Yes</v>
      </c>
    </row>
    <row r="67" spans="1:12" x14ac:dyDescent="0.25">
      <c r="A67" s="3" t="s">
        <v>192</v>
      </c>
      <c r="B67" s="35" t="s">
        <v>213</v>
      </c>
      <c r="C67" s="1">
        <v>128433</v>
      </c>
      <c r="D67" s="1" t="str">
        <f t="shared" si="17"/>
        <v>N/A</v>
      </c>
      <c r="E67" s="1">
        <v>149260</v>
      </c>
      <c r="F67" s="1" t="str">
        <f t="shared" si="18"/>
        <v>N/A</v>
      </c>
      <c r="G67" s="1">
        <v>203254</v>
      </c>
      <c r="H67" s="11" t="str">
        <f t="shared" si="19"/>
        <v>N/A</v>
      </c>
      <c r="I67" s="12">
        <v>16.22</v>
      </c>
      <c r="J67" s="12">
        <v>36.17</v>
      </c>
      <c r="K67" s="43" t="s">
        <v>739</v>
      </c>
      <c r="L67" s="9" t="str">
        <f t="shared" si="33"/>
        <v>No</v>
      </c>
    </row>
    <row r="68" spans="1:12" x14ac:dyDescent="0.25">
      <c r="A68" s="2" t="s">
        <v>193</v>
      </c>
      <c r="B68" s="43" t="s">
        <v>213</v>
      </c>
      <c r="C68" s="1">
        <v>879756</v>
      </c>
      <c r="D68" s="1" t="str">
        <f t="shared" si="17"/>
        <v>N/A</v>
      </c>
      <c r="E68" s="1">
        <v>929706</v>
      </c>
      <c r="F68" s="1" t="str">
        <f t="shared" si="18"/>
        <v>N/A</v>
      </c>
      <c r="G68" s="1">
        <v>959013</v>
      </c>
      <c r="H68" s="11" t="str">
        <f t="shared" si="19"/>
        <v>N/A</v>
      </c>
      <c r="I68" s="12">
        <v>5.6779999999999999</v>
      </c>
      <c r="J68" s="12">
        <v>3.1520000000000001</v>
      </c>
      <c r="K68" s="43" t="s">
        <v>739</v>
      </c>
      <c r="L68" s="9" t="str">
        <f t="shared" si="33"/>
        <v>Yes</v>
      </c>
    </row>
    <row r="69" spans="1:12" x14ac:dyDescent="0.25">
      <c r="A69" s="2" t="s">
        <v>194</v>
      </c>
      <c r="B69" s="43" t="s">
        <v>213</v>
      </c>
      <c r="C69" s="1">
        <v>879756</v>
      </c>
      <c r="D69" s="1" t="str">
        <f t="shared" si="17"/>
        <v>N/A</v>
      </c>
      <c r="E69" s="1">
        <v>929706</v>
      </c>
      <c r="F69" s="1" t="str">
        <f t="shared" si="18"/>
        <v>N/A</v>
      </c>
      <c r="G69" s="1">
        <v>959013</v>
      </c>
      <c r="H69" s="11" t="str">
        <f t="shared" si="19"/>
        <v>N/A</v>
      </c>
      <c r="I69" s="12">
        <v>5.6779999999999999</v>
      </c>
      <c r="J69" s="12">
        <v>3.1520000000000001</v>
      </c>
      <c r="K69" s="43" t="s">
        <v>739</v>
      </c>
      <c r="L69" s="9" t="str">
        <f t="shared" si="33"/>
        <v>Yes</v>
      </c>
    </row>
    <row r="70" spans="1:12" x14ac:dyDescent="0.25">
      <c r="A70" s="44" t="s">
        <v>78</v>
      </c>
      <c r="B70" s="43" t="s">
        <v>294</v>
      </c>
      <c r="C70" s="13">
        <v>2.3647012530999998</v>
      </c>
      <c r="D70" s="11" t="str">
        <f>IF($B70="N/A","N/A",IF(C70&gt;=20,"No",IF(C70&lt;0,"No","Yes")))</f>
        <v>Yes</v>
      </c>
      <c r="E70" s="13">
        <v>2.6548212029</v>
      </c>
      <c r="F70" s="11" t="str">
        <f>IF($B70="N/A","N/A",IF(E70&gt;=20,"No",IF(E70&lt;0,"No","Yes")))</f>
        <v>Yes</v>
      </c>
      <c r="G70" s="13">
        <v>3.0468477375999998</v>
      </c>
      <c r="H70" s="11" t="str">
        <f>IF($B70="N/A","N/A",IF(G70&gt;=20,"No",IF(G70&lt;0,"No","Yes")))</f>
        <v>Yes</v>
      </c>
      <c r="I70" s="12">
        <v>12.27</v>
      </c>
      <c r="J70" s="12">
        <v>14.77</v>
      </c>
      <c r="K70" s="43" t="s">
        <v>739</v>
      </c>
      <c r="L70" s="9" t="str">
        <f t="shared" si="20"/>
        <v>Yes</v>
      </c>
    </row>
    <row r="71" spans="1:12" x14ac:dyDescent="0.25">
      <c r="A71" s="44" t="s">
        <v>79</v>
      </c>
      <c r="B71" s="35" t="s">
        <v>213</v>
      </c>
      <c r="C71" s="13">
        <v>97.635298746999993</v>
      </c>
      <c r="D71" s="11" t="str">
        <f>IF($B71="N/A","N/A",IF(C71&gt;10,"No",IF(C71&lt;-10,"No","Yes")))</f>
        <v>N/A</v>
      </c>
      <c r="E71" s="13">
        <v>97.345178797000003</v>
      </c>
      <c r="F71" s="11" t="str">
        <f>IF($B71="N/A","N/A",IF(E71&gt;10,"No",IF(E71&lt;-10,"No","Yes")))</f>
        <v>N/A</v>
      </c>
      <c r="G71" s="13">
        <v>96.953152262000003</v>
      </c>
      <c r="H71" s="11" t="str">
        <f>IF($B71="N/A","N/A",IF(G71&gt;10,"No",IF(G71&lt;-10,"No","Yes")))</f>
        <v>N/A</v>
      </c>
      <c r="I71" s="12">
        <v>-0.29699999999999999</v>
      </c>
      <c r="J71" s="12">
        <v>-0.40300000000000002</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3.7157548004000001</v>
      </c>
      <c r="D73" s="11" t="str">
        <f>IF($B73="N/A","N/A",IF(C73&gt;10,"No",IF(C73&lt;-10,"No","Yes")))</f>
        <v>N/A</v>
      </c>
      <c r="E73" s="13">
        <v>1.4789942839000001</v>
      </c>
      <c r="F73" s="11" t="str">
        <f>IF($B73="N/A","N/A",IF(E73&gt;10,"No",IF(E73&lt;-10,"No","Yes")))</f>
        <v>N/A</v>
      </c>
      <c r="G73" s="13">
        <v>1.8064923283000001</v>
      </c>
      <c r="H73" s="11" t="str">
        <f>IF($B73="N/A","N/A",IF(G73&gt;10,"No",IF(G73&lt;-10,"No","Yes")))</f>
        <v>N/A</v>
      </c>
      <c r="I73" s="12">
        <v>-60.2</v>
      </c>
      <c r="J73" s="12">
        <v>22.14</v>
      </c>
      <c r="K73" s="43" t="s">
        <v>739</v>
      </c>
      <c r="L73" s="9" t="str">
        <f t="shared" si="20"/>
        <v>Yes</v>
      </c>
    </row>
    <row r="74" spans="1:12" x14ac:dyDescent="0.25">
      <c r="A74" s="44" t="s">
        <v>121</v>
      </c>
      <c r="B74" s="35" t="s">
        <v>213</v>
      </c>
      <c r="C74" s="13">
        <v>96.284245200000001</v>
      </c>
      <c r="D74" s="11" t="str">
        <f>IF($B74="N/A","N/A",IF(C74&gt;10,"No",IF(C74&lt;-10,"No","Yes")))</f>
        <v>N/A</v>
      </c>
      <c r="E74" s="13">
        <v>98.521005716000005</v>
      </c>
      <c r="F74" s="11" t="str">
        <f>IF($B74="N/A","N/A",IF(E74&gt;10,"No",IF(E74&lt;-10,"No","Yes")))</f>
        <v>N/A</v>
      </c>
      <c r="G74" s="13">
        <v>98.193507671999996</v>
      </c>
      <c r="H74" s="11" t="str">
        <f>IF($B74="N/A","N/A",IF(G74&gt;10,"No",IF(G74&lt;-10,"No","Yes")))</f>
        <v>N/A</v>
      </c>
      <c r="I74" s="12">
        <v>2.323</v>
      </c>
      <c r="J74" s="12">
        <v>-0.33200000000000002</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66.999783422999997</v>
      </c>
      <c r="D76" s="11" t="str">
        <f t="shared" ref="D76:D98" si="34">IF($B76="N/A","N/A",IF(C76&gt;10,"No",IF(C76&lt;-10,"No","Yes")))</f>
        <v>N/A</v>
      </c>
      <c r="E76" s="13">
        <v>74.655817361000004</v>
      </c>
      <c r="F76" s="11" t="str">
        <f t="shared" ref="F76:F98" si="35">IF($B76="N/A","N/A",IF(E76&gt;10,"No",IF(E76&lt;-10,"No","Yes")))</f>
        <v>N/A</v>
      </c>
      <c r="G76" s="13">
        <v>75.438230626000006</v>
      </c>
      <c r="H76" s="11" t="str">
        <f t="shared" ref="H76:H98" si="36">IF($B76="N/A","N/A",IF(G76&gt;10,"No",IF(G76&lt;-10,"No","Yes")))</f>
        <v>N/A</v>
      </c>
      <c r="I76" s="12">
        <v>11.43</v>
      </c>
      <c r="J76" s="12">
        <v>1.048</v>
      </c>
      <c r="K76" s="43" t="s">
        <v>739</v>
      </c>
      <c r="L76" s="9" t="str">
        <f>IF(J76="Div by 0", "N/A", IF(OR(J76="N/A",K76="N/A"),"N/A", IF(J76&gt;VALUE(MID(K76,1,2)), "No", IF(J76&lt;-1*VALUE(MID(K76,1,2)), "No", "Yes"))))</f>
        <v>Yes</v>
      </c>
    </row>
    <row r="77" spans="1:12" x14ac:dyDescent="0.25">
      <c r="A77" s="44" t="s">
        <v>196</v>
      </c>
      <c r="B77" s="35" t="s">
        <v>213</v>
      </c>
      <c r="C77" s="13">
        <v>33.000216577000003</v>
      </c>
      <c r="D77" s="11" t="str">
        <f t="shared" si="34"/>
        <v>N/A</v>
      </c>
      <c r="E77" s="13">
        <v>25.344182639</v>
      </c>
      <c r="F77" s="11" t="str">
        <f t="shared" si="35"/>
        <v>N/A</v>
      </c>
      <c r="G77" s="13">
        <v>24.561769374000001</v>
      </c>
      <c r="H77" s="11" t="str">
        <f t="shared" si="36"/>
        <v>N/A</v>
      </c>
      <c r="I77" s="12">
        <v>-23.2</v>
      </c>
      <c r="J77" s="12">
        <v>-3.09</v>
      </c>
      <c r="K77" s="43" t="s">
        <v>739</v>
      </c>
      <c r="L77" s="9" t="str">
        <f t="shared" ref="L77:L81" si="37">IF(J77="Div by 0", "N/A", IF(OR(J77="N/A",K77="N/A"),"N/A", IF(J77&gt;VALUE(MID(K77,1,2)), "No", IF(J77&lt;-1*VALUE(MID(K77,1,2)), "No", "Yes"))))</f>
        <v>Yes</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68</v>
      </c>
      <c r="D79" s="11" t="str">
        <f t="shared" si="34"/>
        <v>N/A</v>
      </c>
      <c r="E79" s="13">
        <v>68.565941101000007</v>
      </c>
      <c r="F79" s="11" t="str">
        <f t="shared" si="35"/>
        <v>N/A</v>
      </c>
      <c r="G79" s="13">
        <v>75.415368639999997</v>
      </c>
      <c r="H79" s="11" t="str">
        <f t="shared" si="36"/>
        <v>N/A</v>
      </c>
      <c r="I79" s="12">
        <v>0.83230000000000004</v>
      </c>
      <c r="J79" s="12">
        <v>9.99</v>
      </c>
      <c r="K79" s="43" t="s">
        <v>739</v>
      </c>
      <c r="L79" s="9" t="str">
        <f t="shared" si="37"/>
        <v>Yes</v>
      </c>
    </row>
    <row r="80" spans="1:12" x14ac:dyDescent="0.25">
      <c r="A80" s="44" t="s">
        <v>199</v>
      </c>
      <c r="B80" s="35" t="s">
        <v>213</v>
      </c>
      <c r="C80" s="13">
        <v>32</v>
      </c>
      <c r="D80" s="11" t="str">
        <f t="shared" si="34"/>
        <v>N/A</v>
      </c>
      <c r="E80" s="13">
        <v>31.434058899</v>
      </c>
      <c r="F80" s="11" t="str">
        <f t="shared" si="35"/>
        <v>N/A</v>
      </c>
      <c r="G80" s="13">
        <v>24.584631359999999</v>
      </c>
      <c r="H80" s="11" t="str">
        <f t="shared" si="36"/>
        <v>N/A</v>
      </c>
      <c r="I80" s="12">
        <v>-1.77</v>
      </c>
      <c r="J80" s="12">
        <v>-21.8</v>
      </c>
      <c r="K80" s="43" t="s">
        <v>739</v>
      </c>
      <c r="L80" s="9" t="str">
        <f t="shared" si="37"/>
        <v>Yes</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721160</v>
      </c>
      <c r="D82" s="11" t="str">
        <f t="shared" si="34"/>
        <v>N/A</v>
      </c>
      <c r="E82" s="36">
        <v>765392</v>
      </c>
      <c r="F82" s="11" t="str">
        <f t="shared" si="35"/>
        <v>N/A</v>
      </c>
      <c r="G82" s="36">
        <v>812353</v>
      </c>
      <c r="H82" s="11" t="str">
        <f t="shared" si="36"/>
        <v>N/A</v>
      </c>
      <c r="I82" s="12">
        <v>6.133</v>
      </c>
      <c r="J82" s="12">
        <v>6.1360000000000001</v>
      </c>
      <c r="K82" s="43" t="s">
        <v>739</v>
      </c>
      <c r="L82" s="9" t="str">
        <f t="shared" si="20"/>
        <v>Yes</v>
      </c>
    </row>
    <row r="83" spans="1:12" x14ac:dyDescent="0.25">
      <c r="A83" s="44" t="s">
        <v>1268</v>
      </c>
      <c r="B83" s="35" t="s">
        <v>213</v>
      </c>
      <c r="C83" s="8">
        <v>1.9413168000000001E-3</v>
      </c>
      <c r="D83" s="11" t="str">
        <f t="shared" si="34"/>
        <v>N/A</v>
      </c>
      <c r="E83" s="8">
        <v>9.1456399999999998E-4</v>
      </c>
      <c r="F83" s="11" t="str">
        <f t="shared" si="35"/>
        <v>N/A</v>
      </c>
      <c r="G83" s="8">
        <v>5.7856621E-3</v>
      </c>
      <c r="H83" s="11" t="str">
        <f t="shared" si="36"/>
        <v>N/A</v>
      </c>
      <c r="I83" s="12">
        <v>-52.9</v>
      </c>
      <c r="J83" s="12">
        <v>532.6</v>
      </c>
      <c r="K83" s="43" t="s">
        <v>739</v>
      </c>
      <c r="L83" s="9" t="str">
        <f t="shared" si="20"/>
        <v>No</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2.7733100000000002E-4</v>
      </c>
      <c r="D86" s="11" t="str">
        <f t="shared" si="34"/>
        <v>N/A</v>
      </c>
      <c r="E86" s="8">
        <v>1.3065200000000001E-4</v>
      </c>
      <c r="F86" s="11" t="str">
        <f t="shared" si="35"/>
        <v>N/A</v>
      </c>
      <c r="G86" s="8">
        <v>4.9239680000000004E-4</v>
      </c>
      <c r="H86" s="11" t="str">
        <f t="shared" si="36"/>
        <v>N/A</v>
      </c>
      <c r="I86" s="12">
        <v>-52.9</v>
      </c>
      <c r="J86" s="12">
        <v>276.89999999999998</v>
      </c>
      <c r="K86" s="43" t="s">
        <v>739</v>
      </c>
      <c r="L86" s="9" t="str">
        <f t="shared" si="20"/>
        <v>No</v>
      </c>
    </row>
    <row r="87" spans="1:12" x14ac:dyDescent="0.25">
      <c r="A87" s="44" t="s">
        <v>1272</v>
      </c>
      <c r="B87" s="35" t="s">
        <v>213</v>
      </c>
      <c r="C87" s="8">
        <v>43.1367519</v>
      </c>
      <c r="D87" s="11" t="str">
        <f t="shared" si="34"/>
        <v>N/A</v>
      </c>
      <c r="E87" s="8">
        <v>36.571325543</v>
      </c>
      <c r="F87" s="11" t="str">
        <f t="shared" si="35"/>
        <v>N/A</v>
      </c>
      <c r="G87" s="8">
        <v>28.690606176999999</v>
      </c>
      <c r="H87" s="11" t="str">
        <f t="shared" si="36"/>
        <v>N/A</v>
      </c>
      <c r="I87" s="12">
        <v>-15.2</v>
      </c>
      <c r="J87" s="12">
        <v>-21.5</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43.402157635000002</v>
      </c>
      <c r="D90" s="11" t="str">
        <f t="shared" si="34"/>
        <v>N/A</v>
      </c>
      <c r="E90" s="8">
        <v>48.174399522999998</v>
      </c>
      <c r="F90" s="11" t="str">
        <f t="shared" si="35"/>
        <v>N/A</v>
      </c>
      <c r="G90" s="8">
        <v>52.612103359000002</v>
      </c>
      <c r="H90" s="11" t="str">
        <f t="shared" si="36"/>
        <v>N/A</v>
      </c>
      <c r="I90" s="12">
        <v>11</v>
      </c>
      <c r="J90" s="12">
        <v>9.2119999999999997</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11.984580398</v>
      </c>
      <c r="D94" s="11" t="str">
        <f t="shared" si="34"/>
        <v>N/A</v>
      </c>
      <c r="E94" s="8">
        <v>14.026407383</v>
      </c>
      <c r="F94" s="11" t="str">
        <f t="shared" si="35"/>
        <v>N/A</v>
      </c>
      <c r="G94" s="8">
        <v>17.059948077000001</v>
      </c>
      <c r="H94" s="11" t="str">
        <f t="shared" si="36"/>
        <v>N/A</v>
      </c>
      <c r="I94" s="12">
        <v>17.04</v>
      </c>
      <c r="J94" s="12">
        <v>21.63</v>
      </c>
      <c r="K94" s="43" t="s">
        <v>739</v>
      </c>
      <c r="L94" s="9" t="str">
        <f t="shared" si="20"/>
        <v>Yes</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1.4742914194000001</v>
      </c>
      <c r="D98" s="11" t="str">
        <f t="shared" si="34"/>
        <v>N/A</v>
      </c>
      <c r="E98" s="8">
        <v>1.2268223342</v>
      </c>
      <c r="F98" s="11" t="str">
        <f t="shared" si="35"/>
        <v>N/A</v>
      </c>
      <c r="G98" s="8">
        <v>1.6310643279000001</v>
      </c>
      <c r="H98" s="11" t="str">
        <f t="shared" si="36"/>
        <v>N/A</v>
      </c>
      <c r="I98" s="12">
        <v>-16.8</v>
      </c>
      <c r="J98" s="12">
        <v>32.950000000000003</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868413123</v>
      </c>
      <c r="D100" s="11" t="str">
        <f>IF($B100="N/A","N/A",IF(C100&gt;10,"No",IF(C100&lt;-10,"No","Yes")))</f>
        <v>N/A</v>
      </c>
      <c r="E100" s="45">
        <v>1165923841</v>
      </c>
      <c r="F100" s="11" t="str">
        <f>IF($B100="N/A","N/A",IF(E100&gt;10,"No",IF(E100&lt;-10,"No","Yes")))</f>
        <v>N/A</v>
      </c>
      <c r="G100" s="45">
        <v>1336688066</v>
      </c>
      <c r="H100" s="11" t="str">
        <f>IF($B100="N/A","N/A",IF(G100&gt;10,"No",IF(G100&lt;-10,"No","Yes")))</f>
        <v>N/A</v>
      </c>
      <c r="I100" s="12">
        <v>34.26</v>
      </c>
      <c r="J100" s="12">
        <v>14.65</v>
      </c>
      <c r="K100" s="43" t="s">
        <v>739</v>
      </c>
      <c r="L100" s="9" t="str">
        <f t="shared" ref="L100:L111" si="38">IF(J100="Div by 0", "N/A", IF(K100="N/A","N/A", IF(J100&gt;VALUE(MID(K100,1,2)), "No", IF(J100&lt;-1*VALUE(MID(K100,1,2)), "No", "Yes"))))</f>
        <v>Yes</v>
      </c>
    </row>
    <row r="101" spans="1:12" x14ac:dyDescent="0.25">
      <c r="A101" s="44" t="s">
        <v>455</v>
      </c>
      <c r="B101" s="35" t="s">
        <v>213</v>
      </c>
      <c r="C101" s="45">
        <v>801106340</v>
      </c>
      <c r="D101" s="11" t="str">
        <f>IF($B101="N/A","N/A",IF(C101&gt;10,"No",IF(C101&lt;-10,"No","Yes")))</f>
        <v>N/A</v>
      </c>
      <c r="E101" s="45">
        <v>1093201407</v>
      </c>
      <c r="F101" s="11" t="str">
        <f>IF($B101="N/A","N/A",IF(E101&gt;10,"No",IF(E101&lt;-10,"No","Yes")))</f>
        <v>N/A</v>
      </c>
      <c r="G101" s="45">
        <v>1301385943</v>
      </c>
      <c r="H101" s="11" t="str">
        <f>IF($B101="N/A","N/A",IF(G101&gt;10,"No",IF(G101&lt;-10,"No","Yes")))</f>
        <v>N/A</v>
      </c>
      <c r="I101" s="12">
        <v>36.46</v>
      </c>
      <c r="J101" s="12">
        <v>19.04</v>
      </c>
      <c r="K101" s="43" t="s">
        <v>739</v>
      </c>
      <c r="L101" s="9" t="str">
        <f t="shared" si="38"/>
        <v>Yes</v>
      </c>
    </row>
    <row r="102" spans="1:12" x14ac:dyDescent="0.25">
      <c r="A102" s="44" t="s">
        <v>456</v>
      </c>
      <c r="B102" s="35" t="s">
        <v>213</v>
      </c>
      <c r="C102" s="45">
        <v>57570773</v>
      </c>
      <c r="D102" s="11" t="str">
        <f>IF($B102="N/A","N/A",IF(C102&gt;10,"No",IF(C102&lt;-10,"No","Yes")))</f>
        <v>N/A</v>
      </c>
      <c r="E102" s="45">
        <v>61821304</v>
      </c>
      <c r="F102" s="11" t="str">
        <f>IF($B102="N/A","N/A",IF(E102&gt;10,"No",IF(E102&lt;-10,"No","Yes")))</f>
        <v>N/A</v>
      </c>
      <c r="G102" s="45">
        <v>19560293</v>
      </c>
      <c r="H102" s="11" t="str">
        <f>IF($B102="N/A","N/A",IF(G102&gt;10,"No",IF(G102&lt;-10,"No","Yes")))</f>
        <v>N/A</v>
      </c>
      <c r="I102" s="12">
        <v>7.383</v>
      </c>
      <c r="J102" s="12">
        <v>-68.400000000000006</v>
      </c>
      <c r="K102" s="43" t="s">
        <v>739</v>
      </c>
      <c r="L102" s="9" t="str">
        <f t="shared" si="38"/>
        <v>No</v>
      </c>
    </row>
    <row r="103" spans="1:12" x14ac:dyDescent="0.25">
      <c r="A103" s="44" t="s">
        <v>457</v>
      </c>
      <c r="B103" s="35" t="s">
        <v>213</v>
      </c>
      <c r="C103" s="45">
        <v>9736010</v>
      </c>
      <c r="D103" s="11" t="str">
        <f>IF($B103="N/A","N/A",IF(C103&gt;10,"No",IF(C103&lt;-10,"No","Yes")))</f>
        <v>N/A</v>
      </c>
      <c r="E103" s="45">
        <v>10901130</v>
      </c>
      <c r="F103" s="11" t="str">
        <f>IF($B103="N/A","N/A",IF(E103&gt;10,"No",IF(E103&lt;-10,"No","Yes")))</f>
        <v>N/A</v>
      </c>
      <c r="G103" s="45">
        <v>15741830</v>
      </c>
      <c r="H103" s="11" t="str">
        <f>IF($B103="N/A","N/A",IF(G103&gt;10,"No",IF(G103&lt;-10,"No","Yes")))</f>
        <v>N/A</v>
      </c>
      <c r="I103" s="12">
        <v>11.97</v>
      </c>
      <c r="J103" s="12">
        <v>44.41</v>
      </c>
      <c r="K103" s="43" t="s">
        <v>739</v>
      </c>
      <c r="L103" s="9" t="str">
        <f t="shared" si="38"/>
        <v>No</v>
      </c>
    </row>
    <row r="104" spans="1:12" x14ac:dyDescent="0.25">
      <c r="A104" s="44" t="s">
        <v>108</v>
      </c>
      <c r="B104" s="52" t="s">
        <v>295</v>
      </c>
      <c r="C104" s="8">
        <v>1.4935973334999999</v>
      </c>
      <c r="D104" s="11" t="str">
        <f>IF($B104="N/A","N/A",IF(C104&gt;2,"No",IF(C104&lt;0.9,"No","Yes")))</f>
        <v>Yes</v>
      </c>
      <c r="E104" s="8">
        <v>1.5700473501000001</v>
      </c>
      <c r="F104" s="11" t="str">
        <f>IF($B104="N/A","N/A",IF(E104&gt;2,"No",IF(E104&lt;0.9,"No","Yes")))</f>
        <v>Yes</v>
      </c>
      <c r="G104" s="8">
        <v>0.81907798860000003</v>
      </c>
      <c r="H104" s="11" t="str">
        <f>IF($B104="N/A","N/A",IF(G104&gt;2,"No",IF(G104&lt;0.9,"No","Yes")))</f>
        <v>No</v>
      </c>
      <c r="I104" s="12">
        <v>5.1189999999999998</v>
      </c>
      <c r="J104" s="12">
        <v>-47.8</v>
      </c>
      <c r="K104" s="43" t="s">
        <v>739</v>
      </c>
      <c r="L104" s="9" t="str">
        <f t="shared" si="38"/>
        <v>No</v>
      </c>
    </row>
    <row r="105" spans="1:12" x14ac:dyDescent="0.25">
      <c r="A105" s="44" t="s">
        <v>458</v>
      </c>
      <c r="B105" s="52" t="s">
        <v>295</v>
      </c>
      <c r="C105" s="8">
        <v>0.93966508280000005</v>
      </c>
      <c r="D105" s="11" t="str">
        <f>IF($B105="N/A","N/A",IF(C105&gt;2,"No",IF(C105&lt;0.9,"No","Yes")))</f>
        <v>Yes</v>
      </c>
      <c r="E105" s="8">
        <v>0.94874192069999996</v>
      </c>
      <c r="F105" s="11" t="str">
        <f>IF($B105="N/A","N/A",IF(E105&gt;2,"No",IF(E105&lt;0.9,"No","Yes")))</f>
        <v>Yes</v>
      </c>
      <c r="G105" s="8">
        <v>0.92614643819999998</v>
      </c>
      <c r="H105" s="11" t="str">
        <f>IF($B105="N/A","N/A",IF(G105&gt;2,"No",IF(G105&lt;0.9,"No","Yes")))</f>
        <v>Yes</v>
      </c>
      <c r="I105" s="12">
        <v>0.96599999999999997</v>
      </c>
      <c r="J105" s="12">
        <v>-2.38</v>
      </c>
      <c r="K105" s="43" t="s">
        <v>739</v>
      </c>
      <c r="L105" s="9" t="str">
        <f t="shared" si="38"/>
        <v>Yes</v>
      </c>
    </row>
    <row r="106" spans="1:12" x14ac:dyDescent="0.25">
      <c r="A106" s="44" t="s">
        <v>459</v>
      </c>
      <c r="B106" s="52" t="s">
        <v>295</v>
      </c>
      <c r="C106" s="8">
        <v>0.96492065719999998</v>
      </c>
      <c r="D106" s="11" t="str">
        <f>IF($B106="N/A","N/A",IF(C106&gt;2,"No",IF(C106&lt;0.9,"No","Yes")))</f>
        <v>Yes</v>
      </c>
      <c r="E106" s="8">
        <v>0.98344789899999996</v>
      </c>
      <c r="F106" s="11" t="str">
        <f>IF($B106="N/A","N/A",IF(E106&gt;2,"No",IF(E106&lt;0.9,"No","Yes")))</f>
        <v>Yes</v>
      </c>
      <c r="G106" s="8">
        <v>0.16030622689999999</v>
      </c>
      <c r="H106" s="11" t="str">
        <f>IF($B106="N/A","N/A",IF(G106&gt;2,"No",IF(G106&lt;0.9,"No","Yes")))</f>
        <v>No</v>
      </c>
      <c r="I106" s="12">
        <v>1.92</v>
      </c>
      <c r="J106" s="12">
        <v>-83.7</v>
      </c>
      <c r="K106" s="43" t="s">
        <v>739</v>
      </c>
      <c r="L106" s="9" t="str">
        <f t="shared" si="38"/>
        <v>No</v>
      </c>
    </row>
    <row r="107" spans="1:12" x14ac:dyDescent="0.25">
      <c r="A107" s="44" t="s">
        <v>460</v>
      </c>
      <c r="B107" s="52" t="s">
        <v>295</v>
      </c>
      <c r="C107" s="8">
        <v>0.92744308509999995</v>
      </c>
      <c r="D107" s="11" t="str">
        <f>IF($B107="N/A","N/A",IF(C107&gt;2,"No",IF(C107&lt;0.9,"No","Yes")))</f>
        <v>Yes</v>
      </c>
      <c r="E107" s="8">
        <v>0.84368977720000005</v>
      </c>
      <c r="F107" s="11" t="str">
        <f>IF($B107="N/A","N/A",IF(E107&gt;2,"No",IF(E107&lt;0.9,"No","Yes")))</f>
        <v>No</v>
      </c>
      <c r="G107" s="8">
        <v>0.92996642699999998</v>
      </c>
      <c r="H107" s="11" t="str">
        <f>IF($B107="N/A","N/A",IF(G107&gt;2,"No",IF(G107&lt;0.9,"No","Yes")))</f>
        <v>Yes</v>
      </c>
      <c r="I107" s="12">
        <v>-9.0299999999999994</v>
      </c>
      <c r="J107" s="12">
        <v>10.23</v>
      </c>
      <c r="K107" s="43" t="s">
        <v>739</v>
      </c>
      <c r="L107" s="9" t="str">
        <f t="shared" si="38"/>
        <v>Yes</v>
      </c>
    </row>
    <row r="108" spans="1:12" x14ac:dyDescent="0.25">
      <c r="A108" s="44" t="s">
        <v>1285</v>
      </c>
      <c r="B108" s="35" t="s">
        <v>213</v>
      </c>
      <c r="C108" s="45">
        <v>100.92499110999999</v>
      </c>
      <c r="D108" s="11" t="str">
        <f>IF($B108="N/A","N/A",IF(C108&gt;10,"No",IF(C108&lt;-10,"No","Yes")))</f>
        <v>N/A</v>
      </c>
      <c r="E108" s="45">
        <v>127.24821308999999</v>
      </c>
      <c r="F108" s="11" t="str">
        <f>IF($B108="N/A","N/A",IF(E108&gt;10,"No",IF(E108&lt;-10,"No","Yes")))</f>
        <v>N/A</v>
      </c>
      <c r="G108" s="45">
        <v>138.39976737000001</v>
      </c>
      <c r="H108" s="11" t="str">
        <f>IF($B108="N/A","N/A",IF(G108&gt;10,"No",IF(G108&lt;-10,"No","Yes")))</f>
        <v>N/A</v>
      </c>
      <c r="I108" s="12">
        <v>26.08</v>
      </c>
      <c r="J108" s="12">
        <v>8.7639999999999993</v>
      </c>
      <c r="K108" s="43" t="s">
        <v>739</v>
      </c>
      <c r="L108" s="9" t="str">
        <f t="shared" si="38"/>
        <v>Yes</v>
      </c>
    </row>
    <row r="109" spans="1:12" x14ac:dyDescent="0.25">
      <c r="A109" s="44" t="s">
        <v>1286</v>
      </c>
      <c r="B109" s="35" t="s">
        <v>213</v>
      </c>
      <c r="C109" s="45">
        <v>210.26324824</v>
      </c>
      <c r="D109" s="11" t="str">
        <f>IF($B109="N/A","N/A",IF(C109&gt;10,"No",IF(C109&lt;-10,"No","Yes")))</f>
        <v>N/A</v>
      </c>
      <c r="E109" s="45">
        <v>241.78933766</v>
      </c>
      <c r="F109" s="11" t="str">
        <f>IF($B109="N/A","N/A",IF(E109&gt;10,"No",IF(E109&lt;-10,"No","Yes")))</f>
        <v>N/A</v>
      </c>
      <c r="G109" s="45">
        <v>251.66398859</v>
      </c>
      <c r="H109" s="11" t="str">
        <f>IF($B109="N/A","N/A",IF(G109&gt;10,"No",IF(G109&lt;-10,"No","Yes")))</f>
        <v>N/A</v>
      </c>
      <c r="I109" s="12">
        <v>14.99</v>
      </c>
      <c r="J109" s="12">
        <v>4.0839999999999996</v>
      </c>
      <c r="K109" s="43" t="s">
        <v>739</v>
      </c>
      <c r="L109" s="9" t="str">
        <f t="shared" si="38"/>
        <v>Yes</v>
      </c>
    </row>
    <row r="110" spans="1:12" x14ac:dyDescent="0.25">
      <c r="A110" s="44" t="s">
        <v>1287</v>
      </c>
      <c r="B110" s="35" t="s">
        <v>213</v>
      </c>
      <c r="C110" s="45">
        <v>6.6945499396999999</v>
      </c>
      <c r="D110" s="11" t="str">
        <f>IF($B110="N/A","N/A",IF(C110&gt;10,"No",IF(C110&lt;-10,"No","Yes")))</f>
        <v>N/A</v>
      </c>
      <c r="E110" s="45">
        <v>6.7507980505000003</v>
      </c>
      <c r="F110" s="11" t="str">
        <f>IF($B110="N/A","N/A",IF(E110&gt;10,"No",IF(E110&lt;-10,"No","Yes")))</f>
        <v>N/A</v>
      </c>
      <c r="G110" s="45">
        <v>2.0264036650000001</v>
      </c>
      <c r="H110" s="11" t="str">
        <f>IF($B110="N/A","N/A",IF(G110&gt;10,"No",IF(G110&lt;-10,"No","Yes")))</f>
        <v>N/A</v>
      </c>
      <c r="I110" s="12">
        <v>0.84019999999999995</v>
      </c>
      <c r="J110" s="12">
        <v>-70</v>
      </c>
      <c r="K110" s="43" t="s">
        <v>739</v>
      </c>
      <c r="L110" s="9" t="str">
        <f t="shared" si="38"/>
        <v>No</v>
      </c>
    </row>
    <row r="111" spans="1:12" x14ac:dyDescent="0.25">
      <c r="A111" s="44" t="s">
        <v>1288</v>
      </c>
      <c r="B111" s="35" t="s">
        <v>213</v>
      </c>
      <c r="C111" s="45">
        <v>9.274430851</v>
      </c>
      <c r="D111" s="11" t="str">
        <f>IF($B111="N/A","N/A",IF(C111&gt;10,"No",IF(C111&lt;-10,"No","Yes")))</f>
        <v>N/A</v>
      </c>
      <c r="E111" s="45">
        <v>8.4368977724000001</v>
      </c>
      <c r="F111" s="11" t="str">
        <f>IF($B111="N/A","N/A",IF(E111&gt;10,"No",IF(E111&lt;-10,"No","Yes")))</f>
        <v>N/A</v>
      </c>
      <c r="G111" s="45">
        <v>9.2996642702999992</v>
      </c>
      <c r="H111" s="11" t="str">
        <f>IF($B111="N/A","N/A",IF(G111&gt;10,"No",IF(G111&lt;-10,"No","Yes")))</f>
        <v>N/A</v>
      </c>
      <c r="I111" s="12">
        <v>-9.0299999999999994</v>
      </c>
      <c r="J111" s="12">
        <v>10.23</v>
      </c>
      <c r="K111" s="43" t="s">
        <v>739</v>
      </c>
      <c r="L111" s="9" t="str">
        <f t="shared" si="38"/>
        <v>Yes</v>
      </c>
    </row>
    <row r="112" spans="1:12" x14ac:dyDescent="0.25">
      <c r="A112" s="44" t="s">
        <v>325</v>
      </c>
      <c r="B112" s="43" t="s">
        <v>296</v>
      </c>
      <c r="C112" s="8">
        <v>98.103305269000003</v>
      </c>
      <c r="D112" s="11" t="str">
        <f>IF(OR($B112="N/A",$C112="N/A"),"N/A",IF(C112&gt;98,"Yes","No"))</f>
        <v>Yes</v>
      </c>
      <c r="E112" s="8">
        <v>98.491902550999995</v>
      </c>
      <c r="F112" s="11" t="str">
        <f>IF(OR($B112="N/A",$E112="N/A"),"N/A",IF(E112&gt;98,"Yes","No"))</f>
        <v>Yes</v>
      </c>
      <c r="G112" s="8">
        <v>93.971558388999995</v>
      </c>
      <c r="H112" s="11" t="str">
        <f t="shared" ref="H112:H115" si="39">IF($B112="N/A","N/A",IF(G112&gt;98,"Yes","No"))</f>
        <v>No</v>
      </c>
      <c r="I112" s="12">
        <v>0.39610000000000001</v>
      </c>
      <c r="J112" s="12">
        <v>-4.59</v>
      </c>
      <c r="K112" s="43" t="s">
        <v>739</v>
      </c>
      <c r="L112" s="9" t="str">
        <f>IF(J112="Div by 0", "N/A", IF(OR(J112="N/A",K112="N/A"),"N/A", IF(J112&gt;VALUE(MID(K112,1,2)), "No", IF(J112&lt;-1*VALUE(MID(K112,1,2)), "No", "Yes"))))</f>
        <v>Yes</v>
      </c>
    </row>
    <row r="113" spans="1:12" x14ac:dyDescent="0.25">
      <c r="A113" s="44" t="s">
        <v>461</v>
      </c>
      <c r="B113" s="43" t="s">
        <v>296</v>
      </c>
      <c r="C113" s="8">
        <v>98.107361436000005</v>
      </c>
      <c r="D113" s="11" t="str">
        <f t="shared" ref="D113:D115" si="40">IF(OR($B113="N/A",$C113="N/A"),"N/A",IF(C113&gt;98,"Yes","No"))</f>
        <v>Yes</v>
      </c>
      <c r="E113" s="8">
        <v>97.966409424999995</v>
      </c>
      <c r="F113" s="11" t="str">
        <f t="shared" ref="F113:F115" si="41">IF(OR($B113="N/A",$E113="N/A"),"N/A",IF(E113&gt;98,"Yes","No"))</f>
        <v>No</v>
      </c>
      <c r="G113" s="8">
        <v>98.48028918</v>
      </c>
      <c r="H113" s="11" t="str">
        <f t="shared" si="39"/>
        <v>Yes</v>
      </c>
      <c r="I113" s="12">
        <v>-0.14399999999999999</v>
      </c>
      <c r="J113" s="12">
        <v>0.52449999999999997</v>
      </c>
      <c r="K113" s="43" t="s">
        <v>739</v>
      </c>
      <c r="L113" s="9" t="str">
        <f t="shared" ref="L113:L115" si="42">IF(J113="Div by 0", "N/A", IF(OR(J113="N/A",K113="N/A"),"N/A", IF(J113&gt;VALUE(MID(K113,1,2)), "No", IF(J113&lt;-1*VALUE(MID(K113,1,2)), "No", "Yes"))))</f>
        <v>Yes</v>
      </c>
    </row>
    <row r="114" spans="1:12" x14ac:dyDescent="0.25">
      <c r="A114" s="44" t="s">
        <v>462</v>
      </c>
      <c r="B114" s="43" t="s">
        <v>296</v>
      </c>
      <c r="C114" s="8">
        <v>98.012289770999999</v>
      </c>
      <c r="D114" s="11" t="str">
        <f t="shared" si="40"/>
        <v>Yes</v>
      </c>
      <c r="E114" s="8">
        <v>98.420253283999998</v>
      </c>
      <c r="F114" s="11" t="str">
        <f t="shared" si="41"/>
        <v>Yes</v>
      </c>
      <c r="G114" s="8">
        <v>82.288665534000003</v>
      </c>
      <c r="H114" s="11" t="str">
        <f t="shared" si="39"/>
        <v>No</v>
      </c>
      <c r="I114" s="12">
        <v>0.41620000000000001</v>
      </c>
      <c r="J114" s="12">
        <v>-16.399999999999999</v>
      </c>
      <c r="K114" s="43" t="s">
        <v>739</v>
      </c>
      <c r="L114" s="9" t="str">
        <f t="shared" si="42"/>
        <v>Yes</v>
      </c>
    </row>
    <row r="115" spans="1:12" x14ac:dyDescent="0.25">
      <c r="A115" s="44" t="s">
        <v>463</v>
      </c>
      <c r="B115" s="43" t="s">
        <v>296</v>
      </c>
      <c r="C115" s="8">
        <v>98.114191835</v>
      </c>
      <c r="D115" s="11" t="str">
        <f t="shared" si="40"/>
        <v>Yes</v>
      </c>
      <c r="E115" s="8">
        <v>98.292241726</v>
      </c>
      <c r="F115" s="11" t="str">
        <f t="shared" si="41"/>
        <v>Yes</v>
      </c>
      <c r="G115" s="8">
        <v>98.768535920999994</v>
      </c>
      <c r="H115" s="11" t="str">
        <f t="shared" si="39"/>
        <v>Yes</v>
      </c>
      <c r="I115" s="12">
        <v>0.18149999999999999</v>
      </c>
      <c r="J115" s="12">
        <v>0.48459999999999998</v>
      </c>
      <c r="K115" s="43" t="s">
        <v>739</v>
      </c>
      <c r="L115" s="9" t="str">
        <f t="shared" si="42"/>
        <v>Yes</v>
      </c>
    </row>
    <row r="116" spans="1:12" x14ac:dyDescent="0.25">
      <c r="A116" s="3" t="s">
        <v>464</v>
      </c>
      <c r="B116" s="43" t="s">
        <v>213</v>
      </c>
      <c r="C116" s="1">
        <v>880110</v>
      </c>
      <c r="D116" s="11" t="str">
        <f>IF($B116="N/A","N/A",IF(C116&gt;10,"No",IF(C116&lt;-10,"No","Yes")))</f>
        <v>N/A</v>
      </c>
      <c r="E116" s="1">
        <v>930046</v>
      </c>
      <c r="F116" s="11" t="str">
        <f>IF($B116="N/A","N/A",IF(E116&gt;10,"No",IF(E116&lt;-10,"No","Yes")))</f>
        <v>N/A</v>
      </c>
      <c r="G116" s="1">
        <v>959369</v>
      </c>
      <c r="H116" s="11" t="str">
        <f>IF($B116="N/A","N/A",IF(G116&gt;10,"No",IF(G116&lt;-10,"No","Yes")))</f>
        <v>N/A</v>
      </c>
      <c r="I116" s="12">
        <v>5.6740000000000004</v>
      </c>
      <c r="J116" s="12">
        <v>3.153</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0</v>
      </c>
      <c r="F117" s="11" t="str">
        <f>IF($B117="N/A","N/A",IF(E117&gt;10,"No",IF(E117&lt;-10,"No","Yes")))</f>
        <v>N/A</v>
      </c>
      <c r="G117" s="8">
        <v>43.375489514000002</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32264334</v>
      </c>
      <c r="D118" s="11" t="str">
        <f>IF($B118="N/A","N/A",IF(C118&gt;10,"No",IF(C118&lt;-10,"No","Yes")))</f>
        <v>N/A</v>
      </c>
      <c r="E118" s="14">
        <v>31767138</v>
      </c>
      <c r="F118" s="11" t="str">
        <f>IF($B118="N/A","N/A",IF(E118&gt;10,"No",IF(E118&lt;-10,"No","Yes")))</f>
        <v>N/A</v>
      </c>
      <c r="G118" s="14">
        <v>18457892</v>
      </c>
      <c r="H118" s="11" t="str">
        <f>IF($B118="N/A","N/A",IF(G118&gt;10,"No",IF(G118&lt;-10,"No","Yes")))</f>
        <v>N/A</v>
      </c>
      <c r="I118" s="12">
        <v>-1.54</v>
      </c>
      <c r="J118" s="12">
        <v>-41.9</v>
      </c>
      <c r="K118" s="43" t="s">
        <v>739</v>
      </c>
      <c r="L118" s="9" t="str">
        <f>IF(J118="Div by 0", "N/A", IF(K118="N/A","N/A", IF(J118&gt;VALUE(MID(K118,1,2)), "No", IF(J118&lt;-1*VALUE(MID(K118,1,2)), "No", "Yes"))))</f>
        <v>No</v>
      </c>
    </row>
    <row r="119" spans="1:12" x14ac:dyDescent="0.25">
      <c r="A119" s="4" t="s">
        <v>1628</v>
      </c>
      <c r="B119" s="43" t="s">
        <v>213</v>
      </c>
      <c r="C119" s="14">
        <v>2403088275</v>
      </c>
      <c r="D119" s="11" t="str">
        <f>IF($B119="N/A","N/A",IF(C119&gt;10,"No",IF(C119&lt;-10,"No","Yes")))</f>
        <v>N/A</v>
      </c>
      <c r="E119" s="14">
        <v>2514289226</v>
      </c>
      <c r="F119" s="11" t="str">
        <f>IF($B119="N/A","N/A",IF(E119&gt;10,"No",IF(E119&lt;-10,"No","Yes")))</f>
        <v>N/A</v>
      </c>
      <c r="G119" s="14">
        <v>2284824748</v>
      </c>
      <c r="H119" s="11" t="str">
        <f>IF($B119="N/A","N/A",IF(G119&gt;10,"No",IF(G119&lt;-10,"No","Yes")))</f>
        <v>N/A</v>
      </c>
      <c r="I119" s="12">
        <v>4.6269999999999998</v>
      </c>
      <c r="J119" s="12">
        <v>-9.1300000000000008</v>
      </c>
      <c r="K119" s="43" t="s">
        <v>739</v>
      </c>
      <c r="L119" s="9" t="str">
        <f>IF(J119="Div by 0", "N/A", IF(K119="N/A","N/A", IF(J119&gt;VALUE(MID(K119,1,2)), "No", IF(J119&lt;-1*VALUE(MID(K119,1,2)), "No", "Yes"))))</f>
        <v>Yes</v>
      </c>
    </row>
    <row r="120" spans="1:12" x14ac:dyDescent="0.25">
      <c r="A120" s="4" t="s">
        <v>1629</v>
      </c>
      <c r="B120" s="43" t="s">
        <v>213</v>
      </c>
      <c r="C120" s="1">
        <v>397609</v>
      </c>
      <c r="D120" s="11" t="str">
        <f>IF($B120="N/A","N/A",IF(C120&gt;10,"No",IF(C120&lt;-10,"No","Yes")))</f>
        <v>N/A</v>
      </c>
      <c r="E120" s="1">
        <v>389180</v>
      </c>
      <c r="F120" s="11" t="str">
        <f>IF($B120="N/A","N/A",IF(E120&gt;10,"No",IF(E120&lt;-10,"No","Yes")))</f>
        <v>N/A</v>
      </c>
      <c r="G120" s="1">
        <v>378140</v>
      </c>
      <c r="H120" s="11" t="str">
        <f>IF($B120="N/A","N/A",IF(G120&gt;10,"No",IF(G120&lt;-10,"No","Yes")))</f>
        <v>N/A</v>
      </c>
      <c r="I120" s="12">
        <v>-2.12</v>
      </c>
      <c r="J120" s="12">
        <v>-2.84</v>
      </c>
      <c r="K120" s="43" t="s">
        <v>739</v>
      </c>
      <c r="L120" s="9" t="str">
        <f>IF(J120="Div by 0", "N/A", IF(K120="N/A","N/A", IF(J120&gt;VALUE(MID(K120,1,2)), "No", IF(J120&lt;-1*VALUE(MID(K120,1,2)), "No", "Yes"))))</f>
        <v>Yes</v>
      </c>
    </row>
    <row r="121" spans="1:12" x14ac:dyDescent="0.25">
      <c r="A121" s="4" t="s">
        <v>1630</v>
      </c>
      <c r="B121" s="5" t="s">
        <v>213</v>
      </c>
      <c r="C121" s="1">
        <v>64496</v>
      </c>
      <c r="D121" s="9" t="str">
        <f t="shared" ref="D121:H134" si="43">IF($B121="N/A","N/A",IF(C121&lt;0,"No","Yes"))</f>
        <v>N/A</v>
      </c>
      <c r="E121" s="1">
        <v>63955</v>
      </c>
      <c r="F121" s="9" t="str">
        <f t="shared" si="43"/>
        <v>N/A</v>
      </c>
      <c r="G121" s="1">
        <v>63553</v>
      </c>
      <c r="H121" s="9" t="str">
        <f t="shared" si="43"/>
        <v>N/A</v>
      </c>
      <c r="I121" s="12">
        <v>-0.83899999999999997</v>
      </c>
      <c r="J121" s="12">
        <v>-0.629</v>
      </c>
      <c r="K121" s="5" t="s">
        <v>739</v>
      </c>
      <c r="L121" s="9" t="str">
        <f t="shared" ref="L121:L142" si="44">IF(J121="Div by 0", "N/A", IF(OR(J121="N/A",K121="N/A"),"N/A", IF(J121&gt;VALUE(MID(K121,1,2)), "No", IF(J121&lt;-1*VALUE(MID(K121,1,2)), "No", "Yes"))))</f>
        <v>Yes</v>
      </c>
    </row>
    <row r="122" spans="1:12" x14ac:dyDescent="0.25">
      <c r="A122" s="4" t="s">
        <v>1631</v>
      </c>
      <c r="B122" s="5" t="s">
        <v>213</v>
      </c>
      <c r="C122" s="1">
        <v>104994</v>
      </c>
      <c r="D122" s="9" t="str">
        <f t="shared" si="43"/>
        <v>N/A</v>
      </c>
      <c r="E122" s="1">
        <v>113507</v>
      </c>
      <c r="F122" s="9" t="str">
        <f t="shared" si="43"/>
        <v>N/A</v>
      </c>
      <c r="G122" s="1">
        <v>114209</v>
      </c>
      <c r="H122" s="9" t="str">
        <f t="shared" si="43"/>
        <v>N/A</v>
      </c>
      <c r="I122" s="12">
        <v>8.1080000000000005</v>
      </c>
      <c r="J122" s="12">
        <v>0.61850000000000005</v>
      </c>
      <c r="K122" s="5" t="s">
        <v>739</v>
      </c>
      <c r="L122" s="9" t="str">
        <f t="shared" si="44"/>
        <v>Yes</v>
      </c>
    </row>
    <row r="123" spans="1:12" x14ac:dyDescent="0.25">
      <c r="A123" s="4" t="s">
        <v>1632</v>
      </c>
      <c r="B123" s="5" t="s">
        <v>213</v>
      </c>
      <c r="C123" s="1">
        <v>172486</v>
      </c>
      <c r="D123" s="9" t="str">
        <f t="shared" si="43"/>
        <v>N/A</v>
      </c>
      <c r="E123" s="1">
        <v>161071</v>
      </c>
      <c r="F123" s="9" t="str">
        <f t="shared" si="43"/>
        <v>N/A</v>
      </c>
      <c r="G123" s="1">
        <v>154701</v>
      </c>
      <c r="H123" s="9" t="str">
        <f t="shared" si="43"/>
        <v>N/A</v>
      </c>
      <c r="I123" s="12">
        <v>-6.62</v>
      </c>
      <c r="J123" s="12">
        <v>-3.95</v>
      </c>
      <c r="K123" s="5" t="s">
        <v>739</v>
      </c>
      <c r="L123" s="9" t="str">
        <f t="shared" si="44"/>
        <v>Yes</v>
      </c>
    </row>
    <row r="124" spans="1:12" x14ac:dyDescent="0.25">
      <c r="A124" s="4" t="s">
        <v>1633</v>
      </c>
      <c r="B124" s="5" t="s">
        <v>213</v>
      </c>
      <c r="C124" s="1">
        <v>55633</v>
      </c>
      <c r="D124" s="9" t="str">
        <f t="shared" si="43"/>
        <v>N/A</v>
      </c>
      <c r="E124" s="1">
        <v>50647</v>
      </c>
      <c r="F124" s="9" t="str">
        <f t="shared" si="43"/>
        <v>N/A</v>
      </c>
      <c r="G124" s="1">
        <v>45677</v>
      </c>
      <c r="H124" s="9" t="str">
        <f t="shared" si="43"/>
        <v>N/A</v>
      </c>
      <c r="I124" s="12">
        <v>-8.9600000000000009</v>
      </c>
      <c r="J124" s="12">
        <v>-9.81</v>
      </c>
      <c r="K124" s="5" t="s">
        <v>739</v>
      </c>
      <c r="L124" s="9" t="str">
        <f t="shared" si="44"/>
        <v>Yes</v>
      </c>
    </row>
    <row r="125" spans="1:12" x14ac:dyDescent="0.25">
      <c r="A125" s="2" t="s">
        <v>1634</v>
      </c>
      <c r="B125" s="5" t="s">
        <v>213</v>
      </c>
      <c r="C125" s="13" t="s">
        <v>213</v>
      </c>
      <c r="D125" s="9" t="str">
        <f t="shared" si="43"/>
        <v>N/A</v>
      </c>
      <c r="E125" s="13">
        <v>41.845197071000001</v>
      </c>
      <c r="F125" s="9" t="str">
        <f t="shared" si="43"/>
        <v>N/A</v>
      </c>
      <c r="G125" s="13">
        <v>39.415449721999998</v>
      </c>
      <c r="H125" s="9" t="str">
        <f t="shared" si="43"/>
        <v>N/A</v>
      </c>
      <c r="I125" s="12" t="s">
        <v>213</v>
      </c>
      <c r="J125" s="12">
        <v>-5.81</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99.113549367000005</v>
      </c>
      <c r="F126" s="9" t="str">
        <f t="shared" si="43"/>
        <v>N/A</v>
      </c>
      <c r="G126" s="13">
        <v>99.047752634000005</v>
      </c>
      <c r="H126" s="9" t="str">
        <f t="shared" si="43"/>
        <v>N/A</v>
      </c>
      <c r="I126" s="12" t="s">
        <v>213</v>
      </c>
      <c r="J126" s="12">
        <v>-6.6000000000000003E-2</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69.174045792000001</v>
      </c>
      <c r="F127" s="9" t="str">
        <f t="shared" si="43"/>
        <v>N/A</v>
      </c>
      <c r="G127" s="13">
        <v>67.544119038999995</v>
      </c>
      <c r="H127" s="9" t="str">
        <f t="shared" si="43"/>
        <v>N/A</v>
      </c>
      <c r="I127" s="12" t="s">
        <v>213</v>
      </c>
      <c r="J127" s="12">
        <v>-2.36</v>
      </c>
      <c r="K127" s="5" t="s">
        <v>739</v>
      </c>
      <c r="L127" s="9" t="str">
        <f t="shared" si="45"/>
        <v>Yes</v>
      </c>
    </row>
    <row r="128" spans="1:12" ht="25" x14ac:dyDescent="0.25">
      <c r="A128" s="2" t="s">
        <v>1637</v>
      </c>
      <c r="B128" s="5" t="s">
        <v>213</v>
      </c>
      <c r="C128" s="13" t="s">
        <v>213</v>
      </c>
      <c r="D128" s="9" t="str">
        <f t="shared" si="43"/>
        <v>N/A</v>
      </c>
      <c r="E128" s="13">
        <v>30.088394735000001</v>
      </c>
      <c r="F128" s="9" t="str">
        <f t="shared" si="43"/>
        <v>N/A</v>
      </c>
      <c r="G128" s="13">
        <v>27.95166399</v>
      </c>
      <c r="H128" s="9" t="str">
        <f t="shared" si="43"/>
        <v>N/A</v>
      </c>
      <c r="I128" s="12" t="s">
        <v>213</v>
      </c>
      <c r="J128" s="12">
        <v>-7.1</v>
      </c>
      <c r="K128" s="5" t="s">
        <v>739</v>
      </c>
      <c r="L128" s="9" t="str">
        <f t="shared" si="45"/>
        <v>Yes</v>
      </c>
    </row>
    <row r="129" spans="1:12" ht="25" x14ac:dyDescent="0.25">
      <c r="A129" s="2" t="s">
        <v>1638</v>
      </c>
      <c r="B129" s="5" t="s">
        <v>213</v>
      </c>
      <c r="C129" s="13" t="s">
        <v>213</v>
      </c>
      <c r="D129" s="9" t="str">
        <f t="shared" si="43"/>
        <v>N/A</v>
      </c>
      <c r="E129" s="13">
        <v>30.490954516999999</v>
      </c>
      <c r="F129" s="9" t="str">
        <f t="shared" si="43"/>
        <v>N/A</v>
      </c>
      <c r="G129" s="13">
        <v>26.455035647999999</v>
      </c>
      <c r="H129" s="9" t="str">
        <f t="shared" si="43"/>
        <v>N/A</v>
      </c>
      <c r="I129" s="12" t="s">
        <v>213</v>
      </c>
      <c r="J129" s="12">
        <v>-13.2</v>
      </c>
      <c r="K129" s="5" t="s">
        <v>739</v>
      </c>
      <c r="L129" s="9" t="str">
        <f t="shared" si="45"/>
        <v>Yes</v>
      </c>
    </row>
    <row r="130" spans="1:12" ht="25" x14ac:dyDescent="0.25">
      <c r="A130" s="2" t="s">
        <v>1639</v>
      </c>
      <c r="B130" s="5" t="s">
        <v>213</v>
      </c>
      <c r="C130" s="13">
        <v>0</v>
      </c>
      <c r="D130" s="9" t="str">
        <f t="shared" si="43"/>
        <v>N/A</v>
      </c>
      <c r="E130" s="13">
        <v>0</v>
      </c>
      <c r="F130" s="9" t="str">
        <f t="shared" si="43"/>
        <v>N/A</v>
      </c>
      <c r="G130" s="13">
        <v>6.9989950812000004</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v>0</v>
      </c>
      <c r="D131" s="9" t="str">
        <f t="shared" si="43"/>
        <v>N/A</v>
      </c>
      <c r="E131" s="13">
        <v>0</v>
      </c>
      <c r="F131" s="9" t="str">
        <f t="shared" si="43"/>
        <v>N/A</v>
      </c>
      <c r="G131" s="13">
        <v>11.162336947</v>
      </c>
      <c r="H131" s="9" t="str">
        <f t="shared" si="43"/>
        <v>N/A</v>
      </c>
      <c r="I131" s="12" t="s">
        <v>1746</v>
      </c>
      <c r="J131" s="12" t="s">
        <v>1746</v>
      </c>
      <c r="K131" s="5" t="s">
        <v>739</v>
      </c>
      <c r="L131" s="9" t="str">
        <f t="shared" si="44"/>
        <v>N/A</v>
      </c>
    </row>
    <row r="132" spans="1:12" ht="25" x14ac:dyDescent="0.25">
      <c r="A132" s="2" t="s">
        <v>496</v>
      </c>
      <c r="B132" s="5" t="s">
        <v>213</v>
      </c>
      <c r="C132" s="13">
        <v>0</v>
      </c>
      <c r="D132" s="9" t="str">
        <f t="shared" si="43"/>
        <v>N/A</v>
      </c>
      <c r="E132" s="13">
        <v>0</v>
      </c>
      <c r="F132" s="9" t="str">
        <f t="shared" si="43"/>
        <v>N/A</v>
      </c>
      <c r="G132" s="13">
        <v>13.993643233</v>
      </c>
      <c r="H132" s="9" t="str">
        <f t="shared" si="43"/>
        <v>N/A</v>
      </c>
      <c r="I132" s="12" t="s">
        <v>1746</v>
      </c>
      <c r="J132" s="12" t="s">
        <v>1746</v>
      </c>
      <c r="K132" s="5" t="s">
        <v>739</v>
      </c>
      <c r="L132" s="9" t="str">
        <f t="shared" si="44"/>
        <v>N/A</v>
      </c>
    </row>
    <row r="133" spans="1:12" ht="25" x14ac:dyDescent="0.25">
      <c r="A133" s="2" t="s">
        <v>497</v>
      </c>
      <c r="B133" s="5" t="s">
        <v>213</v>
      </c>
      <c r="C133" s="13">
        <v>0</v>
      </c>
      <c r="D133" s="9" t="str">
        <f t="shared" si="43"/>
        <v>N/A</v>
      </c>
      <c r="E133" s="13">
        <v>0</v>
      </c>
      <c r="F133" s="9" t="str">
        <f t="shared" si="43"/>
        <v>N/A</v>
      </c>
      <c r="G133" s="13">
        <v>1.4544185235</v>
      </c>
      <c r="H133" s="9" t="str">
        <f t="shared" si="43"/>
        <v>N/A</v>
      </c>
      <c r="I133" s="12" t="s">
        <v>1746</v>
      </c>
      <c r="J133" s="12" t="s">
        <v>1746</v>
      </c>
      <c r="K133" s="5" t="s">
        <v>739</v>
      </c>
      <c r="L133" s="9" t="str">
        <f t="shared" si="44"/>
        <v>N/A</v>
      </c>
    </row>
    <row r="134" spans="1:12" ht="25" x14ac:dyDescent="0.25">
      <c r="A134" s="2" t="s">
        <v>498</v>
      </c>
      <c r="B134" s="5" t="s">
        <v>213</v>
      </c>
      <c r="C134" s="13">
        <v>0</v>
      </c>
      <c r="D134" s="9" t="str">
        <f t="shared" si="43"/>
        <v>N/A</v>
      </c>
      <c r="E134" s="13">
        <v>0</v>
      </c>
      <c r="F134" s="9" t="str">
        <f t="shared" si="43"/>
        <v>N/A</v>
      </c>
      <c r="G134" s="13">
        <v>2.4957856251999999</v>
      </c>
      <c r="H134" s="9" t="str">
        <f t="shared" si="43"/>
        <v>N/A</v>
      </c>
      <c r="I134" s="12" t="s">
        <v>1746</v>
      </c>
      <c r="J134" s="12" t="s">
        <v>1746</v>
      </c>
      <c r="K134" s="5" t="s">
        <v>739</v>
      </c>
      <c r="L134" s="9" t="str">
        <f t="shared" si="44"/>
        <v>N/A</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2.6445231999999998E-3</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6.3468557E-3</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6.0887501982999996</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3.5857089967000002</v>
      </c>
      <c r="H141" s="11" t="str">
        <f t="shared" si="48"/>
        <v>N/A</v>
      </c>
      <c r="I141" s="12" t="s">
        <v>1746</v>
      </c>
      <c r="J141" s="12" t="s">
        <v>1746</v>
      </c>
      <c r="K141" s="5" t="s">
        <v>739</v>
      </c>
      <c r="L141" s="9" t="str">
        <f t="shared" si="44"/>
        <v>N/A</v>
      </c>
    </row>
    <row r="142" spans="1:12" ht="25" x14ac:dyDescent="0.25">
      <c r="A142" s="2" t="s">
        <v>506</v>
      </c>
      <c r="B142" s="35" t="s">
        <v>213</v>
      </c>
      <c r="C142" s="13">
        <v>0</v>
      </c>
      <c r="D142" s="9" t="str">
        <f t="shared" ref="D142" si="49">IF($B142="N/A","N/A",IF(C142&lt;0,"No","Yes"))</f>
        <v>N/A</v>
      </c>
      <c r="E142" s="13">
        <v>0</v>
      </c>
      <c r="F142" s="9" t="str">
        <f t="shared" ref="F142" si="50">IF($B142="N/A","N/A",IF(E142&lt;0,"No","Yes"))</f>
        <v>N/A</v>
      </c>
      <c r="G142" s="13">
        <v>0.2483207278</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482501</v>
      </c>
      <c r="D150" s="11" t="str">
        <f t="shared" ref="D150:D172" si="56">IF($B150="N/A","N/A",IF(C150&gt;10,"No",IF(C150&lt;-10,"No","Yes")))</f>
        <v>N/A</v>
      </c>
      <c r="E150" s="1">
        <v>540866</v>
      </c>
      <c r="F150" s="11" t="str">
        <f t="shared" ref="F150:F172" si="57">IF($B150="N/A","N/A",IF(E150&gt;10,"No",IF(E150&lt;-10,"No","Yes")))</f>
        <v>N/A</v>
      </c>
      <c r="G150" s="1">
        <v>581229</v>
      </c>
      <c r="H150" s="11" t="str">
        <f t="shared" ref="H150:H172" si="58">IF($B150="N/A","N/A",IF(G150&gt;10,"No",IF(G150&lt;-10,"No","Yes")))</f>
        <v>N/A</v>
      </c>
      <c r="I150" s="12">
        <v>12.1</v>
      </c>
      <c r="J150" s="12">
        <v>7.4630000000000001</v>
      </c>
      <c r="K150" s="43" t="s">
        <v>739</v>
      </c>
      <c r="L150" s="9" t="str">
        <f t="shared" ref="L150:L172" si="59">IF(J150="Div by 0", "N/A", IF(K150="N/A","N/A", IF(J150&gt;VALUE(MID(K150,1,2)), "No", IF(J150&lt;-1*VALUE(MID(K150,1,2)), "No", "Yes"))))</f>
        <v>Yes</v>
      </c>
    </row>
    <row r="151" spans="1:12" x14ac:dyDescent="0.25">
      <c r="A151" s="4" t="s">
        <v>534</v>
      </c>
      <c r="B151" s="43" t="s">
        <v>213</v>
      </c>
      <c r="C151" s="1">
        <v>531</v>
      </c>
      <c r="D151" s="11" t="str">
        <f t="shared" si="56"/>
        <v>N/A</v>
      </c>
      <c r="E151" s="1">
        <v>572</v>
      </c>
      <c r="F151" s="11" t="str">
        <f t="shared" si="57"/>
        <v>N/A</v>
      </c>
      <c r="G151" s="1">
        <v>611</v>
      </c>
      <c r="H151" s="11" t="str">
        <f t="shared" si="58"/>
        <v>N/A</v>
      </c>
      <c r="I151" s="12">
        <v>7.7210000000000001</v>
      </c>
      <c r="J151" s="12">
        <v>6.8179999999999996</v>
      </c>
      <c r="K151" s="43" t="s">
        <v>739</v>
      </c>
      <c r="L151" s="9" t="str">
        <f t="shared" si="59"/>
        <v>Yes</v>
      </c>
    </row>
    <row r="152" spans="1:12" x14ac:dyDescent="0.25">
      <c r="A152" s="4" t="s">
        <v>535</v>
      </c>
      <c r="B152" s="43" t="s">
        <v>213</v>
      </c>
      <c r="C152" s="1">
        <v>53410</v>
      </c>
      <c r="D152" s="11" t="str">
        <f t="shared" si="56"/>
        <v>N/A</v>
      </c>
      <c r="E152" s="1">
        <v>50582</v>
      </c>
      <c r="F152" s="11" t="str">
        <f t="shared" si="57"/>
        <v>N/A</v>
      </c>
      <c r="G152" s="1">
        <v>54879</v>
      </c>
      <c r="H152" s="11" t="str">
        <f t="shared" si="58"/>
        <v>N/A</v>
      </c>
      <c r="I152" s="12">
        <v>-5.29</v>
      </c>
      <c r="J152" s="12">
        <v>8.4949999999999992</v>
      </c>
      <c r="K152" s="43" t="s">
        <v>739</v>
      </c>
      <c r="L152" s="9" t="str">
        <f t="shared" si="59"/>
        <v>Yes</v>
      </c>
    </row>
    <row r="153" spans="1:12" x14ac:dyDescent="0.25">
      <c r="A153" s="4" t="s">
        <v>536</v>
      </c>
      <c r="B153" s="43" t="s">
        <v>213</v>
      </c>
      <c r="C153" s="1">
        <v>330201</v>
      </c>
      <c r="D153" s="11" t="str">
        <f t="shared" si="56"/>
        <v>N/A</v>
      </c>
      <c r="E153" s="1">
        <v>374254</v>
      </c>
      <c r="F153" s="11" t="str">
        <f t="shared" si="57"/>
        <v>N/A</v>
      </c>
      <c r="G153" s="1">
        <v>398757</v>
      </c>
      <c r="H153" s="11" t="str">
        <f t="shared" si="58"/>
        <v>N/A</v>
      </c>
      <c r="I153" s="12">
        <v>13.34</v>
      </c>
      <c r="J153" s="12">
        <v>6.5469999999999997</v>
      </c>
      <c r="K153" s="43" t="s">
        <v>739</v>
      </c>
      <c r="L153" s="9" t="str">
        <f t="shared" si="59"/>
        <v>Yes</v>
      </c>
    </row>
    <row r="154" spans="1:12" x14ac:dyDescent="0.25">
      <c r="A154" s="4" t="s">
        <v>537</v>
      </c>
      <c r="B154" s="43" t="s">
        <v>213</v>
      </c>
      <c r="C154" s="1">
        <v>98359</v>
      </c>
      <c r="D154" s="11" t="str">
        <f t="shared" si="56"/>
        <v>N/A</v>
      </c>
      <c r="E154" s="1">
        <v>115458</v>
      </c>
      <c r="F154" s="11" t="str">
        <f t="shared" si="57"/>
        <v>N/A</v>
      </c>
      <c r="G154" s="1">
        <v>126982</v>
      </c>
      <c r="H154" s="11" t="str">
        <f t="shared" si="58"/>
        <v>N/A</v>
      </c>
      <c r="I154" s="12">
        <v>17.38</v>
      </c>
      <c r="J154" s="12">
        <v>9.9809999999999999</v>
      </c>
      <c r="K154" s="43" t="s">
        <v>739</v>
      </c>
      <c r="L154" s="9" t="str">
        <f t="shared" si="59"/>
        <v>Yes</v>
      </c>
    </row>
    <row r="155" spans="1:12" x14ac:dyDescent="0.25">
      <c r="A155" s="2" t="s">
        <v>538</v>
      </c>
      <c r="B155" s="5" t="s">
        <v>213</v>
      </c>
      <c r="C155" s="13" t="s">
        <v>213</v>
      </c>
      <c r="D155" s="9" t="str">
        <f t="shared" ref="D155:D159" si="60">IF($B155="N/A","N/A",IF(C155&lt;0,"No","Yes"))</f>
        <v>N/A</v>
      </c>
      <c r="E155" s="13">
        <v>58.154695408000002</v>
      </c>
      <c r="F155" s="9" t="str">
        <f t="shared" ref="F155:F159" si="61">IF($B155="N/A","N/A",IF(E155&lt;0,"No","Yes"))</f>
        <v>N/A</v>
      </c>
      <c r="G155" s="13">
        <v>60.584446043</v>
      </c>
      <c r="H155" s="9" t="str">
        <f t="shared" ref="H155:H159" si="62">IF($B155="N/A","N/A",IF(G155&lt;0,"No","Yes"))</f>
        <v>N/A</v>
      </c>
      <c r="I155" s="12" t="s">
        <v>213</v>
      </c>
      <c r="J155" s="12">
        <v>4.1779999999999999</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0.88645063310000005</v>
      </c>
      <c r="F156" s="9" t="str">
        <f t="shared" si="61"/>
        <v>N/A</v>
      </c>
      <c r="G156" s="13">
        <v>0.95224736610000005</v>
      </c>
      <c r="H156" s="9" t="str">
        <f t="shared" si="62"/>
        <v>N/A</v>
      </c>
      <c r="I156" s="12" t="s">
        <v>213</v>
      </c>
      <c r="J156" s="12">
        <v>7.4219999999999997</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30.825954207999999</v>
      </c>
      <c r="F157" s="9" t="str">
        <f t="shared" si="61"/>
        <v>N/A</v>
      </c>
      <c r="G157" s="13">
        <v>32.455880960999998</v>
      </c>
      <c r="H157" s="9" t="str">
        <f t="shared" si="62"/>
        <v>N/A</v>
      </c>
      <c r="I157" s="12" t="s">
        <v>213</v>
      </c>
      <c r="J157" s="12">
        <v>5.2880000000000003</v>
      </c>
      <c r="K157" s="5" t="s">
        <v>739</v>
      </c>
      <c r="L157" s="9" t="str">
        <f t="shared" si="63"/>
        <v>Yes</v>
      </c>
    </row>
    <row r="158" spans="1:12" x14ac:dyDescent="0.25">
      <c r="A158" s="2" t="s">
        <v>541</v>
      </c>
      <c r="B158" s="5" t="s">
        <v>213</v>
      </c>
      <c r="C158" s="13" t="s">
        <v>213</v>
      </c>
      <c r="D158" s="9" t="str">
        <f t="shared" si="60"/>
        <v>N/A</v>
      </c>
      <c r="E158" s="13">
        <v>69.911418463000004</v>
      </c>
      <c r="F158" s="9" t="str">
        <f t="shared" si="61"/>
        <v>N/A</v>
      </c>
      <c r="G158" s="13">
        <v>72.048155328999997</v>
      </c>
      <c r="H158" s="9" t="str">
        <f t="shared" si="62"/>
        <v>N/A</v>
      </c>
      <c r="I158" s="12" t="s">
        <v>213</v>
      </c>
      <c r="J158" s="12">
        <v>3.056</v>
      </c>
      <c r="K158" s="5" t="s">
        <v>739</v>
      </c>
      <c r="L158" s="9" t="str">
        <f t="shared" si="63"/>
        <v>Yes</v>
      </c>
    </row>
    <row r="159" spans="1:12" x14ac:dyDescent="0.25">
      <c r="A159" s="2" t="s">
        <v>542</v>
      </c>
      <c r="B159" s="5" t="s">
        <v>213</v>
      </c>
      <c r="C159" s="13" t="s">
        <v>213</v>
      </c>
      <c r="D159" s="9" t="str">
        <f t="shared" si="60"/>
        <v>N/A</v>
      </c>
      <c r="E159" s="13">
        <v>69.509045482999994</v>
      </c>
      <c r="F159" s="9" t="str">
        <f t="shared" si="61"/>
        <v>N/A</v>
      </c>
      <c r="G159" s="13">
        <v>73.544964351999994</v>
      </c>
      <c r="H159" s="9" t="str">
        <f t="shared" si="62"/>
        <v>N/A</v>
      </c>
      <c r="I159" s="12" t="s">
        <v>213</v>
      </c>
      <c r="J159" s="12">
        <v>5.806</v>
      </c>
      <c r="K159" s="5" t="s">
        <v>739</v>
      </c>
      <c r="L159" s="9" t="str">
        <f t="shared" si="63"/>
        <v>Yes</v>
      </c>
    </row>
    <row r="160" spans="1:12" ht="25" x14ac:dyDescent="0.25">
      <c r="A160" s="4" t="s">
        <v>543</v>
      </c>
      <c r="B160" s="43" t="s">
        <v>213</v>
      </c>
      <c r="C160" s="1">
        <v>317538.59000000003</v>
      </c>
      <c r="D160" s="11" t="str">
        <f t="shared" si="56"/>
        <v>N/A</v>
      </c>
      <c r="E160" s="1">
        <v>376842.22</v>
      </c>
      <c r="F160" s="11" t="str">
        <f t="shared" si="57"/>
        <v>N/A</v>
      </c>
      <c r="G160" s="1">
        <v>431002.26</v>
      </c>
      <c r="H160" s="11" t="str">
        <f t="shared" si="58"/>
        <v>N/A</v>
      </c>
      <c r="I160" s="12">
        <v>18.68</v>
      </c>
      <c r="J160" s="12">
        <v>14.37</v>
      </c>
      <c r="K160" s="43" t="s">
        <v>739</v>
      </c>
      <c r="L160" s="9" t="str">
        <f t="shared" si="59"/>
        <v>Yes</v>
      </c>
    </row>
    <row r="161" spans="1:12" x14ac:dyDescent="0.25">
      <c r="A161" s="4" t="s">
        <v>544</v>
      </c>
      <c r="B161" s="43" t="s">
        <v>213</v>
      </c>
      <c r="C161" s="14">
        <v>836148789</v>
      </c>
      <c r="D161" s="11" t="str">
        <f t="shared" si="56"/>
        <v>N/A</v>
      </c>
      <c r="E161" s="14">
        <v>1134156703</v>
      </c>
      <c r="F161" s="11" t="str">
        <f t="shared" si="57"/>
        <v>N/A</v>
      </c>
      <c r="G161" s="14">
        <v>1318230174</v>
      </c>
      <c r="H161" s="11" t="str">
        <f t="shared" si="58"/>
        <v>N/A</v>
      </c>
      <c r="I161" s="12">
        <v>35.64</v>
      </c>
      <c r="J161" s="12">
        <v>16.23</v>
      </c>
      <c r="K161" s="43" t="s">
        <v>739</v>
      </c>
      <c r="L161" s="9" t="str">
        <f t="shared" si="59"/>
        <v>Yes</v>
      </c>
    </row>
    <row r="162" spans="1:12" x14ac:dyDescent="0.25">
      <c r="A162" s="4" t="s">
        <v>1289</v>
      </c>
      <c r="B162" s="43" t="s">
        <v>213</v>
      </c>
      <c r="C162" s="14">
        <v>1732.9472664</v>
      </c>
      <c r="D162" s="11" t="str">
        <f t="shared" si="56"/>
        <v>N/A</v>
      </c>
      <c r="E162" s="14">
        <v>2096.9273406000002</v>
      </c>
      <c r="F162" s="11" t="str">
        <f t="shared" si="57"/>
        <v>N/A</v>
      </c>
      <c r="G162" s="14">
        <v>2268.0048207999998</v>
      </c>
      <c r="H162" s="11" t="str">
        <f t="shared" si="58"/>
        <v>N/A</v>
      </c>
      <c r="I162" s="12">
        <v>21</v>
      </c>
      <c r="J162" s="12">
        <v>8.1579999999999995</v>
      </c>
      <c r="K162" s="43" t="s">
        <v>739</v>
      </c>
      <c r="L162" s="9" t="str">
        <f t="shared" si="59"/>
        <v>Yes</v>
      </c>
    </row>
    <row r="163" spans="1:12" ht="25" x14ac:dyDescent="0.25">
      <c r="A163" s="4" t="s">
        <v>1290</v>
      </c>
      <c r="B163" s="43" t="s">
        <v>213</v>
      </c>
      <c r="C163" s="14">
        <v>18937.679849</v>
      </c>
      <c r="D163" s="11" t="str">
        <f t="shared" si="56"/>
        <v>N/A</v>
      </c>
      <c r="E163" s="14">
        <v>16856.34965</v>
      </c>
      <c r="F163" s="11" t="str">
        <f t="shared" si="57"/>
        <v>N/A</v>
      </c>
      <c r="G163" s="14">
        <v>15396.289688999999</v>
      </c>
      <c r="H163" s="11" t="str">
        <f t="shared" si="58"/>
        <v>N/A</v>
      </c>
      <c r="I163" s="12">
        <v>-11</v>
      </c>
      <c r="J163" s="12">
        <v>-8.66</v>
      </c>
      <c r="K163" s="43" t="s">
        <v>739</v>
      </c>
      <c r="L163" s="9" t="str">
        <f t="shared" si="59"/>
        <v>Yes</v>
      </c>
    </row>
    <row r="164" spans="1:12" ht="25" x14ac:dyDescent="0.25">
      <c r="A164" s="4" t="s">
        <v>1291</v>
      </c>
      <c r="B164" s="43" t="s">
        <v>213</v>
      </c>
      <c r="C164" s="14">
        <v>5911.9958809</v>
      </c>
      <c r="D164" s="11" t="str">
        <f t="shared" si="56"/>
        <v>N/A</v>
      </c>
      <c r="E164" s="14">
        <v>7156.8813214000002</v>
      </c>
      <c r="F164" s="11" t="str">
        <f t="shared" si="57"/>
        <v>N/A</v>
      </c>
      <c r="G164" s="14">
        <v>6759.7791323000001</v>
      </c>
      <c r="H164" s="11" t="str">
        <f t="shared" si="58"/>
        <v>N/A</v>
      </c>
      <c r="I164" s="12">
        <v>21.06</v>
      </c>
      <c r="J164" s="12">
        <v>-5.55</v>
      </c>
      <c r="K164" s="43" t="s">
        <v>739</v>
      </c>
      <c r="L164" s="9" t="str">
        <f t="shared" si="59"/>
        <v>Yes</v>
      </c>
    </row>
    <row r="165" spans="1:12" ht="25" x14ac:dyDescent="0.25">
      <c r="A165" s="4" t="s">
        <v>1292</v>
      </c>
      <c r="B165" s="43" t="s">
        <v>213</v>
      </c>
      <c r="C165" s="14">
        <v>955.76906186999997</v>
      </c>
      <c r="D165" s="11" t="str">
        <f t="shared" si="56"/>
        <v>N/A</v>
      </c>
      <c r="E165" s="14">
        <v>1151.3875042</v>
      </c>
      <c r="F165" s="11" t="str">
        <f t="shared" si="57"/>
        <v>N/A</v>
      </c>
      <c r="G165" s="14">
        <v>1223.1249809000001</v>
      </c>
      <c r="H165" s="11" t="str">
        <f t="shared" si="58"/>
        <v>N/A</v>
      </c>
      <c r="I165" s="12">
        <v>20.47</v>
      </c>
      <c r="J165" s="12">
        <v>6.2309999999999999</v>
      </c>
      <c r="K165" s="43" t="s">
        <v>739</v>
      </c>
      <c r="L165" s="9" t="str">
        <f t="shared" si="59"/>
        <v>Yes</v>
      </c>
    </row>
    <row r="166" spans="1:12" ht="25" x14ac:dyDescent="0.25">
      <c r="A166" s="4" t="s">
        <v>1293</v>
      </c>
      <c r="B166" s="43" t="s">
        <v>213</v>
      </c>
      <c r="C166" s="14">
        <v>1979.8623511999999</v>
      </c>
      <c r="D166" s="11" t="str">
        <f t="shared" si="56"/>
        <v>N/A</v>
      </c>
      <c r="E166" s="14">
        <v>2871.9891302000001</v>
      </c>
      <c r="F166" s="11" t="str">
        <f t="shared" si="57"/>
        <v>N/A</v>
      </c>
      <c r="G166" s="14">
        <v>3544.7817328000001</v>
      </c>
      <c r="H166" s="11" t="str">
        <f t="shared" si="58"/>
        <v>N/A</v>
      </c>
      <c r="I166" s="12">
        <v>45.06</v>
      </c>
      <c r="J166" s="12">
        <v>23.43</v>
      </c>
      <c r="K166" s="43" t="s">
        <v>739</v>
      </c>
      <c r="L166" s="9" t="str">
        <f t="shared" si="59"/>
        <v>Yes</v>
      </c>
    </row>
    <row r="167" spans="1:12" x14ac:dyDescent="0.25">
      <c r="A167" s="44" t="s">
        <v>545</v>
      </c>
      <c r="B167" s="35" t="s">
        <v>213</v>
      </c>
      <c r="C167" s="45">
        <v>629636259</v>
      </c>
      <c r="D167" s="11" t="str">
        <f t="shared" si="56"/>
        <v>N/A</v>
      </c>
      <c r="E167" s="45">
        <v>526761795</v>
      </c>
      <c r="F167" s="11" t="str">
        <f t="shared" si="57"/>
        <v>N/A</v>
      </c>
      <c r="G167" s="45">
        <v>487829766</v>
      </c>
      <c r="H167" s="11" t="str">
        <f t="shared" si="58"/>
        <v>N/A</v>
      </c>
      <c r="I167" s="12">
        <v>-16.3</v>
      </c>
      <c r="J167" s="12">
        <v>-7.39</v>
      </c>
      <c r="K167" s="43" t="s">
        <v>739</v>
      </c>
      <c r="L167" s="9" t="str">
        <f t="shared" si="59"/>
        <v>Yes</v>
      </c>
    </row>
    <row r="168" spans="1:12" x14ac:dyDescent="0.25">
      <c r="A168" s="44" t="s">
        <v>1294</v>
      </c>
      <c r="B168" s="35" t="s">
        <v>213</v>
      </c>
      <c r="C168" s="45">
        <v>1304.94291</v>
      </c>
      <c r="D168" s="11" t="str">
        <f t="shared" si="56"/>
        <v>N/A</v>
      </c>
      <c r="E168" s="45">
        <v>973.92292176000001</v>
      </c>
      <c r="F168" s="11" t="str">
        <f t="shared" si="57"/>
        <v>N/A</v>
      </c>
      <c r="G168" s="45">
        <v>839.30734013999995</v>
      </c>
      <c r="H168" s="11" t="str">
        <f t="shared" si="58"/>
        <v>N/A</v>
      </c>
      <c r="I168" s="12">
        <v>-25.4</v>
      </c>
      <c r="J168" s="12">
        <v>-13.8</v>
      </c>
      <c r="K168" s="43" t="s">
        <v>739</v>
      </c>
      <c r="L168" s="9" t="str">
        <f t="shared" si="59"/>
        <v>Yes</v>
      </c>
    </row>
    <row r="169" spans="1:12" ht="25" x14ac:dyDescent="0.25">
      <c r="A169" s="44" t="s">
        <v>1295</v>
      </c>
      <c r="B169" s="43" t="s">
        <v>213</v>
      </c>
      <c r="C169" s="14">
        <v>1233.1694915</v>
      </c>
      <c r="D169" s="11" t="str">
        <f t="shared" si="56"/>
        <v>N/A</v>
      </c>
      <c r="E169" s="14">
        <v>1533.493007</v>
      </c>
      <c r="F169" s="11" t="str">
        <f t="shared" si="57"/>
        <v>N/A</v>
      </c>
      <c r="G169" s="14">
        <v>1226.5548282</v>
      </c>
      <c r="H169" s="11" t="str">
        <f t="shared" si="58"/>
        <v>N/A</v>
      </c>
      <c r="I169" s="12">
        <v>24.35</v>
      </c>
      <c r="J169" s="12">
        <v>-20</v>
      </c>
      <c r="K169" s="43" t="s">
        <v>739</v>
      </c>
      <c r="L169" s="9" t="str">
        <f t="shared" si="59"/>
        <v>Yes</v>
      </c>
    </row>
    <row r="170" spans="1:12" ht="25" x14ac:dyDescent="0.25">
      <c r="A170" s="44" t="s">
        <v>1296</v>
      </c>
      <c r="B170" s="43" t="s">
        <v>213</v>
      </c>
      <c r="C170" s="14">
        <v>4444.0033702000001</v>
      </c>
      <c r="D170" s="11" t="str">
        <f t="shared" si="56"/>
        <v>N/A</v>
      </c>
      <c r="E170" s="14">
        <v>3463.0625914000002</v>
      </c>
      <c r="F170" s="11" t="str">
        <f t="shared" si="57"/>
        <v>N/A</v>
      </c>
      <c r="G170" s="14">
        <v>3115.4201425000001</v>
      </c>
      <c r="H170" s="11" t="str">
        <f t="shared" si="58"/>
        <v>N/A</v>
      </c>
      <c r="I170" s="12">
        <v>-22.1</v>
      </c>
      <c r="J170" s="12">
        <v>-10</v>
      </c>
      <c r="K170" s="43" t="s">
        <v>739</v>
      </c>
      <c r="L170" s="9" t="str">
        <f t="shared" si="59"/>
        <v>Yes</v>
      </c>
    </row>
    <row r="171" spans="1:12" ht="25" x14ac:dyDescent="0.25">
      <c r="A171" s="44" t="s">
        <v>1297</v>
      </c>
      <c r="B171" s="43" t="s">
        <v>213</v>
      </c>
      <c r="C171" s="14">
        <v>789.32960833000004</v>
      </c>
      <c r="D171" s="11" t="str">
        <f t="shared" si="56"/>
        <v>N/A</v>
      </c>
      <c r="E171" s="14">
        <v>609.41945042999998</v>
      </c>
      <c r="F171" s="11" t="str">
        <f t="shared" si="57"/>
        <v>N/A</v>
      </c>
      <c r="G171" s="14">
        <v>543.29607254999996</v>
      </c>
      <c r="H171" s="11" t="str">
        <f t="shared" si="58"/>
        <v>N/A</v>
      </c>
      <c r="I171" s="12">
        <v>-22.8</v>
      </c>
      <c r="J171" s="12">
        <v>-10.9</v>
      </c>
      <c r="K171" s="43" t="s">
        <v>739</v>
      </c>
      <c r="L171" s="9" t="str">
        <f t="shared" si="59"/>
        <v>Yes</v>
      </c>
    </row>
    <row r="172" spans="1:12" ht="25" x14ac:dyDescent="0.25">
      <c r="A172" s="44" t="s">
        <v>1298</v>
      </c>
      <c r="B172" s="43" t="s">
        <v>213</v>
      </c>
      <c r="C172" s="14">
        <v>1331.7520512000001</v>
      </c>
      <c r="D172" s="11" t="str">
        <f t="shared" si="56"/>
        <v>N/A</v>
      </c>
      <c r="E172" s="14">
        <v>1062.1900430999999</v>
      </c>
      <c r="F172" s="11" t="str">
        <f t="shared" si="57"/>
        <v>N/A</v>
      </c>
      <c r="G172" s="14">
        <v>783.30855554000004</v>
      </c>
      <c r="H172" s="11" t="str">
        <f t="shared" si="58"/>
        <v>N/A</v>
      </c>
      <c r="I172" s="12">
        <v>-20.2</v>
      </c>
      <c r="J172" s="12">
        <v>-26.3</v>
      </c>
      <c r="K172" s="43" t="s">
        <v>739</v>
      </c>
      <c r="L172" s="9" t="str">
        <f t="shared" si="59"/>
        <v>Yes</v>
      </c>
    </row>
    <row r="173" spans="1:12" ht="25" x14ac:dyDescent="0.25">
      <c r="A173" s="2" t="s">
        <v>546</v>
      </c>
      <c r="B173" s="117" t="s">
        <v>213</v>
      </c>
      <c r="C173" s="118">
        <v>178253999</v>
      </c>
      <c r="D173" s="113" t="str">
        <f>IF($B173="N/A","N/A",IF(C173&gt;10,"No",IF(C173&lt;-10,"No","Yes")))</f>
        <v>N/A</v>
      </c>
      <c r="E173" s="118">
        <v>142418224</v>
      </c>
      <c r="F173" s="113" t="str">
        <f>IF($B173="N/A","N/A",IF(E173&gt;10,"No",IF(E173&lt;-10,"No","Yes")))</f>
        <v>N/A</v>
      </c>
      <c r="G173" s="118">
        <v>124966937</v>
      </c>
      <c r="H173" s="113" t="str">
        <f>IF($B173="N/A","N/A",IF(G173&gt;10,"No",IF(G173&lt;-10,"No","Yes")))</f>
        <v>N/A</v>
      </c>
      <c r="I173" s="114">
        <v>-20.100000000000001</v>
      </c>
      <c r="J173" s="114">
        <v>-12.3</v>
      </c>
      <c r="K173" s="115" t="s">
        <v>739</v>
      </c>
      <c r="L173" s="116" t="str">
        <f>IF(J173="Div by 0", "N/A", IF(K173="N/A","N/A", IF(J173&gt;VALUE(MID(K173,1,2)), "No", IF(J173&lt;-1*VALUE(MID(K173,1,2)), "No", "Yes"))))</f>
        <v>Yes</v>
      </c>
    </row>
    <row r="174" spans="1:12" ht="25" x14ac:dyDescent="0.25">
      <c r="A174" s="2" t="s">
        <v>1299</v>
      </c>
      <c r="B174" s="43" t="s">
        <v>213</v>
      </c>
      <c r="C174" s="14">
        <v>17871776</v>
      </c>
      <c r="D174" s="11" t="str">
        <f t="shared" ref="D174:D181" si="64">IF($B174="N/A","N/A",IF(C174&gt;10,"No",IF(C174&lt;-10,"No","Yes")))</f>
        <v>N/A</v>
      </c>
      <c r="E174" s="14">
        <v>16206821</v>
      </c>
      <c r="F174" s="11" t="str">
        <f t="shared" ref="F174:F181" si="65">IF($B174="N/A","N/A",IF(E174&gt;10,"No",IF(E174&lt;-10,"No","Yes")))</f>
        <v>N/A</v>
      </c>
      <c r="G174" s="14">
        <v>16332474</v>
      </c>
      <c r="H174" s="11" t="str">
        <f t="shared" ref="H174:H181" si="66">IF($B174="N/A","N/A",IF(G174&gt;10,"No",IF(G174&lt;-10,"No","Yes")))</f>
        <v>N/A</v>
      </c>
      <c r="I174" s="12">
        <v>-9.32</v>
      </c>
      <c r="J174" s="12">
        <v>0.77529999999999999</v>
      </c>
      <c r="K174" s="43" t="s">
        <v>739</v>
      </c>
      <c r="L174" s="9" t="str">
        <f t="shared" ref="L174:L181" si="67">IF(J174="Div by 0", "N/A", IF(K174="N/A","N/A", IF(J174&gt;VALUE(MID(K174,1,2)), "No", IF(J174&lt;-1*VALUE(MID(K174,1,2)), "No", "Yes"))))</f>
        <v>Yes</v>
      </c>
    </row>
    <row r="175" spans="1:12" ht="25" x14ac:dyDescent="0.25">
      <c r="A175" s="2" t="s">
        <v>547</v>
      </c>
      <c r="B175" s="43" t="s">
        <v>213</v>
      </c>
      <c r="C175" s="14">
        <v>58433427</v>
      </c>
      <c r="D175" s="11" t="str">
        <f t="shared" si="64"/>
        <v>N/A</v>
      </c>
      <c r="E175" s="14">
        <v>35677072</v>
      </c>
      <c r="F175" s="11" t="str">
        <f t="shared" si="65"/>
        <v>N/A</v>
      </c>
      <c r="G175" s="14">
        <v>39285403</v>
      </c>
      <c r="H175" s="11" t="str">
        <f t="shared" si="66"/>
        <v>N/A</v>
      </c>
      <c r="I175" s="12">
        <v>-38.9</v>
      </c>
      <c r="J175" s="12">
        <v>10.11</v>
      </c>
      <c r="K175" s="43" t="s">
        <v>739</v>
      </c>
      <c r="L175" s="9" t="str">
        <f t="shared" si="67"/>
        <v>Yes</v>
      </c>
    </row>
    <row r="176" spans="1:12" ht="25" x14ac:dyDescent="0.25">
      <c r="A176" s="2" t="s">
        <v>512</v>
      </c>
      <c r="B176" s="43" t="s">
        <v>213</v>
      </c>
      <c r="C176" s="14">
        <v>375077057</v>
      </c>
      <c r="D176" s="11" t="str">
        <f t="shared" si="64"/>
        <v>N/A</v>
      </c>
      <c r="E176" s="14">
        <v>332459678</v>
      </c>
      <c r="F176" s="11" t="str">
        <f t="shared" si="65"/>
        <v>N/A</v>
      </c>
      <c r="G176" s="14">
        <v>307244952</v>
      </c>
      <c r="H176" s="11" t="str">
        <f t="shared" si="66"/>
        <v>N/A</v>
      </c>
      <c r="I176" s="12">
        <v>-11.4</v>
      </c>
      <c r="J176" s="12">
        <v>-7.58</v>
      </c>
      <c r="K176" s="43" t="s">
        <v>739</v>
      </c>
      <c r="L176" s="9" t="str">
        <f t="shared" si="67"/>
        <v>Yes</v>
      </c>
    </row>
    <row r="177" spans="1:12" ht="25" x14ac:dyDescent="0.25">
      <c r="A177" s="2" t="s">
        <v>513</v>
      </c>
      <c r="B177" s="43" t="s">
        <v>213</v>
      </c>
      <c r="C177" s="14">
        <v>369.43757421999999</v>
      </c>
      <c r="D177" s="11" t="str">
        <f t="shared" si="64"/>
        <v>N/A</v>
      </c>
      <c r="E177" s="14">
        <v>263.31517233</v>
      </c>
      <c r="F177" s="11" t="str">
        <f t="shared" si="65"/>
        <v>N/A</v>
      </c>
      <c r="G177" s="14">
        <v>215.00464876999999</v>
      </c>
      <c r="H177" s="11" t="str">
        <f t="shared" si="66"/>
        <v>N/A</v>
      </c>
      <c r="I177" s="12">
        <v>-28.7</v>
      </c>
      <c r="J177" s="12">
        <v>-18.3</v>
      </c>
      <c r="K177" s="43" t="s">
        <v>739</v>
      </c>
      <c r="L177" s="9" t="str">
        <f t="shared" si="67"/>
        <v>Yes</v>
      </c>
    </row>
    <row r="178" spans="1:12" ht="25" x14ac:dyDescent="0.25">
      <c r="A178" s="2" t="s">
        <v>1300</v>
      </c>
      <c r="B178" s="35" t="s">
        <v>213</v>
      </c>
      <c r="C178" s="45">
        <v>37.039873491999998</v>
      </c>
      <c r="D178" s="11" t="str">
        <f t="shared" si="64"/>
        <v>N/A</v>
      </c>
      <c r="E178" s="45">
        <v>29.964577177999999</v>
      </c>
      <c r="F178" s="11" t="str">
        <f t="shared" si="65"/>
        <v>N/A</v>
      </c>
      <c r="G178" s="45">
        <v>28.099895222000001</v>
      </c>
      <c r="H178" s="11" t="str">
        <f t="shared" si="66"/>
        <v>N/A</v>
      </c>
      <c r="I178" s="12">
        <v>-19.100000000000001</v>
      </c>
      <c r="J178" s="12">
        <v>-6.22</v>
      </c>
      <c r="K178" s="43" t="s">
        <v>739</v>
      </c>
      <c r="L178" s="9" t="str">
        <f t="shared" si="67"/>
        <v>Yes</v>
      </c>
    </row>
    <row r="179" spans="1:12" ht="25" x14ac:dyDescent="0.25">
      <c r="A179" s="2" t="s">
        <v>514</v>
      </c>
      <c r="B179" s="35" t="s">
        <v>213</v>
      </c>
      <c r="C179" s="45">
        <v>121.10529719</v>
      </c>
      <c r="D179" s="11" t="str">
        <f t="shared" si="64"/>
        <v>N/A</v>
      </c>
      <c r="E179" s="45">
        <v>65.962866958000006</v>
      </c>
      <c r="F179" s="11" t="str">
        <f t="shared" si="65"/>
        <v>N/A</v>
      </c>
      <c r="G179" s="45">
        <v>67.590232076999996</v>
      </c>
      <c r="H179" s="11" t="str">
        <f t="shared" si="66"/>
        <v>N/A</v>
      </c>
      <c r="I179" s="12">
        <v>-45.5</v>
      </c>
      <c r="J179" s="12">
        <v>2.4670000000000001</v>
      </c>
      <c r="K179" s="43" t="s">
        <v>739</v>
      </c>
      <c r="L179" s="9" t="str">
        <f t="shared" si="67"/>
        <v>Yes</v>
      </c>
    </row>
    <row r="180" spans="1:12" ht="25" x14ac:dyDescent="0.25">
      <c r="A180" s="2" t="s">
        <v>515</v>
      </c>
      <c r="B180" s="35" t="s">
        <v>213</v>
      </c>
      <c r="C180" s="45">
        <v>777.36016505999999</v>
      </c>
      <c r="D180" s="11" t="str">
        <f t="shared" si="64"/>
        <v>N/A</v>
      </c>
      <c r="E180" s="45">
        <v>614.68030528999998</v>
      </c>
      <c r="F180" s="11" t="str">
        <f t="shared" si="65"/>
        <v>N/A</v>
      </c>
      <c r="G180" s="45">
        <v>528.61256406999996</v>
      </c>
      <c r="H180" s="11" t="str">
        <f t="shared" si="66"/>
        <v>N/A</v>
      </c>
      <c r="I180" s="12">
        <v>-20.9</v>
      </c>
      <c r="J180" s="12">
        <v>-14</v>
      </c>
      <c r="K180" s="43" t="s">
        <v>739</v>
      </c>
      <c r="L180" s="9" t="str">
        <f t="shared" si="67"/>
        <v>Yes</v>
      </c>
    </row>
    <row r="181" spans="1:12" ht="25" x14ac:dyDescent="0.25">
      <c r="A181" s="2" t="s">
        <v>1652</v>
      </c>
      <c r="B181" s="43" t="s">
        <v>213</v>
      </c>
      <c r="C181" s="13">
        <v>0</v>
      </c>
      <c r="D181" s="11" t="str">
        <f t="shared" si="64"/>
        <v>N/A</v>
      </c>
      <c r="E181" s="13">
        <v>0</v>
      </c>
      <c r="F181" s="11" t="str">
        <f t="shared" si="65"/>
        <v>N/A</v>
      </c>
      <c r="G181" s="13">
        <v>67.041561931999993</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13.093289689000001</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77.842161847</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v>
      </c>
      <c r="D184" s="9" t="str">
        <f t="shared" si="72"/>
        <v>N/A</v>
      </c>
      <c r="E184" s="13">
        <v>0</v>
      </c>
      <c r="F184" s="9" t="str">
        <f t="shared" si="73"/>
        <v>N/A</v>
      </c>
      <c r="G184" s="13">
        <v>65.533896584000004</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67.367815910999994</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6.3916287727999999</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56.842655821000001</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1.35918889E-2</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3.0535296759000001</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23.355510478999999</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4.4705271071999997</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0.57206367889999998</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37.198075113000002</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45.689220599999999</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0.53025571680000005</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4.4584836612999998</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0.85078342620000003</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2.6473214515999999</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8.5205659042999997</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1.2019358979000001</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3.9144640063999998</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0.3327432045</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268584</v>
      </c>
      <c r="D6" s="11" t="str">
        <f t="shared" ref="D6:D39" si="0">IF($B6="N/A","N/A",IF(C6&gt;10,"No",IF(C6&lt;-10,"No","Yes")))</f>
        <v>N/A</v>
      </c>
      <c r="E6" s="1">
        <v>258242</v>
      </c>
      <c r="F6" s="11" t="str">
        <f t="shared" ref="F6:F39" si="1">IF($B6="N/A","N/A",IF(E6&gt;10,"No",IF(E6&lt;-10,"No","Yes")))</f>
        <v>N/A</v>
      </c>
      <c r="G6" s="1">
        <v>244780</v>
      </c>
      <c r="H6" s="11" t="str">
        <f t="shared" ref="H6:H39" si="2">IF($B6="N/A","N/A",IF(G6&gt;10,"No",IF(G6&lt;-10,"No","Yes")))</f>
        <v>N/A</v>
      </c>
      <c r="I6" s="12">
        <v>-3.85</v>
      </c>
      <c r="J6" s="12">
        <v>-5.21</v>
      </c>
      <c r="K6" s="43" t="s">
        <v>739</v>
      </c>
      <c r="L6" s="9" t="str">
        <f t="shared" ref="L6:L39" si="3">IF(J6="Div by 0", "N/A", IF(K6="N/A","N/A", IF(J6&gt;VALUE(MID(K6,1,2)), "No", IF(J6&lt;-1*VALUE(MID(K6,1,2)), "No", "Yes"))))</f>
        <v>Yes</v>
      </c>
    </row>
    <row r="7" spans="1:12" x14ac:dyDescent="0.25">
      <c r="A7" s="18" t="s">
        <v>4</v>
      </c>
      <c r="B7" s="35" t="s">
        <v>213</v>
      </c>
      <c r="C7" s="36">
        <v>232064</v>
      </c>
      <c r="D7" s="11" t="str">
        <f t="shared" si="0"/>
        <v>N/A</v>
      </c>
      <c r="E7" s="36">
        <v>224879</v>
      </c>
      <c r="F7" s="11" t="str">
        <f t="shared" si="1"/>
        <v>N/A</v>
      </c>
      <c r="G7" s="36">
        <v>211463</v>
      </c>
      <c r="H7" s="11" t="str">
        <f t="shared" si="2"/>
        <v>N/A</v>
      </c>
      <c r="I7" s="12">
        <v>-3.1</v>
      </c>
      <c r="J7" s="12">
        <v>-5.97</v>
      </c>
      <c r="K7" s="43" t="s">
        <v>739</v>
      </c>
      <c r="L7" s="9" t="str">
        <f t="shared" si="3"/>
        <v>Yes</v>
      </c>
    </row>
    <row r="8" spans="1:12" x14ac:dyDescent="0.25">
      <c r="A8" s="18" t="s">
        <v>359</v>
      </c>
      <c r="B8" s="35" t="s">
        <v>213</v>
      </c>
      <c r="C8" s="36" t="s">
        <v>213</v>
      </c>
      <c r="D8" s="11" t="str">
        <f>IF($B8="N/A","N/A",IF(C8&gt;10,"No",IF(C8&lt;-10,"No","Yes")))</f>
        <v>N/A</v>
      </c>
      <c r="E8" s="36">
        <v>87.080722733000002</v>
      </c>
      <c r="F8" s="11" t="str">
        <f t="shared" si="1"/>
        <v>N/A</v>
      </c>
      <c r="G8" s="8">
        <v>86.389002368999996</v>
      </c>
      <c r="H8" s="11" t="str">
        <f t="shared" si="2"/>
        <v>N/A</v>
      </c>
      <c r="I8" s="12" t="s">
        <v>213</v>
      </c>
      <c r="J8" s="12">
        <v>-0.79400000000000004</v>
      </c>
      <c r="K8" s="43" t="s">
        <v>739</v>
      </c>
      <c r="L8" s="9" t="str">
        <f t="shared" si="3"/>
        <v>Yes</v>
      </c>
    </row>
    <row r="9" spans="1:12" x14ac:dyDescent="0.25">
      <c r="A9" s="18" t="s">
        <v>83</v>
      </c>
      <c r="B9" s="35" t="s">
        <v>213</v>
      </c>
      <c r="C9" s="36">
        <v>200456.5</v>
      </c>
      <c r="D9" s="11" t="str">
        <f t="shared" si="0"/>
        <v>N/A</v>
      </c>
      <c r="E9" s="36">
        <v>199271.21</v>
      </c>
      <c r="F9" s="11" t="str">
        <f t="shared" si="1"/>
        <v>N/A</v>
      </c>
      <c r="G9" s="36">
        <v>190301.29</v>
      </c>
      <c r="H9" s="11" t="str">
        <f t="shared" si="2"/>
        <v>N/A</v>
      </c>
      <c r="I9" s="12">
        <v>-0.59099999999999997</v>
      </c>
      <c r="J9" s="12">
        <v>-4.5</v>
      </c>
      <c r="K9" s="43" t="s">
        <v>739</v>
      </c>
      <c r="L9" s="9" t="str">
        <f t="shared" si="3"/>
        <v>Yes</v>
      </c>
    </row>
    <row r="10" spans="1:12" x14ac:dyDescent="0.25">
      <c r="A10" s="18" t="s">
        <v>100</v>
      </c>
      <c r="B10" s="35" t="s">
        <v>213</v>
      </c>
      <c r="C10" s="36">
        <v>1446</v>
      </c>
      <c r="D10" s="11" t="str">
        <f t="shared" si="0"/>
        <v>N/A</v>
      </c>
      <c r="E10" s="36">
        <v>1465</v>
      </c>
      <c r="F10" s="11" t="str">
        <f t="shared" si="1"/>
        <v>N/A</v>
      </c>
      <c r="G10" s="36">
        <v>1366</v>
      </c>
      <c r="H10" s="11" t="str">
        <f t="shared" si="2"/>
        <v>N/A</v>
      </c>
      <c r="I10" s="12">
        <v>1.3140000000000001</v>
      </c>
      <c r="J10" s="12">
        <v>-6.76</v>
      </c>
      <c r="K10" s="43" t="s">
        <v>739</v>
      </c>
      <c r="L10" s="9" t="str">
        <f t="shared" si="3"/>
        <v>Yes</v>
      </c>
    </row>
    <row r="11" spans="1:12" x14ac:dyDescent="0.25">
      <c r="A11" s="18" t="s">
        <v>990</v>
      </c>
      <c r="B11" s="35" t="s">
        <v>213</v>
      </c>
      <c r="C11" s="36">
        <v>596</v>
      </c>
      <c r="D11" s="11" t="str">
        <f t="shared" si="0"/>
        <v>N/A</v>
      </c>
      <c r="E11" s="36">
        <v>533</v>
      </c>
      <c r="F11" s="11" t="str">
        <f t="shared" si="1"/>
        <v>N/A</v>
      </c>
      <c r="G11" s="36">
        <v>480</v>
      </c>
      <c r="H11" s="11" t="str">
        <f t="shared" si="2"/>
        <v>N/A</v>
      </c>
      <c r="I11" s="12">
        <v>-10.6</v>
      </c>
      <c r="J11" s="12">
        <v>-9.94</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438</v>
      </c>
      <c r="D13" s="11" t="str">
        <f t="shared" si="0"/>
        <v>N/A</v>
      </c>
      <c r="E13" s="36">
        <v>439</v>
      </c>
      <c r="F13" s="11" t="str">
        <f t="shared" si="1"/>
        <v>N/A</v>
      </c>
      <c r="G13" s="36">
        <v>402</v>
      </c>
      <c r="H13" s="11" t="str">
        <f t="shared" si="2"/>
        <v>N/A</v>
      </c>
      <c r="I13" s="12">
        <v>0.2283</v>
      </c>
      <c r="J13" s="12">
        <v>-8.43</v>
      </c>
      <c r="K13" s="43" t="s">
        <v>739</v>
      </c>
      <c r="L13" s="9" t="str">
        <f t="shared" si="3"/>
        <v>Yes</v>
      </c>
    </row>
    <row r="14" spans="1:12" x14ac:dyDescent="0.25">
      <c r="A14" s="18" t="s">
        <v>993</v>
      </c>
      <c r="B14" s="35" t="s">
        <v>213</v>
      </c>
      <c r="C14" s="36">
        <v>412</v>
      </c>
      <c r="D14" s="11" t="str">
        <f t="shared" si="0"/>
        <v>N/A</v>
      </c>
      <c r="E14" s="36">
        <v>493</v>
      </c>
      <c r="F14" s="11" t="str">
        <f t="shared" si="1"/>
        <v>N/A</v>
      </c>
      <c r="G14" s="36">
        <v>484</v>
      </c>
      <c r="H14" s="11" t="str">
        <f t="shared" si="2"/>
        <v>N/A</v>
      </c>
      <c r="I14" s="12">
        <v>19.66</v>
      </c>
      <c r="J14" s="12">
        <v>-1.83</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40888</v>
      </c>
      <c r="D16" s="11" t="str">
        <f t="shared" si="0"/>
        <v>N/A</v>
      </c>
      <c r="E16" s="36">
        <v>47023</v>
      </c>
      <c r="F16" s="11" t="str">
        <f t="shared" si="1"/>
        <v>N/A</v>
      </c>
      <c r="G16" s="36">
        <v>44988</v>
      </c>
      <c r="H16" s="11" t="str">
        <f t="shared" si="2"/>
        <v>N/A</v>
      </c>
      <c r="I16" s="12">
        <v>15</v>
      </c>
      <c r="J16" s="12">
        <v>-4.33</v>
      </c>
      <c r="K16" s="43" t="s">
        <v>739</v>
      </c>
      <c r="L16" s="9" t="str">
        <f t="shared" si="3"/>
        <v>Yes</v>
      </c>
    </row>
    <row r="17" spans="1:12" x14ac:dyDescent="0.25">
      <c r="A17" s="4" t="s">
        <v>995</v>
      </c>
      <c r="B17" s="35" t="s">
        <v>213</v>
      </c>
      <c r="C17" s="36">
        <v>33207</v>
      </c>
      <c r="D17" s="11" t="str">
        <f t="shared" si="0"/>
        <v>N/A</v>
      </c>
      <c r="E17" s="36">
        <v>38587</v>
      </c>
      <c r="F17" s="11" t="str">
        <f t="shared" si="1"/>
        <v>N/A</v>
      </c>
      <c r="G17" s="36">
        <v>36692</v>
      </c>
      <c r="H17" s="11" t="str">
        <f t="shared" si="2"/>
        <v>N/A</v>
      </c>
      <c r="I17" s="12">
        <v>16.2</v>
      </c>
      <c r="J17" s="12">
        <v>-4.91</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4259</v>
      </c>
      <c r="D19" s="11" t="str">
        <f t="shared" si="0"/>
        <v>N/A</v>
      </c>
      <c r="E19" s="36">
        <v>4769</v>
      </c>
      <c r="F19" s="11" t="str">
        <f t="shared" si="1"/>
        <v>N/A</v>
      </c>
      <c r="G19" s="36">
        <v>4261</v>
      </c>
      <c r="H19" s="11" t="str">
        <f t="shared" si="2"/>
        <v>N/A</v>
      </c>
      <c r="I19" s="12">
        <v>11.97</v>
      </c>
      <c r="J19" s="12">
        <v>-10.7</v>
      </c>
      <c r="K19" s="43" t="s">
        <v>739</v>
      </c>
      <c r="L19" s="9" t="str">
        <f t="shared" si="3"/>
        <v>Yes</v>
      </c>
    </row>
    <row r="20" spans="1:12" x14ac:dyDescent="0.25">
      <c r="A20" s="4" t="s">
        <v>998</v>
      </c>
      <c r="B20" s="35" t="s">
        <v>213</v>
      </c>
      <c r="C20" s="36">
        <v>3422</v>
      </c>
      <c r="D20" s="11" t="str">
        <f t="shared" si="0"/>
        <v>N/A</v>
      </c>
      <c r="E20" s="36">
        <v>3667</v>
      </c>
      <c r="F20" s="11" t="str">
        <f t="shared" si="1"/>
        <v>N/A</v>
      </c>
      <c r="G20" s="36">
        <v>4035</v>
      </c>
      <c r="H20" s="11" t="str">
        <f t="shared" si="2"/>
        <v>N/A</v>
      </c>
      <c r="I20" s="12">
        <v>7.16</v>
      </c>
      <c r="J20" s="12">
        <v>10.039999999999999</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172472</v>
      </c>
      <c r="D22" s="11" t="str">
        <f t="shared" si="0"/>
        <v>N/A</v>
      </c>
      <c r="E22" s="36">
        <v>161058</v>
      </c>
      <c r="F22" s="11" t="str">
        <f t="shared" si="1"/>
        <v>N/A</v>
      </c>
      <c r="G22" s="36">
        <v>154691</v>
      </c>
      <c r="H22" s="11" t="str">
        <f t="shared" si="2"/>
        <v>N/A</v>
      </c>
      <c r="I22" s="12">
        <v>-6.62</v>
      </c>
      <c r="J22" s="12">
        <v>-3.95</v>
      </c>
      <c r="K22" s="43" t="s">
        <v>739</v>
      </c>
      <c r="L22" s="9" t="str">
        <f t="shared" si="3"/>
        <v>Yes</v>
      </c>
    </row>
    <row r="23" spans="1:12" x14ac:dyDescent="0.25">
      <c r="A23" s="4" t="s">
        <v>1000</v>
      </c>
      <c r="B23" s="35" t="s">
        <v>213</v>
      </c>
      <c r="C23" s="36">
        <v>33249</v>
      </c>
      <c r="D23" s="11" t="str">
        <f t="shared" si="0"/>
        <v>N/A</v>
      </c>
      <c r="E23" s="36">
        <v>34286</v>
      </c>
      <c r="F23" s="11" t="str">
        <f t="shared" si="1"/>
        <v>N/A</v>
      </c>
      <c r="G23" s="36">
        <v>32084</v>
      </c>
      <c r="H23" s="11" t="str">
        <f t="shared" si="2"/>
        <v>N/A</v>
      </c>
      <c r="I23" s="12">
        <v>3.1190000000000002</v>
      </c>
      <c r="J23" s="12">
        <v>-6.42</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119415</v>
      </c>
      <c r="D26" s="11" t="str">
        <f t="shared" si="0"/>
        <v>N/A</v>
      </c>
      <c r="E26" s="36">
        <v>109292</v>
      </c>
      <c r="F26" s="11" t="str">
        <f t="shared" si="1"/>
        <v>N/A</v>
      </c>
      <c r="G26" s="36">
        <v>105824</v>
      </c>
      <c r="H26" s="11" t="str">
        <f t="shared" si="2"/>
        <v>N/A</v>
      </c>
      <c r="I26" s="12">
        <v>-8.48</v>
      </c>
      <c r="J26" s="12">
        <v>-3.17</v>
      </c>
      <c r="K26" s="43" t="s">
        <v>739</v>
      </c>
      <c r="L26" s="9" t="str">
        <f t="shared" si="3"/>
        <v>Yes</v>
      </c>
    </row>
    <row r="27" spans="1:12" x14ac:dyDescent="0.25">
      <c r="A27" s="4" t="s">
        <v>1004</v>
      </c>
      <c r="B27" s="35" t="s">
        <v>213</v>
      </c>
      <c r="C27" s="36">
        <v>8762</v>
      </c>
      <c r="D27" s="11" t="str">
        <f t="shared" si="0"/>
        <v>N/A</v>
      </c>
      <c r="E27" s="36">
        <v>7124</v>
      </c>
      <c r="F27" s="11" t="str">
        <f t="shared" si="1"/>
        <v>N/A</v>
      </c>
      <c r="G27" s="36">
        <v>7066</v>
      </c>
      <c r="H27" s="11" t="str">
        <f t="shared" si="2"/>
        <v>N/A</v>
      </c>
      <c r="I27" s="12">
        <v>-18.7</v>
      </c>
      <c r="J27" s="12">
        <v>-0.81399999999999995</v>
      </c>
      <c r="K27" s="43" t="s">
        <v>739</v>
      </c>
      <c r="L27" s="9" t="str">
        <f t="shared" si="3"/>
        <v>Yes</v>
      </c>
    </row>
    <row r="28" spans="1:12" x14ac:dyDescent="0.25">
      <c r="A28" s="50" t="s">
        <v>1005</v>
      </c>
      <c r="B28" s="35" t="s">
        <v>213</v>
      </c>
      <c r="C28" s="36">
        <v>11022</v>
      </c>
      <c r="D28" s="11" t="str">
        <f t="shared" si="0"/>
        <v>N/A</v>
      </c>
      <c r="E28" s="36">
        <v>10326</v>
      </c>
      <c r="F28" s="11" t="str">
        <f t="shared" si="1"/>
        <v>N/A</v>
      </c>
      <c r="G28" s="36">
        <v>9717</v>
      </c>
      <c r="H28" s="11" t="str">
        <f t="shared" si="2"/>
        <v>N/A</v>
      </c>
      <c r="I28" s="12">
        <v>-6.31</v>
      </c>
      <c r="J28" s="12">
        <v>-5.9</v>
      </c>
      <c r="K28" s="43" t="s">
        <v>739</v>
      </c>
      <c r="L28" s="9" t="str">
        <f t="shared" si="3"/>
        <v>Yes</v>
      </c>
    </row>
    <row r="29" spans="1:12" x14ac:dyDescent="0.25">
      <c r="A29" s="50" t="s">
        <v>1006</v>
      </c>
      <c r="B29" s="35" t="s">
        <v>213</v>
      </c>
      <c r="C29" s="36">
        <v>24</v>
      </c>
      <c r="D29" s="11" t="str">
        <f t="shared" si="0"/>
        <v>N/A</v>
      </c>
      <c r="E29" s="36">
        <v>30</v>
      </c>
      <c r="F29" s="11" t="str">
        <f t="shared" si="1"/>
        <v>N/A</v>
      </c>
      <c r="G29" s="36">
        <v>0</v>
      </c>
      <c r="H29" s="11" t="str">
        <f t="shared" si="2"/>
        <v>N/A</v>
      </c>
      <c r="I29" s="12">
        <v>25</v>
      </c>
      <c r="J29" s="12">
        <v>-100</v>
      </c>
      <c r="K29" s="43" t="s">
        <v>739</v>
      </c>
      <c r="L29" s="9" t="str">
        <f t="shared" si="3"/>
        <v>No</v>
      </c>
    </row>
    <row r="30" spans="1:12" x14ac:dyDescent="0.25">
      <c r="A30" s="50" t="s">
        <v>106</v>
      </c>
      <c r="B30" s="35" t="s">
        <v>213</v>
      </c>
      <c r="C30" s="36">
        <v>53778</v>
      </c>
      <c r="D30" s="11" t="str">
        <f t="shared" si="0"/>
        <v>N/A</v>
      </c>
      <c r="E30" s="36">
        <v>48696</v>
      </c>
      <c r="F30" s="11" t="str">
        <f t="shared" si="1"/>
        <v>N/A</v>
      </c>
      <c r="G30" s="36">
        <v>43735</v>
      </c>
      <c r="H30" s="11" t="str">
        <f t="shared" si="2"/>
        <v>N/A</v>
      </c>
      <c r="I30" s="12">
        <v>-9.4499999999999993</v>
      </c>
      <c r="J30" s="12">
        <v>-10.199999999999999</v>
      </c>
      <c r="K30" s="43" t="s">
        <v>739</v>
      </c>
      <c r="L30" s="9" t="str">
        <f t="shared" si="3"/>
        <v>Yes</v>
      </c>
    </row>
    <row r="31" spans="1:12" x14ac:dyDescent="0.25">
      <c r="A31" s="44" t="s">
        <v>1007</v>
      </c>
      <c r="B31" s="35" t="s">
        <v>213</v>
      </c>
      <c r="C31" s="36">
        <v>27015</v>
      </c>
      <c r="D31" s="11" t="str">
        <f t="shared" si="0"/>
        <v>N/A</v>
      </c>
      <c r="E31" s="36">
        <v>26742</v>
      </c>
      <c r="F31" s="11" t="str">
        <f t="shared" si="1"/>
        <v>N/A</v>
      </c>
      <c r="G31" s="36">
        <v>23463</v>
      </c>
      <c r="H31" s="11" t="str">
        <f t="shared" si="2"/>
        <v>N/A</v>
      </c>
      <c r="I31" s="12">
        <v>-1.01</v>
      </c>
      <c r="J31" s="12">
        <v>-12.3</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13270</v>
      </c>
      <c r="D34" s="11" t="str">
        <f t="shared" si="0"/>
        <v>N/A</v>
      </c>
      <c r="E34" s="36">
        <v>12276</v>
      </c>
      <c r="F34" s="11" t="str">
        <f t="shared" si="1"/>
        <v>N/A</v>
      </c>
      <c r="G34" s="36">
        <v>15490</v>
      </c>
      <c r="H34" s="11" t="str">
        <f t="shared" si="2"/>
        <v>N/A</v>
      </c>
      <c r="I34" s="12">
        <v>-7.49</v>
      </c>
      <c r="J34" s="12">
        <v>26.18</v>
      </c>
      <c r="K34" s="43" t="s">
        <v>739</v>
      </c>
      <c r="L34" s="9" t="str">
        <f t="shared" si="3"/>
        <v>Yes</v>
      </c>
    </row>
    <row r="35" spans="1:12" x14ac:dyDescent="0.25">
      <c r="A35" s="44" t="s">
        <v>1011</v>
      </c>
      <c r="B35" s="35" t="s">
        <v>213</v>
      </c>
      <c r="C35" s="36">
        <v>8919</v>
      </c>
      <c r="D35" s="11" t="str">
        <f t="shared" si="0"/>
        <v>N/A</v>
      </c>
      <c r="E35" s="36">
        <v>6009</v>
      </c>
      <c r="F35" s="11" t="str">
        <f t="shared" si="1"/>
        <v>N/A</v>
      </c>
      <c r="G35" s="36">
        <v>4782</v>
      </c>
      <c r="H35" s="11" t="str">
        <f t="shared" si="2"/>
        <v>N/A</v>
      </c>
      <c r="I35" s="12">
        <v>-32.6</v>
      </c>
      <c r="J35" s="12">
        <v>-20.399999999999999</v>
      </c>
      <c r="K35" s="43" t="s">
        <v>739</v>
      </c>
      <c r="L35" s="9" t="str">
        <f t="shared" si="3"/>
        <v>Yes</v>
      </c>
    </row>
    <row r="36" spans="1:12" x14ac:dyDescent="0.25">
      <c r="A36" s="44" t="s">
        <v>1012</v>
      </c>
      <c r="B36" s="35" t="s">
        <v>213</v>
      </c>
      <c r="C36" s="36">
        <v>4574</v>
      </c>
      <c r="D36" s="11" t="str">
        <f t="shared" si="0"/>
        <v>N/A</v>
      </c>
      <c r="E36" s="36">
        <v>3669</v>
      </c>
      <c r="F36" s="11" t="str">
        <f t="shared" si="1"/>
        <v>N/A</v>
      </c>
      <c r="G36" s="36">
        <v>0</v>
      </c>
      <c r="H36" s="11" t="str">
        <f t="shared" si="2"/>
        <v>N/A</v>
      </c>
      <c r="I36" s="12">
        <v>-19.8</v>
      </c>
      <c r="J36" s="12">
        <v>-100</v>
      </c>
      <c r="K36" s="43" t="s">
        <v>739</v>
      </c>
      <c r="L36" s="9" t="str">
        <f t="shared" si="3"/>
        <v>No</v>
      </c>
    </row>
    <row r="37" spans="1:12" x14ac:dyDescent="0.25">
      <c r="A37" s="44" t="s">
        <v>122</v>
      </c>
      <c r="B37" s="35" t="s">
        <v>213</v>
      </c>
      <c r="C37" s="36">
        <v>4190</v>
      </c>
      <c r="D37" s="11" t="str">
        <f t="shared" si="0"/>
        <v>N/A</v>
      </c>
      <c r="E37" s="36">
        <v>4133</v>
      </c>
      <c r="F37" s="11" t="str">
        <f t="shared" si="1"/>
        <v>N/A</v>
      </c>
      <c r="G37" s="36">
        <v>3262</v>
      </c>
      <c r="H37" s="11" t="str">
        <f t="shared" si="2"/>
        <v>N/A</v>
      </c>
      <c r="I37" s="12">
        <v>-1.36</v>
      </c>
      <c r="J37" s="12">
        <v>-21.1</v>
      </c>
      <c r="K37" s="43" t="s">
        <v>739</v>
      </c>
      <c r="L37" s="9" t="str">
        <f t="shared" si="3"/>
        <v>Yes</v>
      </c>
    </row>
    <row r="38" spans="1:12" x14ac:dyDescent="0.25">
      <c r="A38" s="44" t="s">
        <v>84</v>
      </c>
      <c r="B38" s="35" t="s">
        <v>213</v>
      </c>
      <c r="C38" s="45">
        <v>1264473860</v>
      </c>
      <c r="D38" s="11" t="str">
        <f t="shared" si="0"/>
        <v>N/A</v>
      </c>
      <c r="E38" s="45">
        <v>1341453966</v>
      </c>
      <c r="F38" s="11" t="str">
        <f t="shared" si="1"/>
        <v>N/A</v>
      </c>
      <c r="G38" s="45">
        <v>1185386158</v>
      </c>
      <c r="H38" s="11" t="str">
        <f t="shared" si="2"/>
        <v>N/A</v>
      </c>
      <c r="I38" s="12">
        <v>6.0880000000000001</v>
      </c>
      <c r="J38" s="12">
        <v>-11.6</v>
      </c>
      <c r="K38" s="43" t="s">
        <v>739</v>
      </c>
      <c r="L38" s="9" t="str">
        <f t="shared" si="3"/>
        <v>Yes</v>
      </c>
    </row>
    <row r="39" spans="1:12" x14ac:dyDescent="0.25">
      <c r="A39" s="44" t="s">
        <v>1301</v>
      </c>
      <c r="B39" s="35" t="s">
        <v>213</v>
      </c>
      <c r="C39" s="45">
        <v>4707.9269800000002</v>
      </c>
      <c r="D39" s="11" t="str">
        <f t="shared" si="0"/>
        <v>N/A</v>
      </c>
      <c r="E39" s="45">
        <v>5194.5615584999996</v>
      </c>
      <c r="F39" s="11" t="str">
        <f t="shared" si="1"/>
        <v>N/A</v>
      </c>
      <c r="G39" s="45">
        <v>4842.6593593999996</v>
      </c>
      <c r="H39" s="11" t="str">
        <f t="shared" si="2"/>
        <v>N/A</v>
      </c>
      <c r="I39" s="12">
        <v>10.34</v>
      </c>
      <c r="J39" s="12">
        <v>-6.77</v>
      </c>
      <c r="K39" s="43" t="s">
        <v>739</v>
      </c>
      <c r="L39" s="9" t="str">
        <f t="shared" si="3"/>
        <v>Yes</v>
      </c>
    </row>
    <row r="40" spans="1:12" x14ac:dyDescent="0.25">
      <c r="A40" s="44" t="s">
        <v>1302</v>
      </c>
      <c r="B40" s="35" t="s">
        <v>213</v>
      </c>
      <c r="C40" s="45">
        <v>5448.8152405999999</v>
      </c>
      <c r="D40" s="11" t="str">
        <f>IF($B40="N/A","N/A",IF(C40&gt;10,"No",IF(C40&lt;-10,"No","Yes")))</f>
        <v>N/A</v>
      </c>
      <c r="E40" s="45">
        <v>5965.2255924000001</v>
      </c>
      <c r="F40" s="11" t="str">
        <f>IF($B40="N/A","N/A",IF(E40&gt;10,"No",IF(E40&lt;-10,"No","Yes")))</f>
        <v>N/A</v>
      </c>
      <c r="G40" s="45">
        <v>5605.6433419000005</v>
      </c>
      <c r="H40" s="11" t="str">
        <f>IF($B40="N/A","N/A",IF(G40&gt;10,"No",IF(G40&lt;-10,"No","Yes")))</f>
        <v>N/A</v>
      </c>
      <c r="I40" s="12">
        <v>9.4770000000000003</v>
      </c>
      <c r="J40" s="12">
        <v>-6.03</v>
      </c>
      <c r="K40" s="43" t="s">
        <v>739</v>
      </c>
      <c r="L40" s="9" t="str">
        <f>IF(J40="Div by 0", "N/A", IF(K40="N/A","N/A", IF(J40&gt;VALUE(MID(K40,1,2)), "No", IF(J40&lt;-1*VALUE(MID(K40,1,2)), "No", "Yes"))))</f>
        <v>Yes</v>
      </c>
    </row>
    <row r="41" spans="1:12" x14ac:dyDescent="0.25">
      <c r="A41" s="44" t="s">
        <v>107</v>
      </c>
      <c r="B41" s="35" t="s">
        <v>213</v>
      </c>
      <c r="C41" s="45">
        <v>23756872</v>
      </c>
      <c r="D41" s="11" t="str">
        <f t="shared" ref="D41:D44" si="4">IF($B41="N/A","N/A",IF(C41&gt;10,"No",IF(C41&lt;-10,"No","Yes")))</f>
        <v>N/A</v>
      </c>
      <c r="E41" s="45">
        <v>22697442</v>
      </c>
      <c r="F41" s="11" t="str">
        <f t="shared" ref="F41:F44" si="5">IF($B41="N/A","N/A",IF(E41&gt;10,"No",IF(E41&lt;-10,"No","Yes")))</f>
        <v>N/A</v>
      </c>
      <c r="G41" s="45">
        <v>15580760</v>
      </c>
      <c r="H41" s="11" t="str">
        <f t="shared" ref="H41:H44" si="6">IF($B41="N/A","N/A",IF(G41&gt;10,"No",IF(G41&lt;-10,"No","Yes")))</f>
        <v>N/A</v>
      </c>
      <c r="I41" s="12">
        <v>-4.46</v>
      </c>
      <c r="J41" s="12">
        <v>-31.4</v>
      </c>
      <c r="K41" s="43" t="s">
        <v>739</v>
      </c>
      <c r="L41" s="9" t="str">
        <f t="shared" ref="L41:L43" si="7">IF(J41="Div by 0", "N/A", IF(K41="N/A","N/A", IF(J41&gt;VALUE(MID(K41,1,2)), "No", IF(J41&lt;-1*VALUE(MID(K41,1,2)), "No", "Yes"))))</f>
        <v>No</v>
      </c>
    </row>
    <row r="42" spans="1:12" x14ac:dyDescent="0.25">
      <c r="A42" s="44" t="s">
        <v>158</v>
      </c>
      <c r="B42" s="43" t="s">
        <v>217</v>
      </c>
      <c r="C42" s="1">
        <v>5070</v>
      </c>
      <c r="D42" s="11" t="str">
        <f>IF($B42="N/A","N/A",IF(C42&gt;0,"No",IF(C42&lt;0,"No","Yes")))</f>
        <v>No</v>
      </c>
      <c r="E42" s="1">
        <v>1535</v>
      </c>
      <c r="F42" s="11" t="str">
        <f>IF($B42="N/A","N/A",IF(E42&gt;0,"No",IF(E42&lt;0,"No","Yes")))</f>
        <v>No</v>
      </c>
      <c r="G42" s="1">
        <v>523</v>
      </c>
      <c r="H42" s="11" t="str">
        <f>IF($B42="N/A","N/A",IF(G42&gt;0,"No",IF(G42&lt;0,"No","Yes")))</f>
        <v>No</v>
      </c>
      <c r="I42" s="12">
        <v>-69.7</v>
      </c>
      <c r="J42" s="12">
        <v>-65.900000000000006</v>
      </c>
      <c r="K42" s="43" t="s">
        <v>739</v>
      </c>
      <c r="L42" s="9" t="str">
        <f t="shared" si="7"/>
        <v>No</v>
      </c>
    </row>
    <row r="43" spans="1:12" x14ac:dyDescent="0.25">
      <c r="A43" s="44" t="s">
        <v>156</v>
      </c>
      <c r="B43" s="35" t="s">
        <v>213</v>
      </c>
      <c r="C43" s="45">
        <v>3564718</v>
      </c>
      <c r="D43" s="11" t="str">
        <f t="shared" si="4"/>
        <v>N/A</v>
      </c>
      <c r="E43" s="45">
        <v>1042707</v>
      </c>
      <c r="F43" s="11" t="str">
        <f t="shared" si="5"/>
        <v>N/A</v>
      </c>
      <c r="G43" s="45">
        <v>658450</v>
      </c>
      <c r="H43" s="11" t="str">
        <f t="shared" si="6"/>
        <v>N/A</v>
      </c>
      <c r="I43" s="12">
        <v>-70.7</v>
      </c>
      <c r="J43" s="12">
        <v>-36.9</v>
      </c>
      <c r="K43" s="43" t="s">
        <v>739</v>
      </c>
      <c r="L43" s="9" t="str">
        <f t="shared" si="7"/>
        <v>No</v>
      </c>
    </row>
    <row r="44" spans="1:12" x14ac:dyDescent="0.25">
      <c r="A44" s="44" t="s">
        <v>1303</v>
      </c>
      <c r="B44" s="35" t="s">
        <v>213</v>
      </c>
      <c r="C44" s="45">
        <v>703.10019724000006</v>
      </c>
      <c r="D44" s="11" t="str">
        <f t="shared" si="4"/>
        <v>N/A</v>
      </c>
      <c r="E44" s="45">
        <v>679.28794788000005</v>
      </c>
      <c r="F44" s="11" t="str">
        <f t="shared" si="5"/>
        <v>N/A</v>
      </c>
      <c r="G44" s="45">
        <v>1258.9866156999999</v>
      </c>
      <c r="H44" s="11" t="str">
        <f t="shared" si="6"/>
        <v>N/A</v>
      </c>
      <c r="I44" s="12">
        <v>-3.39</v>
      </c>
      <c r="J44" s="12">
        <v>85.34</v>
      </c>
      <c r="K44" s="43" t="s">
        <v>739</v>
      </c>
      <c r="L44" s="9" t="str">
        <f>IF(J44="Div by 0", "N/A", IF(OR(J44="N/A",K44="N/A"),"N/A", IF(J44&gt;VALUE(MID(K44,1,2)), "No", IF(J44&lt;-1*VALUE(MID(K44,1,2)), "No", "Yes"))))</f>
        <v>No</v>
      </c>
    </row>
    <row r="45" spans="1:12" x14ac:dyDescent="0.25">
      <c r="A45" s="44" t="s">
        <v>1304</v>
      </c>
      <c r="B45" s="35" t="s">
        <v>213</v>
      </c>
      <c r="C45" s="45">
        <v>7073.7766252000001</v>
      </c>
      <c r="D45" s="11" t="str">
        <f t="shared" ref="D45:D71" si="8">IF($B45="N/A","N/A",IF(C45&gt;10,"No",IF(C45&lt;-10,"No","Yes")))</f>
        <v>N/A</v>
      </c>
      <c r="E45" s="45">
        <v>7161.2552900999999</v>
      </c>
      <c r="F45" s="11" t="str">
        <f t="shared" ref="F45:F71" si="9">IF($B45="N/A","N/A",IF(E45&gt;10,"No",IF(E45&lt;-10,"No","Yes")))</f>
        <v>N/A</v>
      </c>
      <c r="G45" s="45">
        <v>7460.5380673</v>
      </c>
      <c r="H45" s="11" t="str">
        <f t="shared" ref="H45:H71" si="10">IF($B45="N/A","N/A",IF(G45&gt;10,"No",IF(G45&lt;-10,"No","Yes")))</f>
        <v>N/A</v>
      </c>
      <c r="I45" s="12">
        <v>1.2370000000000001</v>
      </c>
      <c r="J45" s="12">
        <v>4.1790000000000003</v>
      </c>
      <c r="K45" s="43" t="s">
        <v>739</v>
      </c>
      <c r="L45" s="9" t="str">
        <f t="shared" ref="L45:L71" si="11">IF(J45="Div by 0", "N/A", IF(K45="N/A","N/A", IF(J45&gt;VALUE(MID(K45,1,2)), "No", IF(J45&lt;-1*VALUE(MID(K45,1,2)), "No", "Yes"))))</f>
        <v>Yes</v>
      </c>
    </row>
    <row r="46" spans="1:12" x14ac:dyDescent="0.25">
      <c r="A46" s="44" t="s">
        <v>1305</v>
      </c>
      <c r="B46" s="35" t="s">
        <v>213</v>
      </c>
      <c r="C46" s="45">
        <v>8239.1812081000007</v>
      </c>
      <c r="D46" s="11" t="str">
        <f t="shared" si="8"/>
        <v>N/A</v>
      </c>
      <c r="E46" s="45">
        <v>9052.1031894999996</v>
      </c>
      <c r="F46" s="11" t="str">
        <f t="shared" si="9"/>
        <v>N/A</v>
      </c>
      <c r="G46" s="45">
        <v>9084.1666667000009</v>
      </c>
      <c r="H46" s="11" t="str">
        <f t="shared" si="10"/>
        <v>N/A</v>
      </c>
      <c r="I46" s="12">
        <v>9.8670000000000009</v>
      </c>
      <c r="J46" s="12">
        <v>0.35420000000000001</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5346.2511415999998</v>
      </c>
      <c r="D48" s="11" t="str">
        <f t="shared" si="8"/>
        <v>N/A</v>
      </c>
      <c r="E48" s="45">
        <v>5600.0113895000004</v>
      </c>
      <c r="F48" s="11" t="str">
        <f t="shared" si="9"/>
        <v>N/A</v>
      </c>
      <c r="G48" s="45">
        <v>5704.5298506999998</v>
      </c>
      <c r="H48" s="11" t="str">
        <f t="shared" si="10"/>
        <v>N/A</v>
      </c>
      <c r="I48" s="12">
        <v>4.7469999999999999</v>
      </c>
      <c r="J48" s="12">
        <v>1.8660000000000001</v>
      </c>
      <c r="K48" s="43" t="s">
        <v>739</v>
      </c>
      <c r="L48" s="9" t="str">
        <f t="shared" si="11"/>
        <v>Yes</v>
      </c>
    </row>
    <row r="49" spans="1:12" x14ac:dyDescent="0.25">
      <c r="A49" s="44" t="s">
        <v>1308</v>
      </c>
      <c r="B49" s="35" t="s">
        <v>213</v>
      </c>
      <c r="C49" s="45">
        <v>7224.4441747999999</v>
      </c>
      <c r="D49" s="11" t="str">
        <f t="shared" si="8"/>
        <v>N/A</v>
      </c>
      <c r="E49" s="45">
        <v>6507.2271805</v>
      </c>
      <c r="F49" s="11" t="str">
        <f t="shared" si="9"/>
        <v>N/A</v>
      </c>
      <c r="G49" s="45">
        <v>7308.8305785000002</v>
      </c>
      <c r="H49" s="11" t="str">
        <f t="shared" si="10"/>
        <v>N/A</v>
      </c>
      <c r="I49" s="12">
        <v>-9.93</v>
      </c>
      <c r="J49" s="12">
        <v>12.32</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17210.142682000002</v>
      </c>
      <c r="D51" s="11" t="str">
        <f t="shared" si="8"/>
        <v>N/A</v>
      </c>
      <c r="E51" s="45">
        <v>17290.325288</v>
      </c>
      <c r="F51" s="11" t="str">
        <f t="shared" si="9"/>
        <v>N/A</v>
      </c>
      <c r="G51" s="45">
        <v>16411.800658</v>
      </c>
      <c r="H51" s="11" t="str">
        <f t="shared" si="10"/>
        <v>N/A</v>
      </c>
      <c r="I51" s="12">
        <v>0.46589999999999998</v>
      </c>
      <c r="J51" s="12">
        <v>-5.08</v>
      </c>
      <c r="K51" s="43" t="s">
        <v>739</v>
      </c>
      <c r="L51" s="9" t="str">
        <f t="shared" si="11"/>
        <v>Yes</v>
      </c>
    </row>
    <row r="52" spans="1:12" x14ac:dyDescent="0.25">
      <c r="A52" s="44" t="s">
        <v>1311</v>
      </c>
      <c r="B52" s="35" t="s">
        <v>213</v>
      </c>
      <c r="C52" s="45">
        <v>17181.376155999998</v>
      </c>
      <c r="D52" s="11" t="str">
        <f t="shared" si="8"/>
        <v>N/A</v>
      </c>
      <c r="E52" s="45">
        <v>17065.362739</v>
      </c>
      <c r="F52" s="11" t="str">
        <f t="shared" si="9"/>
        <v>N/A</v>
      </c>
      <c r="G52" s="45">
        <v>16314.978005999999</v>
      </c>
      <c r="H52" s="11" t="str">
        <f t="shared" si="10"/>
        <v>N/A</v>
      </c>
      <c r="I52" s="12">
        <v>-0.67500000000000004</v>
      </c>
      <c r="J52" s="12">
        <v>-4.4000000000000004</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15651.808641</v>
      </c>
      <c r="D54" s="11" t="str">
        <f t="shared" si="8"/>
        <v>N/A</v>
      </c>
      <c r="E54" s="45">
        <v>17574.440343999999</v>
      </c>
      <c r="F54" s="11" t="str">
        <f t="shared" si="9"/>
        <v>N/A</v>
      </c>
      <c r="G54" s="45">
        <v>15994.665337</v>
      </c>
      <c r="H54" s="11" t="str">
        <f t="shared" si="10"/>
        <v>N/A</v>
      </c>
      <c r="I54" s="12">
        <v>12.28</v>
      </c>
      <c r="J54" s="12">
        <v>-8.99</v>
      </c>
      <c r="K54" s="43" t="s">
        <v>739</v>
      </c>
      <c r="L54" s="9" t="str">
        <f t="shared" si="11"/>
        <v>Yes</v>
      </c>
    </row>
    <row r="55" spans="1:12" x14ac:dyDescent="0.25">
      <c r="A55" s="44" t="s">
        <v>1690</v>
      </c>
      <c r="B55" s="35" t="s">
        <v>213</v>
      </c>
      <c r="C55" s="45">
        <v>19428.785212999999</v>
      </c>
      <c r="D55" s="11" t="str">
        <f t="shared" si="8"/>
        <v>N/A</v>
      </c>
      <c r="E55" s="45">
        <v>19288.057812999999</v>
      </c>
      <c r="F55" s="11" t="str">
        <f t="shared" si="9"/>
        <v>N/A</v>
      </c>
      <c r="G55" s="45">
        <v>17732.749938000001</v>
      </c>
      <c r="H55" s="11" t="str">
        <f t="shared" si="10"/>
        <v>N/A</v>
      </c>
      <c r="I55" s="12">
        <v>-0.72399999999999998</v>
      </c>
      <c r="J55" s="12">
        <v>-8.06</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2108.8392087000002</v>
      </c>
      <c r="D57" s="11" t="str">
        <f t="shared" si="8"/>
        <v>N/A</v>
      </c>
      <c r="E57" s="45">
        <v>2125.7095456000002</v>
      </c>
      <c r="F57" s="11" t="str">
        <f t="shared" si="9"/>
        <v>N/A</v>
      </c>
      <c r="G57" s="45">
        <v>1941.3592517</v>
      </c>
      <c r="H57" s="11" t="str">
        <f t="shared" si="10"/>
        <v>N/A</v>
      </c>
      <c r="I57" s="12">
        <v>0.8</v>
      </c>
      <c r="J57" s="12">
        <v>-8.67</v>
      </c>
      <c r="K57" s="43" t="s">
        <v>739</v>
      </c>
      <c r="L57" s="9" t="str">
        <f t="shared" si="11"/>
        <v>Yes</v>
      </c>
    </row>
    <row r="58" spans="1:12" x14ac:dyDescent="0.25">
      <c r="A58" s="44" t="s">
        <v>1315</v>
      </c>
      <c r="B58" s="35" t="s">
        <v>213</v>
      </c>
      <c r="C58" s="45">
        <v>1638.8506722</v>
      </c>
      <c r="D58" s="11" t="str">
        <f t="shared" si="8"/>
        <v>N/A</v>
      </c>
      <c r="E58" s="45">
        <v>1651.2333314</v>
      </c>
      <c r="F58" s="11" t="str">
        <f t="shared" si="9"/>
        <v>N/A</v>
      </c>
      <c r="G58" s="45">
        <v>1473.931617</v>
      </c>
      <c r="H58" s="11" t="str">
        <f t="shared" si="10"/>
        <v>N/A</v>
      </c>
      <c r="I58" s="12">
        <v>0.75560000000000005</v>
      </c>
      <c r="J58" s="12">
        <v>-10.7</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1922.0321650999999</v>
      </c>
      <c r="D61" s="11" t="str">
        <f t="shared" si="8"/>
        <v>N/A</v>
      </c>
      <c r="E61" s="45">
        <v>1916.3645921</v>
      </c>
      <c r="F61" s="11" t="str">
        <f t="shared" si="9"/>
        <v>N/A</v>
      </c>
      <c r="G61" s="45">
        <v>1782.3453752999999</v>
      </c>
      <c r="H61" s="11" t="str">
        <f t="shared" si="10"/>
        <v>N/A</v>
      </c>
      <c r="I61" s="12">
        <v>-0.29499999999999998</v>
      </c>
      <c r="J61" s="12">
        <v>-6.99</v>
      </c>
      <c r="K61" s="43" t="s">
        <v>739</v>
      </c>
      <c r="L61" s="9" t="str">
        <f t="shared" si="11"/>
        <v>Yes</v>
      </c>
    </row>
    <row r="62" spans="1:12" x14ac:dyDescent="0.25">
      <c r="A62" s="3" t="s">
        <v>1695</v>
      </c>
      <c r="B62" s="35" t="s">
        <v>213</v>
      </c>
      <c r="C62" s="45">
        <v>1603.8711481</v>
      </c>
      <c r="D62" s="11" t="str">
        <f t="shared" si="8"/>
        <v>N/A</v>
      </c>
      <c r="E62" s="45">
        <v>1763.4674339999999</v>
      </c>
      <c r="F62" s="11" t="str">
        <f t="shared" si="9"/>
        <v>N/A</v>
      </c>
      <c r="G62" s="45">
        <v>1686.7128502999999</v>
      </c>
      <c r="H62" s="11" t="str">
        <f t="shared" si="10"/>
        <v>N/A</v>
      </c>
      <c r="I62" s="12">
        <v>9.9510000000000005</v>
      </c>
      <c r="J62" s="12">
        <v>-4.3499999999999996</v>
      </c>
      <c r="K62" s="43" t="s">
        <v>739</v>
      </c>
      <c r="L62" s="9" t="str">
        <f t="shared" si="11"/>
        <v>Yes</v>
      </c>
    </row>
    <row r="63" spans="1:12" x14ac:dyDescent="0.25">
      <c r="A63" s="3" t="s">
        <v>1696</v>
      </c>
      <c r="B63" s="35" t="s">
        <v>213</v>
      </c>
      <c r="C63" s="45">
        <v>5950.3436763</v>
      </c>
      <c r="D63" s="11" t="str">
        <f t="shared" si="8"/>
        <v>N/A</v>
      </c>
      <c r="E63" s="45">
        <v>6162.0235327999999</v>
      </c>
      <c r="F63" s="11" t="str">
        <f t="shared" si="9"/>
        <v>N/A</v>
      </c>
      <c r="G63" s="45">
        <v>5401.6622414000003</v>
      </c>
      <c r="H63" s="11" t="str">
        <f t="shared" si="10"/>
        <v>N/A</v>
      </c>
      <c r="I63" s="12">
        <v>3.5569999999999999</v>
      </c>
      <c r="J63" s="12">
        <v>-12.3</v>
      </c>
      <c r="K63" s="43" t="s">
        <v>739</v>
      </c>
      <c r="L63" s="9" t="str">
        <f t="shared" si="11"/>
        <v>Yes</v>
      </c>
    </row>
    <row r="64" spans="1:12" x14ac:dyDescent="0.25">
      <c r="A64" s="3" t="s">
        <v>1697</v>
      </c>
      <c r="B64" s="35" t="s">
        <v>213</v>
      </c>
      <c r="C64" s="45">
        <v>2845.5</v>
      </c>
      <c r="D64" s="11" t="str">
        <f t="shared" si="8"/>
        <v>N/A</v>
      </c>
      <c r="E64" s="45">
        <v>3767.5333332999999</v>
      </c>
      <c r="F64" s="11" t="str">
        <f t="shared" si="9"/>
        <v>N/A</v>
      </c>
      <c r="G64" s="45" t="s">
        <v>1746</v>
      </c>
      <c r="H64" s="11" t="str">
        <f t="shared" si="10"/>
        <v>N/A</v>
      </c>
      <c r="I64" s="12">
        <v>32.4</v>
      </c>
      <c r="J64" s="12" t="s">
        <v>1746</v>
      </c>
      <c r="K64" s="43" t="s">
        <v>739</v>
      </c>
      <c r="L64" s="9" t="str">
        <f t="shared" si="11"/>
        <v>N/A</v>
      </c>
    </row>
    <row r="65" spans="1:12" x14ac:dyDescent="0.25">
      <c r="A65" s="3" t="s">
        <v>1698</v>
      </c>
      <c r="B65" s="35" t="s">
        <v>213</v>
      </c>
      <c r="C65" s="45">
        <v>3474.3045296999999</v>
      </c>
      <c r="D65" s="11" t="str">
        <f t="shared" si="8"/>
        <v>N/A</v>
      </c>
      <c r="E65" s="45">
        <v>3605.1674265000001</v>
      </c>
      <c r="F65" s="11" t="str">
        <f t="shared" si="9"/>
        <v>N/A</v>
      </c>
      <c r="G65" s="45">
        <v>3122.2172402000001</v>
      </c>
      <c r="H65" s="11" t="str">
        <f t="shared" si="10"/>
        <v>N/A</v>
      </c>
      <c r="I65" s="12">
        <v>3.7669999999999999</v>
      </c>
      <c r="J65" s="12">
        <v>-13.4</v>
      </c>
      <c r="K65" s="43" t="s">
        <v>739</v>
      </c>
      <c r="L65" s="9" t="str">
        <f t="shared" si="11"/>
        <v>Yes</v>
      </c>
    </row>
    <row r="66" spans="1:12" x14ac:dyDescent="0.25">
      <c r="A66" s="3" t="s">
        <v>1699</v>
      </c>
      <c r="B66" s="35" t="s">
        <v>213</v>
      </c>
      <c r="C66" s="45">
        <v>3515.6310938000001</v>
      </c>
      <c r="D66" s="11" t="str">
        <f t="shared" si="8"/>
        <v>N/A</v>
      </c>
      <c r="E66" s="45">
        <v>3670.7545433999999</v>
      </c>
      <c r="F66" s="11" t="str">
        <f t="shared" si="9"/>
        <v>N/A</v>
      </c>
      <c r="G66" s="45">
        <v>3128.3472274999999</v>
      </c>
      <c r="H66" s="11" t="str">
        <f t="shared" si="10"/>
        <v>N/A</v>
      </c>
      <c r="I66" s="12">
        <v>4.4119999999999999</v>
      </c>
      <c r="J66" s="12">
        <v>-14.8</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3169.0660889000001</v>
      </c>
      <c r="D69" s="11" t="str">
        <f t="shared" si="8"/>
        <v>N/A</v>
      </c>
      <c r="E69" s="45">
        <v>3205.2056044000001</v>
      </c>
      <c r="F69" s="11" t="str">
        <f t="shared" si="9"/>
        <v>N/A</v>
      </c>
      <c r="G69" s="45">
        <v>3086.6186572000001</v>
      </c>
      <c r="H69" s="11" t="str">
        <f t="shared" si="10"/>
        <v>N/A</v>
      </c>
      <c r="I69" s="12">
        <v>1.1399999999999999</v>
      </c>
      <c r="J69" s="12">
        <v>-3.7</v>
      </c>
      <c r="K69" s="43" t="s">
        <v>739</v>
      </c>
      <c r="L69" s="9" t="str">
        <f t="shared" si="11"/>
        <v>Yes</v>
      </c>
    </row>
    <row r="70" spans="1:12" x14ac:dyDescent="0.25">
      <c r="A70" s="44" t="s">
        <v>1703</v>
      </c>
      <c r="B70" s="35" t="s">
        <v>213</v>
      </c>
      <c r="C70" s="45">
        <v>3192.3472362000002</v>
      </c>
      <c r="D70" s="11" t="str">
        <f t="shared" si="8"/>
        <v>N/A</v>
      </c>
      <c r="E70" s="45">
        <v>3355.1454484999999</v>
      </c>
      <c r="F70" s="11" t="str">
        <f t="shared" si="9"/>
        <v>N/A</v>
      </c>
      <c r="G70" s="45">
        <v>3207.4523211999999</v>
      </c>
      <c r="H70" s="11" t="str">
        <f t="shared" si="10"/>
        <v>N/A</v>
      </c>
      <c r="I70" s="12">
        <v>5.0999999999999996</v>
      </c>
      <c r="J70" s="12">
        <v>-4.4000000000000004</v>
      </c>
      <c r="K70" s="43" t="s">
        <v>739</v>
      </c>
      <c r="L70" s="9" t="str">
        <f t="shared" si="11"/>
        <v>Yes</v>
      </c>
    </row>
    <row r="71" spans="1:12" x14ac:dyDescent="0.25">
      <c r="A71" s="44" t="s">
        <v>1704</v>
      </c>
      <c r="B71" s="35" t="s">
        <v>213</v>
      </c>
      <c r="C71" s="45">
        <v>4665.5712724000005</v>
      </c>
      <c r="D71" s="11" t="str">
        <f t="shared" si="8"/>
        <v>N/A</v>
      </c>
      <c r="E71" s="45">
        <v>4874.8274733999997</v>
      </c>
      <c r="F71" s="11" t="str">
        <f t="shared" si="9"/>
        <v>N/A</v>
      </c>
      <c r="G71" s="45" t="s">
        <v>1746</v>
      </c>
      <c r="H71" s="11" t="str">
        <f t="shared" si="10"/>
        <v>N/A</v>
      </c>
      <c r="I71" s="12">
        <v>4.4850000000000003</v>
      </c>
      <c r="J71" s="12" t="s">
        <v>1746</v>
      </c>
      <c r="K71" s="43" t="s">
        <v>739</v>
      </c>
      <c r="L71" s="9" t="str">
        <f t="shared" si="11"/>
        <v>N/A</v>
      </c>
    </row>
    <row r="72" spans="1:12" x14ac:dyDescent="0.25">
      <c r="A72" s="44" t="s">
        <v>1622</v>
      </c>
      <c r="B72" s="35" t="s">
        <v>213</v>
      </c>
      <c r="C72" s="45">
        <v>347023350</v>
      </c>
      <c r="D72" s="11" t="str">
        <f t="shared" ref="D72:D135" si="12">IF($B72="N/A","N/A",IF(C72&gt;10,"No",IF(C72&lt;-10,"No","Yes")))</f>
        <v>N/A</v>
      </c>
      <c r="E72" s="45">
        <v>364566973</v>
      </c>
      <c r="F72" s="11" t="str">
        <f t="shared" ref="F72:F135" si="13">IF($B72="N/A","N/A",IF(E72&gt;10,"No",IF(E72&lt;-10,"No","Yes")))</f>
        <v>N/A</v>
      </c>
      <c r="G72" s="45">
        <v>316720859</v>
      </c>
      <c r="H72" s="11" t="str">
        <f t="shared" ref="H72:H135" si="14">IF($B72="N/A","N/A",IF(G72&gt;10,"No",IF(G72&lt;-10,"No","Yes")))</f>
        <v>N/A</v>
      </c>
      <c r="I72" s="12">
        <v>5.0549999999999997</v>
      </c>
      <c r="J72" s="12">
        <v>-13.1</v>
      </c>
      <c r="K72" s="43" t="s">
        <v>739</v>
      </c>
      <c r="L72" s="9" t="str">
        <f t="shared" ref="L72:L132" si="15">IF(J72="Div by 0", "N/A", IF(K72="N/A","N/A", IF(J72&gt;VALUE(MID(K72,1,2)), "No", IF(J72&lt;-1*VALUE(MID(K72,1,2)), "No", "Yes"))))</f>
        <v>Yes</v>
      </c>
    </row>
    <row r="73" spans="1:12" x14ac:dyDescent="0.25">
      <c r="A73" s="44" t="s">
        <v>1623</v>
      </c>
      <c r="B73" s="35" t="s">
        <v>213</v>
      </c>
      <c r="C73" s="36">
        <v>35000</v>
      </c>
      <c r="D73" s="11" t="str">
        <f t="shared" si="12"/>
        <v>N/A</v>
      </c>
      <c r="E73" s="36">
        <v>31172</v>
      </c>
      <c r="F73" s="11" t="str">
        <f t="shared" si="13"/>
        <v>N/A</v>
      </c>
      <c r="G73" s="36">
        <v>27007</v>
      </c>
      <c r="H73" s="11" t="str">
        <f t="shared" si="14"/>
        <v>N/A</v>
      </c>
      <c r="I73" s="12">
        <v>-10.9</v>
      </c>
      <c r="J73" s="12">
        <v>-13.4</v>
      </c>
      <c r="K73" s="43" t="s">
        <v>739</v>
      </c>
      <c r="L73" s="9" t="str">
        <f t="shared" si="15"/>
        <v>Yes</v>
      </c>
    </row>
    <row r="74" spans="1:12" x14ac:dyDescent="0.25">
      <c r="A74" s="44" t="s">
        <v>1316</v>
      </c>
      <c r="B74" s="35" t="s">
        <v>213</v>
      </c>
      <c r="C74" s="45">
        <v>9914.9528570999992</v>
      </c>
      <c r="D74" s="11" t="str">
        <f t="shared" si="12"/>
        <v>N/A</v>
      </c>
      <c r="E74" s="45">
        <v>11695.334691</v>
      </c>
      <c r="F74" s="11" t="str">
        <f t="shared" si="13"/>
        <v>N/A</v>
      </c>
      <c r="G74" s="45">
        <v>11727.361757999999</v>
      </c>
      <c r="H74" s="11" t="str">
        <f t="shared" si="14"/>
        <v>N/A</v>
      </c>
      <c r="I74" s="12">
        <v>17.96</v>
      </c>
      <c r="J74" s="12">
        <v>0.27379999999999999</v>
      </c>
      <c r="K74" s="43" t="s">
        <v>739</v>
      </c>
      <c r="L74" s="9" t="str">
        <f t="shared" si="15"/>
        <v>Yes</v>
      </c>
    </row>
    <row r="75" spans="1:12" x14ac:dyDescent="0.25">
      <c r="A75" s="44" t="s">
        <v>1317</v>
      </c>
      <c r="B75" s="35" t="s">
        <v>213</v>
      </c>
      <c r="C75" s="36">
        <v>6.2839428570999996</v>
      </c>
      <c r="D75" s="11" t="str">
        <f t="shared" si="12"/>
        <v>N/A</v>
      </c>
      <c r="E75" s="36">
        <v>6.6678108559</v>
      </c>
      <c r="F75" s="11" t="str">
        <f t="shared" si="13"/>
        <v>N/A</v>
      </c>
      <c r="G75" s="36">
        <v>6.9644536602000002</v>
      </c>
      <c r="H75" s="11" t="str">
        <f t="shared" si="14"/>
        <v>N/A</v>
      </c>
      <c r="I75" s="12">
        <v>6.109</v>
      </c>
      <c r="J75" s="12">
        <v>4.4489999999999998</v>
      </c>
      <c r="K75" s="43" t="s">
        <v>739</v>
      </c>
      <c r="L75" s="9" t="str">
        <f t="shared" si="15"/>
        <v>Yes</v>
      </c>
    </row>
    <row r="76" spans="1:12" ht="25" x14ac:dyDescent="0.25">
      <c r="A76" s="44" t="s">
        <v>548</v>
      </c>
      <c r="B76" s="35" t="s">
        <v>213</v>
      </c>
      <c r="C76" s="45">
        <v>420033</v>
      </c>
      <c r="D76" s="11" t="str">
        <f t="shared" si="12"/>
        <v>N/A</v>
      </c>
      <c r="E76" s="45">
        <v>406620</v>
      </c>
      <c r="F76" s="11" t="str">
        <f t="shared" si="13"/>
        <v>N/A</v>
      </c>
      <c r="G76" s="45">
        <v>300972</v>
      </c>
      <c r="H76" s="11" t="str">
        <f t="shared" si="14"/>
        <v>N/A</v>
      </c>
      <c r="I76" s="12">
        <v>-3.19</v>
      </c>
      <c r="J76" s="12">
        <v>-26</v>
      </c>
      <c r="K76" s="43" t="s">
        <v>739</v>
      </c>
      <c r="L76" s="9" t="str">
        <f t="shared" si="15"/>
        <v>Yes</v>
      </c>
    </row>
    <row r="77" spans="1:12" x14ac:dyDescent="0.25">
      <c r="A77" s="44" t="s">
        <v>549</v>
      </c>
      <c r="B77" s="35" t="s">
        <v>213</v>
      </c>
      <c r="C77" s="36">
        <v>11</v>
      </c>
      <c r="D77" s="11" t="str">
        <f t="shared" si="12"/>
        <v>N/A</v>
      </c>
      <c r="E77" s="36">
        <v>11</v>
      </c>
      <c r="F77" s="11" t="str">
        <f t="shared" si="13"/>
        <v>N/A</v>
      </c>
      <c r="G77" s="36">
        <v>11</v>
      </c>
      <c r="H77" s="11" t="str">
        <f t="shared" si="14"/>
        <v>N/A</v>
      </c>
      <c r="I77" s="12">
        <v>-16.7</v>
      </c>
      <c r="J77" s="12">
        <v>-20</v>
      </c>
      <c r="K77" s="43" t="s">
        <v>739</v>
      </c>
      <c r="L77" s="9" t="str">
        <f t="shared" si="15"/>
        <v>Yes</v>
      </c>
    </row>
    <row r="78" spans="1:12" x14ac:dyDescent="0.25">
      <c r="A78" s="44" t="s">
        <v>1318</v>
      </c>
      <c r="B78" s="35" t="s">
        <v>213</v>
      </c>
      <c r="C78" s="45">
        <v>70005.5</v>
      </c>
      <c r="D78" s="11" t="str">
        <f t="shared" si="12"/>
        <v>N/A</v>
      </c>
      <c r="E78" s="45">
        <v>81324</v>
      </c>
      <c r="F78" s="11" t="str">
        <f t="shared" si="13"/>
        <v>N/A</v>
      </c>
      <c r="G78" s="45">
        <v>75243</v>
      </c>
      <c r="H78" s="11" t="str">
        <f t="shared" si="14"/>
        <v>N/A</v>
      </c>
      <c r="I78" s="12">
        <v>16.170000000000002</v>
      </c>
      <c r="J78" s="12">
        <v>-7.48</v>
      </c>
      <c r="K78" s="43" t="s">
        <v>739</v>
      </c>
      <c r="L78" s="9" t="str">
        <f t="shared" si="15"/>
        <v>Yes</v>
      </c>
    </row>
    <row r="79" spans="1:12" ht="25" x14ac:dyDescent="0.25">
      <c r="A79" s="44" t="s">
        <v>550</v>
      </c>
      <c r="B79" s="35" t="s">
        <v>213</v>
      </c>
      <c r="C79" s="45">
        <v>28141292</v>
      </c>
      <c r="D79" s="11" t="str">
        <f t="shared" si="12"/>
        <v>N/A</v>
      </c>
      <c r="E79" s="45">
        <v>34813163</v>
      </c>
      <c r="F79" s="11" t="str">
        <f t="shared" si="13"/>
        <v>N/A</v>
      </c>
      <c r="G79" s="45">
        <v>28699620</v>
      </c>
      <c r="H79" s="11" t="str">
        <f t="shared" si="14"/>
        <v>N/A</v>
      </c>
      <c r="I79" s="12">
        <v>23.71</v>
      </c>
      <c r="J79" s="12">
        <v>-17.600000000000001</v>
      </c>
      <c r="K79" s="43" t="s">
        <v>739</v>
      </c>
      <c r="L79" s="9" t="str">
        <f t="shared" si="15"/>
        <v>Yes</v>
      </c>
    </row>
    <row r="80" spans="1:12" x14ac:dyDescent="0.25">
      <c r="A80" s="44" t="s">
        <v>551</v>
      </c>
      <c r="B80" s="35" t="s">
        <v>213</v>
      </c>
      <c r="C80" s="36">
        <v>636</v>
      </c>
      <c r="D80" s="11" t="str">
        <f t="shared" si="12"/>
        <v>N/A</v>
      </c>
      <c r="E80" s="36">
        <v>758</v>
      </c>
      <c r="F80" s="11" t="str">
        <f t="shared" si="13"/>
        <v>N/A</v>
      </c>
      <c r="G80" s="36">
        <v>661</v>
      </c>
      <c r="H80" s="11" t="str">
        <f t="shared" si="14"/>
        <v>N/A</v>
      </c>
      <c r="I80" s="12">
        <v>19.18</v>
      </c>
      <c r="J80" s="12">
        <v>-12.8</v>
      </c>
      <c r="K80" s="43" t="s">
        <v>739</v>
      </c>
      <c r="L80" s="9" t="str">
        <f t="shared" si="15"/>
        <v>Yes</v>
      </c>
    </row>
    <row r="81" spans="1:12" ht="25" x14ac:dyDescent="0.25">
      <c r="A81" s="44" t="s">
        <v>1319</v>
      </c>
      <c r="B81" s="35" t="s">
        <v>213</v>
      </c>
      <c r="C81" s="45">
        <v>44247.314465000003</v>
      </c>
      <c r="D81" s="11" t="str">
        <f t="shared" si="12"/>
        <v>N/A</v>
      </c>
      <c r="E81" s="45">
        <v>45927.655673000001</v>
      </c>
      <c r="F81" s="11" t="str">
        <f t="shared" si="13"/>
        <v>N/A</v>
      </c>
      <c r="G81" s="45">
        <v>43418.487140999998</v>
      </c>
      <c r="H81" s="11" t="str">
        <f t="shared" si="14"/>
        <v>N/A</v>
      </c>
      <c r="I81" s="12">
        <v>3.798</v>
      </c>
      <c r="J81" s="12">
        <v>-5.46</v>
      </c>
      <c r="K81" s="43" t="s">
        <v>739</v>
      </c>
      <c r="L81" s="9" t="str">
        <f t="shared" si="15"/>
        <v>Yes</v>
      </c>
    </row>
    <row r="82" spans="1:12" x14ac:dyDescent="0.25">
      <c r="A82" s="44" t="s">
        <v>552</v>
      </c>
      <c r="B82" s="35" t="s">
        <v>213</v>
      </c>
      <c r="C82" s="45">
        <v>45731555</v>
      </c>
      <c r="D82" s="11" t="str">
        <f t="shared" si="12"/>
        <v>N/A</v>
      </c>
      <c r="E82" s="45">
        <v>43815095</v>
      </c>
      <c r="F82" s="11" t="str">
        <f t="shared" si="13"/>
        <v>N/A</v>
      </c>
      <c r="G82" s="45">
        <v>41823330</v>
      </c>
      <c r="H82" s="11" t="str">
        <f t="shared" si="14"/>
        <v>N/A</v>
      </c>
      <c r="I82" s="12">
        <v>-4.1900000000000004</v>
      </c>
      <c r="J82" s="12">
        <v>-4.55</v>
      </c>
      <c r="K82" s="43" t="s">
        <v>739</v>
      </c>
      <c r="L82" s="9" t="str">
        <f t="shared" si="15"/>
        <v>Yes</v>
      </c>
    </row>
    <row r="83" spans="1:12" x14ac:dyDescent="0.25">
      <c r="A83" s="44" t="s">
        <v>553</v>
      </c>
      <c r="B83" s="35" t="s">
        <v>213</v>
      </c>
      <c r="C83" s="36">
        <v>465</v>
      </c>
      <c r="D83" s="11" t="str">
        <f t="shared" si="12"/>
        <v>N/A</v>
      </c>
      <c r="E83" s="36">
        <v>443</v>
      </c>
      <c r="F83" s="11" t="str">
        <f t="shared" si="13"/>
        <v>N/A</v>
      </c>
      <c r="G83" s="36">
        <v>421</v>
      </c>
      <c r="H83" s="11" t="str">
        <f t="shared" si="14"/>
        <v>N/A</v>
      </c>
      <c r="I83" s="12">
        <v>-4.7300000000000004</v>
      </c>
      <c r="J83" s="12">
        <v>-4.97</v>
      </c>
      <c r="K83" s="43" t="s">
        <v>739</v>
      </c>
      <c r="L83" s="9" t="str">
        <f t="shared" si="15"/>
        <v>Yes</v>
      </c>
    </row>
    <row r="84" spans="1:12" x14ac:dyDescent="0.25">
      <c r="A84" s="44" t="s">
        <v>1320</v>
      </c>
      <c r="B84" s="35" t="s">
        <v>213</v>
      </c>
      <c r="C84" s="45">
        <v>98347.430108</v>
      </c>
      <c r="D84" s="11" t="str">
        <f t="shared" si="12"/>
        <v>N/A</v>
      </c>
      <c r="E84" s="45">
        <v>98905.406321000002</v>
      </c>
      <c r="F84" s="11" t="str">
        <f t="shared" si="13"/>
        <v>N/A</v>
      </c>
      <c r="G84" s="45">
        <v>99342.826602999994</v>
      </c>
      <c r="H84" s="11" t="str">
        <f t="shared" si="14"/>
        <v>N/A</v>
      </c>
      <c r="I84" s="12">
        <v>0.56740000000000002</v>
      </c>
      <c r="J84" s="12">
        <v>0.44230000000000003</v>
      </c>
      <c r="K84" s="43" t="s">
        <v>739</v>
      </c>
      <c r="L84" s="9" t="str">
        <f t="shared" si="15"/>
        <v>Yes</v>
      </c>
    </row>
    <row r="85" spans="1:12" x14ac:dyDescent="0.25">
      <c r="A85" s="44" t="s">
        <v>554</v>
      </c>
      <c r="B85" s="35" t="s">
        <v>213</v>
      </c>
      <c r="C85" s="45">
        <v>24905169</v>
      </c>
      <c r="D85" s="11" t="str">
        <f t="shared" si="12"/>
        <v>N/A</v>
      </c>
      <c r="E85" s="45">
        <v>27791324</v>
      </c>
      <c r="F85" s="11" t="str">
        <f t="shared" si="13"/>
        <v>N/A</v>
      </c>
      <c r="G85" s="45">
        <v>28085400</v>
      </c>
      <c r="H85" s="11" t="str">
        <f t="shared" si="14"/>
        <v>N/A</v>
      </c>
      <c r="I85" s="12">
        <v>11.59</v>
      </c>
      <c r="J85" s="12">
        <v>1.0580000000000001</v>
      </c>
      <c r="K85" s="43" t="s">
        <v>739</v>
      </c>
      <c r="L85" s="9" t="str">
        <f t="shared" si="15"/>
        <v>Yes</v>
      </c>
    </row>
    <row r="86" spans="1:12" x14ac:dyDescent="0.25">
      <c r="A86" s="44" t="s">
        <v>555</v>
      </c>
      <c r="B86" s="35" t="s">
        <v>213</v>
      </c>
      <c r="C86" s="36">
        <v>688</v>
      </c>
      <c r="D86" s="11" t="str">
        <f t="shared" si="12"/>
        <v>N/A</v>
      </c>
      <c r="E86" s="36">
        <v>755</v>
      </c>
      <c r="F86" s="11" t="str">
        <f t="shared" si="13"/>
        <v>N/A</v>
      </c>
      <c r="G86" s="36">
        <v>740</v>
      </c>
      <c r="H86" s="11" t="str">
        <f t="shared" si="14"/>
        <v>N/A</v>
      </c>
      <c r="I86" s="12">
        <v>9.7379999999999995</v>
      </c>
      <c r="J86" s="12">
        <v>-1.99</v>
      </c>
      <c r="K86" s="43" t="s">
        <v>739</v>
      </c>
      <c r="L86" s="9" t="str">
        <f t="shared" si="15"/>
        <v>Yes</v>
      </c>
    </row>
    <row r="87" spans="1:12" x14ac:dyDescent="0.25">
      <c r="A87" s="44" t="s">
        <v>1321</v>
      </c>
      <c r="B87" s="35" t="s">
        <v>213</v>
      </c>
      <c r="C87" s="45">
        <v>36199.373547000003</v>
      </c>
      <c r="D87" s="11" t="str">
        <f t="shared" si="12"/>
        <v>N/A</v>
      </c>
      <c r="E87" s="45">
        <v>36809.700662000003</v>
      </c>
      <c r="F87" s="11" t="str">
        <f t="shared" si="13"/>
        <v>N/A</v>
      </c>
      <c r="G87" s="45">
        <v>37953.243242999997</v>
      </c>
      <c r="H87" s="11" t="str">
        <f t="shared" si="14"/>
        <v>N/A</v>
      </c>
      <c r="I87" s="12">
        <v>1.6859999999999999</v>
      </c>
      <c r="J87" s="12">
        <v>3.1070000000000002</v>
      </c>
      <c r="K87" s="43" t="s">
        <v>739</v>
      </c>
      <c r="L87" s="9" t="str">
        <f t="shared" si="15"/>
        <v>Yes</v>
      </c>
    </row>
    <row r="88" spans="1:12" ht="25" x14ac:dyDescent="0.25">
      <c r="A88" s="44" t="s">
        <v>556</v>
      </c>
      <c r="B88" s="35" t="s">
        <v>213</v>
      </c>
      <c r="C88" s="45">
        <v>127384418</v>
      </c>
      <c r="D88" s="11" t="str">
        <f t="shared" si="12"/>
        <v>N/A</v>
      </c>
      <c r="E88" s="45">
        <v>133129098</v>
      </c>
      <c r="F88" s="11" t="str">
        <f t="shared" si="13"/>
        <v>N/A</v>
      </c>
      <c r="G88" s="45">
        <v>109343254</v>
      </c>
      <c r="H88" s="11" t="str">
        <f t="shared" si="14"/>
        <v>N/A</v>
      </c>
      <c r="I88" s="12">
        <v>4.51</v>
      </c>
      <c r="J88" s="12">
        <v>-17.899999999999999</v>
      </c>
      <c r="K88" s="43" t="s">
        <v>739</v>
      </c>
      <c r="L88" s="9" t="str">
        <f t="shared" si="15"/>
        <v>Yes</v>
      </c>
    </row>
    <row r="89" spans="1:12" x14ac:dyDescent="0.25">
      <c r="A89" s="44" t="s">
        <v>557</v>
      </c>
      <c r="B89" s="35" t="s">
        <v>213</v>
      </c>
      <c r="C89" s="36">
        <v>184332</v>
      </c>
      <c r="D89" s="11" t="str">
        <f t="shared" si="12"/>
        <v>N/A</v>
      </c>
      <c r="E89" s="36">
        <v>177920</v>
      </c>
      <c r="F89" s="11" t="str">
        <f t="shared" si="13"/>
        <v>N/A</v>
      </c>
      <c r="G89" s="36">
        <v>165359</v>
      </c>
      <c r="H89" s="11" t="str">
        <f t="shared" si="14"/>
        <v>N/A</v>
      </c>
      <c r="I89" s="12">
        <v>-3.48</v>
      </c>
      <c r="J89" s="12">
        <v>-7.06</v>
      </c>
      <c r="K89" s="43" t="s">
        <v>739</v>
      </c>
      <c r="L89" s="9" t="str">
        <f t="shared" si="15"/>
        <v>Yes</v>
      </c>
    </row>
    <row r="90" spans="1:12" x14ac:dyDescent="0.25">
      <c r="A90" s="44" t="s">
        <v>1322</v>
      </c>
      <c r="B90" s="35" t="s">
        <v>213</v>
      </c>
      <c r="C90" s="45">
        <v>691.05970748000004</v>
      </c>
      <c r="D90" s="11" t="str">
        <f t="shared" si="12"/>
        <v>N/A</v>
      </c>
      <c r="E90" s="45">
        <v>748.25257419000002</v>
      </c>
      <c r="F90" s="11" t="str">
        <f t="shared" si="13"/>
        <v>N/A</v>
      </c>
      <c r="G90" s="45">
        <v>661.24767324000004</v>
      </c>
      <c r="H90" s="11" t="str">
        <f t="shared" si="14"/>
        <v>N/A</v>
      </c>
      <c r="I90" s="12">
        <v>8.2759999999999998</v>
      </c>
      <c r="J90" s="12">
        <v>-11.6</v>
      </c>
      <c r="K90" s="43" t="s">
        <v>739</v>
      </c>
      <c r="L90" s="9" t="str">
        <f t="shared" si="15"/>
        <v>Yes</v>
      </c>
    </row>
    <row r="91" spans="1:12" x14ac:dyDescent="0.25">
      <c r="A91" s="44" t="s">
        <v>558</v>
      </c>
      <c r="B91" s="35" t="s">
        <v>213</v>
      </c>
      <c r="C91" s="45">
        <v>34765413</v>
      </c>
      <c r="D91" s="11" t="str">
        <f t="shared" si="12"/>
        <v>N/A</v>
      </c>
      <c r="E91" s="45">
        <v>33002598</v>
      </c>
      <c r="F91" s="11" t="str">
        <f t="shared" si="13"/>
        <v>N/A</v>
      </c>
      <c r="G91" s="45">
        <v>27047447</v>
      </c>
      <c r="H91" s="11" t="str">
        <f t="shared" si="14"/>
        <v>N/A</v>
      </c>
      <c r="I91" s="12">
        <v>-5.07</v>
      </c>
      <c r="J91" s="12">
        <v>-18</v>
      </c>
      <c r="K91" s="43" t="s">
        <v>739</v>
      </c>
      <c r="L91" s="9" t="str">
        <f t="shared" si="15"/>
        <v>Yes</v>
      </c>
    </row>
    <row r="92" spans="1:12" x14ac:dyDescent="0.25">
      <c r="A92" s="44" t="s">
        <v>559</v>
      </c>
      <c r="B92" s="35" t="s">
        <v>213</v>
      </c>
      <c r="C92" s="36">
        <v>94299</v>
      </c>
      <c r="D92" s="11" t="str">
        <f t="shared" si="12"/>
        <v>N/A</v>
      </c>
      <c r="E92" s="36">
        <v>95107</v>
      </c>
      <c r="F92" s="11" t="str">
        <f t="shared" si="13"/>
        <v>N/A</v>
      </c>
      <c r="G92" s="36">
        <v>84412</v>
      </c>
      <c r="H92" s="11" t="str">
        <f t="shared" si="14"/>
        <v>N/A</v>
      </c>
      <c r="I92" s="12">
        <v>0.85680000000000001</v>
      </c>
      <c r="J92" s="12">
        <v>-11.2</v>
      </c>
      <c r="K92" s="43" t="s">
        <v>739</v>
      </c>
      <c r="L92" s="9" t="str">
        <f t="shared" si="15"/>
        <v>Yes</v>
      </c>
    </row>
    <row r="93" spans="1:12" x14ac:dyDescent="0.25">
      <c r="A93" s="44" t="s">
        <v>1323</v>
      </c>
      <c r="B93" s="35" t="s">
        <v>213</v>
      </c>
      <c r="C93" s="45">
        <v>368.67212802</v>
      </c>
      <c r="D93" s="11" t="str">
        <f t="shared" si="12"/>
        <v>N/A</v>
      </c>
      <c r="E93" s="45">
        <v>347.00493129</v>
      </c>
      <c r="F93" s="11" t="str">
        <f t="shared" si="13"/>
        <v>N/A</v>
      </c>
      <c r="G93" s="45">
        <v>320.42182391</v>
      </c>
      <c r="H93" s="11" t="str">
        <f t="shared" si="14"/>
        <v>N/A</v>
      </c>
      <c r="I93" s="12">
        <v>-5.88</v>
      </c>
      <c r="J93" s="12">
        <v>-7.66</v>
      </c>
      <c r="K93" s="43" t="s">
        <v>739</v>
      </c>
      <c r="L93" s="9" t="str">
        <f t="shared" si="15"/>
        <v>Yes</v>
      </c>
    </row>
    <row r="94" spans="1:12" ht="25" x14ac:dyDescent="0.25">
      <c r="A94" s="44" t="s">
        <v>560</v>
      </c>
      <c r="B94" s="35" t="s">
        <v>213</v>
      </c>
      <c r="C94" s="45">
        <v>5691714</v>
      </c>
      <c r="D94" s="11" t="str">
        <f t="shared" si="12"/>
        <v>N/A</v>
      </c>
      <c r="E94" s="45">
        <v>6996607</v>
      </c>
      <c r="F94" s="11" t="str">
        <f t="shared" si="13"/>
        <v>N/A</v>
      </c>
      <c r="G94" s="45">
        <v>5355944</v>
      </c>
      <c r="H94" s="11" t="str">
        <f t="shared" si="14"/>
        <v>N/A</v>
      </c>
      <c r="I94" s="12">
        <v>22.93</v>
      </c>
      <c r="J94" s="12">
        <v>-23.4</v>
      </c>
      <c r="K94" s="43" t="s">
        <v>739</v>
      </c>
      <c r="L94" s="9" t="str">
        <f t="shared" si="15"/>
        <v>Yes</v>
      </c>
    </row>
    <row r="95" spans="1:12" x14ac:dyDescent="0.25">
      <c r="A95" s="44" t="s">
        <v>561</v>
      </c>
      <c r="B95" s="35" t="s">
        <v>213</v>
      </c>
      <c r="C95" s="36">
        <v>41338</v>
      </c>
      <c r="D95" s="11" t="str">
        <f t="shared" si="12"/>
        <v>N/A</v>
      </c>
      <c r="E95" s="36">
        <v>47720</v>
      </c>
      <c r="F95" s="11" t="str">
        <f t="shared" si="13"/>
        <v>N/A</v>
      </c>
      <c r="G95" s="36">
        <v>39699</v>
      </c>
      <c r="H95" s="11" t="str">
        <f t="shared" si="14"/>
        <v>N/A</v>
      </c>
      <c r="I95" s="12">
        <v>15.44</v>
      </c>
      <c r="J95" s="12">
        <v>-16.8</v>
      </c>
      <c r="K95" s="43" t="s">
        <v>739</v>
      </c>
      <c r="L95" s="9" t="str">
        <f t="shared" si="15"/>
        <v>Yes</v>
      </c>
    </row>
    <row r="96" spans="1:12" ht="25" x14ac:dyDescent="0.25">
      <c r="A96" s="44" t="s">
        <v>1324</v>
      </c>
      <c r="B96" s="35" t="s">
        <v>213</v>
      </c>
      <c r="C96" s="45">
        <v>137.68721273</v>
      </c>
      <c r="D96" s="11" t="str">
        <f t="shared" si="12"/>
        <v>N/A</v>
      </c>
      <c r="E96" s="45">
        <v>146.61791701999999</v>
      </c>
      <c r="F96" s="11" t="str">
        <f t="shared" si="13"/>
        <v>N/A</v>
      </c>
      <c r="G96" s="45">
        <v>134.91382654</v>
      </c>
      <c r="H96" s="11" t="str">
        <f t="shared" si="14"/>
        <v>N/A</v>
      </c>
      <c r="I96" s="12">
        <v>6.4859999999999998</v>
      </c>
      <c r="J96" s="12">
        <v>-7.98</v>
      </c>
      <c r="K96" s="43" t="s">
        <v>739</v>
      </c>
      <c r="L96" s="9" t="str">
        <f t="shared" si="15"/>
        <v>Yes</v>
      </c>
    </row>
    <row r="97" spans="1:12" ht="25" x14ac:dyDescent="0.25">
      <c r="A97" s="44" t="s">
        <v>562</v>
      </c>
      <c r="B97" s="35" t="s">
        <v>213</v>
      </c>
      <c r="C97" s="45">
        <v>84294172</v>
      </c>
      <c r="D97" s="11" t="str">
        <f t="shared" si="12"/>
        <v>N/A</v>
      </c>
      <c r="E97" s="45">
        <v>91606561</v>
      </c>
      <c r="F97" s="11" t="str">
        <f t="shared" si="13"/>
        <v>N/A</v>
      </c>
      <c r="G97" s="45">
        <v>84513091</v>
      </c>
      <c r="H97" s="11" t="str">
        <f t="shared" si="14"/>
        <v>N/A</v>
      </c>
      <c r="I97" s="12">
        <v>8.6750000000000007</v>
      </c>
      <c r="J97" s="12">
        <v>-7.74</v>
      </c>
      <c r="K97" s="43" t="s">
        <v>739</v>
      </c>
      <c r="L97" s="9" t="str">
        <f t="shared" si="15"/>
        <v>Yes</v>
      </c>
    </row>
    <row r="98" spans="1:12" x14ac:dyDescent="0.25">
      <c r="A98" s="44" t="s">
        <v>563</v>
      </c>
      <c r="B98" s="35" t="s">
        <v>213</v>
      </c>
      <c r="C98" s="36">
        <v>107651</v>
      </c>
      <c r="D98" s="11" t="str">
        <f t="shared" si="12"/>
        <v>N/A</v>
      </c>
      <c r="E98" s="36">
        <v>104351</v>
      </c>
      <c r="F98" s="11" t="str">
        <f t="shared" si="13"/>
        <v>N/A</v>
      </c>
      <c r="G98" s="36">
        <v>102168</v>
      </c>
      <c r="H98" s="11" t="str">
        <f t="shared" si="14"/>
        <v>N/A</v>
      </c>
      <c r="I98" s="12">
        <v>-3.07</v>
      </c>
      <c r="J98" s="12">
        <v>-2.09</v>
      </c>
      <c r="K98" s="43" t="s">
        <v>739</v>
      </c>
      <c r="L98" s="9" t="str">
        <f t="shared" si="15"/>
        <v>Yes</v>
      </c>
    </row>
    <row r="99" spans="1:12" x14ac:dyDescent="0.25">
      <c r="A99" s="44" t="s">
        <v>1325</v>
      </c>
      <c r="B99" s="35" t="s">
        <v>213</v>
      </c>
      <c r="C99" s="45">
        <v>783.03194582000003</v>
      </c>
      <c r="D99" s="11" t="str">
        <f t="shared" si="12"/>
        <v>N/A</v>
      </c>
      <c r="E99" s="45">
        <v>877.86950772</v>
      </c>
      <c r="F99" s="11" t="str">
        <f t="shared" si="13"/>
        <v>N/A</v>
      </c>
      <c r="G99" s="45">
        <v>827.19727311999998</v>
      </c>
      <c r="H99" s="11" t="str">
        <f t="shared" si="14"/>
        <v>N/A</v>
      </c>
      <c r="I99" s="12">
        <v>12.11</v>
      </c>
      <c r="J99" s="12">
        <v>-5.77</v>
      </c>
      <c r="K99" s="43" t="s">
        <v>739</v>
      </c>
      <c r="L99" s="9" t="str">
        <f t="shared" si="15"/>
        <v>Yes</v>
      </c>
    </row>
    <row r="100" spans="1:12" x14ac:dyDescent="0.25">
      <c r="A100" s="44" t="s">
        <v>564</v>
      </c>
      <c r="B100" s="35" t="s">
        <v>213</v>
      </c>
      <c r="C100" s="45">
        <v>58608622</v>
      </c>
      <c r="D100" s="11" t="str">
        <f t="shared" si="12"/>
        <v>N/A</v>
      </c>
      <c r="E100" s="45">
        <v>59642724</v>
      </c>
      <c r="F100" s="11" t="str">
        <f t="shared" si="13"/>
        <v>N/A</v>
      </c>
      <c r="G100" s="45">
        <v>56106466</v>
      </c>
      <c r="H100" s="11" t="str">
        <f t="shared" si="14"/>
        <v>N/A</v>
      </c>
      <c r="I100" s="12">
        <v>1.764</v>
      </c>
      <c r="J100" s="12">
        <v>-5.93</v>
      </c>
      <c r="K100" s="43" t="s">
        <v>739</v>
      </c>
      <c r="L100" s="9" t="str">
        <f t="shared" si="15"/>
        <v>Yes</v>
      </c>
    </row>
    <row r="101" spans="1:12" x14ac:dyDescent="0.25">
      <c r="A101" s="44" t="s">
        <v>565</v>
      </c>
      <c r="B101" s="35" t="s">
        <v>213</v>
      </c>
      <c r="C101" s="36">
        <v>112133</v>
      </c>
      <c r="D101" s="11" t="str">
        <f t="shared" si="12"/>
        <v>N/A</v>
      </c>
      <c r="E101" s="36">
        <v>108376</v>
      </c>
      <c r="F101" s="11" t="str">
        <f t="shared" si="13"/>
        <v>N/A</v>
      </c>
      <c r="G101" s="36">
        <v>103740</v>
      </c>
      <c r="H101" s="11" t="str">
        <f t="shared" si="14"/>
        <v>N/A</v>
      </c>
      <c r="I101" s="12">
        <v>-3.35</v>
      </c>
      <c r="J101" s="12">
        <v>-4.28</v>
      </c>
      <c r="K101" s="43" t="s">
        <v>739</v>
      </c>
      <c r="L101" s="9" t="str">
        <f t="shared" si="15"/>
        <v>Yes</v>
      </c>
    </row>
    <row r="102" spans="1:12" x14ac:dyDescent="0.25">
      <c r="A102" s="44" t="s">
        <v>1326</v>
      </c>
      <c r="B102" s="35" t="s">
        <v>213</v>
      </c>
      <c r="C102" s="45">
        <v>522.67059652</v>
      </c>
      <c r="D102" s="11" t="str">
        <f t="shared" si="12"/>
        <v>N/A</v>
      </c>
      <c r="E102" s="45">
        <v>550.33147559999998</v>
      </c>
      <c r="F102" s="11" t="str">
        <f t="shared" si="13"/>
        <v>N/A</v>
      </c>
      <c r="G102" s="45">
        <v>540.83734335999998</v>
      </c>
      <c r="H102" s="11" t="str">
        <f t="shared" si="14"/>
        <v>N/A</v>
      </c>
      <c r="I102" s="12">
        <v>5.2919999999999998</v>
      </c>
      <c r="J102" s="12">
        <v>-1.73</v>
      </c>
      <c r="K102" s="43" t="s">
        <v>739</v>
      </c>
      <c r="L102" s="9" t="str">
        <f t="shared" si="15"/>
        <v>Yes</v>
      </c>
    </row>
    <row r="103" spans="1:12" ht="25" x14ac:dyDescent="0.25">
      <c r="A103" s="44" t="s">
        <v>566</v>
      </c>
      <c r="B103" s="35" t="s">
        <v>213</v>
      </c>
      <c r="C103" s="45">
        <v>4701822</v>
      </c>
      <c r="D103" s="11" t="str">
        <f t="shared" si="12"/>
        <v>N/A</v>
      </c>
      <c r="E103" s="45">
        <v>5381996</v>
      </c>
      <c r="F103" s="11" t="str">
        <f t="shared" si="13"/>
        <v>N/A</v>
      </c>
      <c r="G103" s="45">
        <v>4022840</v>
      </c>
      <c r="H103" s="11" t="str">
        <f t="shared" si="14"/>
        <v>N/A</v>
      </c>
      <c r="I103" s="12">
        <v>14.47</v>
      </c>
      <c r="J103" s="12">
        <v>-25.3</v>
      </c>
      <c r="K103" s="43" t="s">
        <v>739</v>
      </c>
      <c r="L103" s="9" t="str">
        <f t="shared" si="15"/>
        <v>Yes</v>
      </c>
    </row>
    <row r="104" spans="1:12" x14ac:dyDescent="0.25">
      <c r="A104" s="44" t="s">
        <v>567</v>
      </c>
      <c r="B104" s="35" t="s">
        <v>213</v>
      </c>
      <c r="C104" s="36">
        <v>2520</v>
      </c>
      <c r="D104" s="11" t="str">
        <f t="shared" si="12"/>
        <v>N/A</v>
      </c>
      <c r="E104" s="36">
        <v>2766</v>
      </c>
      <c r="F104" s="11" t="str">
        <f t="shared" si="13"/>
        <v>N/A</v>
      </c>
      <c r="G104" s="36">
        <v>2510</v>
      </c>
      <c r="H104" s="11" t="str">
        <f t="shared" si="14"/>
        <v>N/A</v>
      </c>
      <c r="I104" s="12">
        <v>9.7620000000000005</v>
      </c>
      <c r="J104" s="12">
        <v>-9.26</v>
      </c>
      <c r="K104" s="43" t="s">
        <v>739</v>
      </c>
      <c r="L104" s="9" t="str">
        <f t="shared" si="15"/>
        <v>Yes</v>
      </c>
    </row>
    <row r="105" spans="1:12" x14ac:dyDescent="0.25">
      <c r="A105" s="44" t="s">
        <v>1327</v>
      </c>
      <c r="B105" s="35" t="s">
        <v>213</v>
      </c>
      <c r="C105" s="45">
        <v>1865.802381</v>
      </c>
      <c r="D105" s="11" t="str">
        <f t="shared" si="12"/>
        <v>N/A</v>
      </c>
      <c r="E105" s="45">
        <v>1945.7686189000001</v>
      </c>
      <c r="F105" s="11" t="str">
        <f t="shared" si="13"/>
        <v>N/A</v>
      </c>
      <c r="G105" s="45">
        <v>1602.7250996</v>
      </c>
      <c r="H105" s="11" t="str">
        <f t="shared" si="14"/>
        <v>N/A</v>
      </c>
      <c r="I105" s="12">
        <v>4.2859999999999996</v>
      </c>
      <c r="J105" s="12">
        <v>-17.600000000000001</v>
      </c>
      <c r="K105" s="43" t="s">
        <v>739</v>
      </c>
      <c r="L105" s="9" t="str">
        <f t="shared" si="15"/>
        <v>Yes</v>
      </c>
    </row>
    <row r="106" spans="1:12" x14ac:dyDescent="0.25">
      <c r="A106" s="44" t="s">
        <v>568</v>
      </c>
      <c r="B106" s="35" t="s">
        <v>213</v>
      </c>
      <c r="C106" s="45">
        <v>47853650</v>
      </c>
      <c r="D106" s="11" t="str">
        <f t="shared" si="12"/>
        <v>N/A</v>
      </c>
      <c r="E106" s="45">
        <v>51439866</v>
      </c>
      <c r="F106" s="11" t="str">
        <f t="shared" si="13"/>
        <v>N/A</v>
      </c>
      <c r="G106" s="45">
        <v>37571644</v>
      </c>
      <c r="H106" s="11" t="str">
        <f t="shared" si="14"/>
        <v>N/A</v>
      </c>
      <c r="I106" s="12">
        <v>7.4939999999999998</v>
      </c>
      <c r="J106" s="12">
        <v>-27</v>
      </c>
      <c r="K106" s="43" t="s">
        <v>739</v>
      </c>
      <c r="L106" s="9" t="str">
        <f t="shared" si="15"/>
        <v>Yes</v>
      </c>
    </row>
    <row r="107" spans="1:12" x14ac:dyDescent="0.25">
      <c r="A107" s="44" t="s">
        <v>569</v>
      </c>
      <c r="B107" s="35" t="s">
        <v>213</v>
      </c>
      <c r="C107" s="36">
        <v>145644</v>
      </c>
      <c r="D107" s="11" t="str">
        <f t="shared" si="12"/>
        <v>N/A</v>
      </c>
      <c r="E107" s="36">
        <v>139584</v>
      </c>
      <c r="F107" s="11" t="str">
        <f t="shared" si="13"/>
        <v>N/A</v>
      </c>
      <c r="G107" s="36">
        <v>128797</v>
      </c>
      <c r="H107" s="11" t="str">
        <f t="shared" si="14"/>
        <v>N/A</v>
      </c>
      <c r="I107" s="12">
        <v>-4.16</v>
      </c>
      <c r="J107" s="12">
        <v>-7.73</v>
      </c>
      <c r="K107" s="43" t="s">
        <v>739</v>
      </c>
      <c r="L107" s="9" t="str">
        <f t="shared" si="15"/>
        <v>Yes</v>
      </c>
    </row>
    <row r="108" spans="1:12" x14ac:dyDescent="0.25">
      <c r="A108" s="44" t="s">
        <v>1328</v>
      </c>
      <c r="B108" s="35" t="s">
        <v>213</v>
      </c>
      <c r="C108" s="45">
        <v>328.56588668000001</v>
      </c>
      <c r="D108" s="11" t="str">
        <f t="shared" si="12"/>
        <v>N/A</v>
      </c>
      <c r="E108" s="45">
        <v>368.52265303000001</v>
      </c>
      <c r="F108" s="11" t="str">
        <f t="shared" si="13"/>
        <v>N/A</v>
      </c>
      <c r="G108" s="45">
        <v>291.71210509999997</v>
      </c>
      <c r="H108" s="11" t="str">
        <f t="shared" si="14"/>
        <v>N/A</v>
      </c>
      <c r="I108" s="12">
        <v>12.16</v>
      </c>
      <c r="J108" s="12">
        <v>-20.8</v>
      </c>
      <c r="K108" s="43" t="s">
        <v>739</v>
      </c>
      <c r="L108" s="9" t="str">
        <f t="shared" si="15"/>
        <v>Yes</v>
      </c>
    </row>
    <row r="109" spans="1:12" x14ac:dyDescent="0.25">
      <c r="A109" s="44" t="s">
        <v>570</v>
      </c>
      <c r="B109" s="35" t="s">
        <v>213</v>
      </c>
      <c r="C109" s="45">
        <v>198354002</v>
      </c>
      <c r="D109" s="11" t="str">
        <f t="shared" si="12"/>
        <v>N/A</v>
      </c>
      <c r="E109" s="45">
        <v>213193365</v>
      </c>
      <c r="F109" s="11" t="str">
        <f t="shared" si="13"/>
        <v>N/A</v>
      </c>
      <c r="G109" s="45">
        <v>183718117</v>
      </c>
      <c r="H109" s="11" t="str">
        <f t="shared" si="14"/>
        <v>N/A</v>
      </c>
      <c r="I109" s="12">
        <v>7.4809999999999999</v>
      </c>
      <c r="J109" s="12">
        <v>-13.8</v>
      </c>
      <c r="K109" s="43" t="s">
        <v>739</v>
      </c>
      <c r="L109" s="9" t="str">
        <f t="shared" si="15"/>
        <v>Yes</v>
      </c>
    </row>
    <row r="110" spans="1:12" x14ac:dyDescent="0.25">
      <c r="A110" s="44" t="s">
        <v>571</v>
      </c>
      <c r="B110" s="35" t="s">
        <v>213</v>
      </c>
      <c r="C110" s="36">
        <v>181163</v>
      </c>
      <c r="D110" s="11" t="str">
        <f t="shared" si="12"/>
        <v>N/A</v>
      </c>
      <c r="E110" s="36">
        <v>174057</v>
      </c>
      <c r="F110" s="11" t="str">
        <f t="shared" si="13"/>
        <v>N/A</v>
      </c>
      <c r="G110" s="36">
        <v>159608</v>
      </c>
      <c r="H110" s="11" t="str">
        <f t="shared" si="14"/>
        <v>N/A</v>
      </c>
      <c r="I110" s="12">
        <v>-3.92</v>
      </c>
      <c r="J110" s="12">
        <v>-8.3000000000000007</v>
      </c>
      <c r="K110" s="43" t="s">
        <v>739</v>
      </c>
      <c r="L110" s="9" t="str">
        <f t="shared" si="15"/>
        <v>Yes</v>
      </c>
    </row>
    <row r="111" spans="1:12" x14ac:dyDescent="0.25">
      <c r="A111" s="44" t="s">
        <v>1329</v>
      </c>
      <c r="B111" s="35" t="s">
        <v>213</v>
      </c>
      <c r="C111" s="45">
        <v>1094.892456</v>
      </c>
      <c r="D111" s="11" t="str">
        <f t="shared" si="12"/>
        <v>N/A</v>
      </c>
      <c r="E111" s="45">
        <v>1224.8479808</v>
      </c>
      <c r="F111" s="11" t="str">
        <f t="shared" si="13"/>
        <v>N/A</v>
      </c>
      <c r="G111" s="45">
        <v>1151.0583240999999</v>
      </c>
      <c r="H111" s="11" t="str">
        <f t="shared" si="14"/>
        <v>N/A</v>
      </c>
      <c r="I111" s="12">
        <v>11.87</v>
      </c>
      <c r="J111" s="12">
        <v>-6.02</v>
      </c>
      <c r="K111" s="43" t="s">
        <v>739</v>
      </c>
      <c r="L111" s="9" t="str">
        <f t="shared" si="15"/>
        <v>Yes</v>
      </c>
    </row>
    <row r="112" spans="1:12" ht="25" x14ac:dyDescent="0.25">
      <c r="A112" s="44" t="s">
        <v>572</v>
      </c>
      <c r="B112" s="35" t="s">
        <v>213</v>
      </c>
      <c r="C112" s="45">
        <v>3827692</v>
      </c>
      <c r="D112" s="11" t="str">
        <f t="shared" si="12"/>
        <v>N/A</v>
      </c>
      <c r="E112" s="45">
        <v>9696513</v>
      </c>
      <c r="F112" s="11" t="str">
        <f t="shared" si="13"/>
        <v>N/A</v>
      </c>
      <c r="G112" s="45">
        <v>12277362</v>
      </c>
      <c r="H112" s="11" t="str">
        <f t="shared" si="14"/>
        <v>N/A</v>
      </c>
      <c r="I112" s="12">
        <v>153.30000000000001</v>
      </c>
      <c r="J112" s="12">
        <v>26.62</v>
      </c>
      <c r="K112" s="43" t="s">
        <v>739</v>
      </c>
      <c r="L112" s="9" t="str">
        <f t="shared" si="15"/>
        <v>Yes</v>
      </c>
    </row>
    <row r="113" spans="1:12" x14ac:dyDescent="0.25">
      <c r="A113" s="44" t="s">
        <v>573</v>
      </c>
      <c r="B113" s="35" t="s">
        <v>213</v>
      </c>
      <c r="C113" s="36">
        <v>4374</v>
      </c>
      <c r="D113" s="11" t="str">
        <f t="shared" si="12"/>
        <v>N/A</v>
      </c>
      <c r="E113" s="36">
        <v>7106</v>
      </c>
      <c r="F113" s="11" t="str">
        <f t="shared" si="13"/>
        <v>N/A</v>
      </c>
      <c r="G113" s="36">
        <v>6630</v>
      </c>
      <c r="H113" s="11" t="str">
        <f t="shared" si="14"/>
        <v>N/A</v>
      </c>
      <c r="I113" s="12">
        <v>62.46</v>
      </c>
      <c r="J113" s="12">
        <v>-6.7</v>
      </c>
      <c r="K113" s="43" t="s">
        <v>739</v>
      </c>
      <c r="L113" s="9" t="str">
        <f t="shared" si="15"/>
        <v>Yes</v>
      </c>
    </row>
    <row r="114" spans="1:12" ht="25" x14ac:dyDescent="0.25">
      <c r="A114" s="44" t="s">
        <v>1330</v>
      </c>
      <c r="B114" s="35" t="s">
        <v>213</v>
      </c>
      <c r="C114" s="45">
        <v>875.10105166999995</v>
      </c>
      <c r="D114" s="11" t="str">
        <f t="shared" si="12"/>
        <v>N/A</v>
      </c>
      <c r="E114" s="45">
        <v>1364.552913</v>
      </c>
      <c r="F114" s="11" t="str">
        <f t="shared" si="13"/>
        <v>N/A</v>
      </c>
      <c r="G114" s="45">
        <v>1851.7891403000001</v>
      </c>
      <c r="H114" s="11" t="str">
        <f t="shared" si="14"/>
        <v>N/A</v>
      </c>
      <c r="I114" s="12">
        <v>55.93</v>
      </c>
      <c r="J114" s="12">
        <v>35.71</v>
      </c>
      <c r="K114" s="43" t="s">
        <v>739</v>
      </c>
      <c r="L114" s="9" t="str">
        <f t="shared" si="15"/>
        <v>No</v>
      </c>
    </row>
    <row r="115" spans="1:12" ht="25" x14ac:dyDescent="0.25">
      <c r="A115" s="44" t="s">
        <v>574</v>
      </c>
      <c r="B115" s="35" t="s">
        <v>213</v>
      </c>
      <c r="C115" s="45">
        <v>6381232</v>
      </c>
      <c r="D115" s="11" t="str">
        <f t="shared" si="12"/>
        <v>N/A</v>
      </c>
      <c r="E115" s="45">
        <v>7205821</v>
      </c>
      <c r="F115" s="11" t="str">
        <f t="shared" si="13"/>
        <v>N/A</v>
      </c>
      <c r="G115" s="45">
        <v>6420538</v>
      </c>
      <c r="H115" s="11" t="str">
        <f t="shared" si="14"/>
        <v>N/A</v>
      </c>
      <c r="I115" s="12">
        <v>12.92</v>
      </c>
      <c r="J115" s="12">
        <v>-10.9</v>
      </c>
      <c r="K115" s="43" t="s">
        <v>739</v>
      </c>
      <c r="L115" s="9" t="str">
        <f t="shared" si="15"/>
        <v>Yes</v>
      </c>
    </row>
    <row r="116" spans="1:12" x14ac:dyDescent="0.25">
      <c r="A116" s="3" t="s">
        <v>575</v>
      </c>
      <c r="B116" s="35" t="s">
        <v>213</v>
      </c>
      <c r="C116" s="36">
        <v>16115</v>
      </c>
      <c r="D116" s="11" t="str">
        <f t="shared" si="12"/>
        <v>N/A</v>
      </c>
      <c r="E116" s="36">
        <v>17224</v>
      </c>
      <c r="F116" s="11" t="str">
        <f t="shared" si="13"/>
        <v>N/A</v>
      </c>
      <c r="G116" s="36">
        <v>16566</v>
      </c>
      <c r="H116" s="11" t="str">
        <f t="shared" si="14"/>
        <v>N/A</v>
      </c>
      <c r="I116" s="12">
        <v>6.8819999999999997</v>
      </c>
      <c r="J116" s="12">
        <v>-3.82</v>
      </c>
      <c r="K116" s="43" t="s">
        <v>739</v>
      </c>
      <c r="L116" s="9" t="str">
        <f t="shared" si="15"/>
        <v>Yes</v>
      </c>
    </row>
    <row r="117" spans="1:12" ht="25" x14ac:dyDescent="0.25">
      <c r="A117" s="3" t="s">
        <v>1331</v>
      </c>
      <c r="B117" s="35" t="s">
        <v>213</v>
      </c>
      <c r="C117" s="45">
        <v>395.98088737</v>
      </c>
      <c r="D117" s="11" t="str">
        <f t="shared" si="12"/>
        <v>N/A</v>
      </c>
      <c r="E117" s="45">
        <v>418.3593242</v>
      </c>
      <c r="F117" s="11" t="str">
        <f t="shared" si="13"/>
        <v>N/A</v>
      </c>
      <c r="G117" s="45">
        <v>387.57322226000002</v>
      </c>
      <c r="H117" s="11" t="str">
        <f t="shared" si="14"/>
        <v>N/A</v>
      </c>
      <c r="I117" s="12">
        <v>5.6509999999999998</v>
      </c>
      <c r="J117" s="12">
        <v>-7.36</v>
      </c>
      <c r="K117" s="43" t="s">
        <v>739</v>
      </c>
      <c r="L117" s="9" t="str">
        <f t="shared" si="15"/>
        <v>Yes</v>
      </c>
    </row>
    <row r="118" spans="1:12" ht="25" x14ac:dyDescent="0.25">
      <c r="A118" s="4" t="s">
        <v>576</v>
      </c>
      <c r="B118" s="35" t="s">
        <v>213</v>
      </c>
      <c r="C118" s="45">
        <v>45112664</v>
      </c>
      <c r="D118" s="11" t="str">
        <f t="shared" si="12"/>
        <v>N/A</v>
      </c>
      <c r="E118" s="45">
        <v>48995239</v>
      </c>
      <c r="F118" s="11" t="str">
        <f t="shared" si="13"/>
        <v>N/A</v>
      </c>
      <c r="G118" s="45">
        <v>47195621</v>
      </c>
      <c r="H118" s="11" t="str">
        <f t="shared" si="14"/>
        <v>N/A</v>
      </c>
      <c r="I118" s="12">
        <v>8.6059999999999999</v>
      </c>
      <c r="J118" s="12">
        <v>-3.67</v>
      </c>
      <c r="K118" s="43" t="s">
        <v>739</v>
      </c>
      <c r="L118" s="9" t="str">
        <f t="shared" si="15"/>
        <v>Yes</v>
      </c>
    </row>
    <row r="119" spans="1:12" x14ac:dyDescent="0.25">
      <c r="A119" s="4" t="s">
        <v>577</v>
      </c>
      <c r="B119" s="35" t="s">
        <v>213</v>
      </c>
      <c r="C119" s="36">
        <v>3804</v>
      </c>
      <c r="D119" s="11" t="str">
        <f t="shared" si="12"/>
        <v>N/A</v>
      </c>
      <c r="E119" s="36">
        <v>4113</v>
      </c>
      <c r="F119" s="11" t="str">
        <f t="shared" si="13"/>
        <v>N/A</v>
      </c>
      <c r="G119" s="36">
        <v>4107</v>
      </c>
      <c r="H119" s="11" t="str">
        <f t="shared" si="14"/>
        <v>N/A</v>
      </c>
      <c r="I119" s="12">
        <v>8.1229999999999993</v>
      </c>
      <c r="J119" s="12">
        <v>-0.14599999999999999</v>
      </c>
      <c r="K119" s="43" t="s">
        <v>739</v>
      </c>
      <c r="L119" s="9" t="str">
        <f t="shared" si="15"/>
        <v>Yes</v>
      </c>
    </row>
    <row r="120" spans="1:12" ht="25" x14ac:dyDescent="0.25">
      <c r="A120" s="4" t="s">
        <v>1332</v>
      </c>
      <c r="B120" s="35" t="s">
        <v>213</v>
      </c>
      <c r="C120" s="45">
        <v>11859.270242000001</v>
      </c>
      <c r="D120" s="11" t="str">
        <f t="shared" si="12"/>
        <v>N/A</v>
      </c>
      <c r="E120" s="45">
        <v>11912.287625000001</v>
      </c>
      <c r="F120" s="11" t="str">
        <f t="shared" si="13"/>
        <v>N/A</v>
      </c>
      <c r="G120" s="45">
        <v>11491.507426</v>
      </c>
      <c r="H120" s="11" t="str">
        <f t="shared" si="14"/>
        <v>N/A</v>
      </c>
      <c r="I120" s="12">
        <v>0.4471</v>
      </c>
      <c r="J120" s="12">
        <v>-3.53</v>
      </c>
      <c r="K120" s="43" t="s">
        <v>739</v>
      </c>
      <c r="L120" s="9" t="str">
        <f t="shared" si="15"/>
        <v>Yes</v>
      </c>
    </row>
    <row r="121" spans="1:12" ht="25" x14ac:dyDescent="0.25">
      <c r="A121" s="4" t="s">
        <v>578</v>
      </c>
      <c r="B121" s="35" t="s">
        <v>213</v>
      </c>
      <c r="C121" s="45">
        <v>13994007</v>
      </c>
      <c r="D121" s="11" t="str">
        <f t="shared" si="12"/>
        <v>N/A</v>
      </c>
      <c r="E121" s="45">
        <v>14810552</v>
      </c>
      <c r="F121" s="11" t="str">
        <f t="shared" si="13"/>
        <v>N/A</v>
      </c>
      <c r="G121" s="45">
        <v>18782374</v>
      </c>
      <c r="H121" s="11" t="str">
        <f t="shared" si="14"/>
        <v>N/A</v>
      </c>
      <c r="I121" s="12">
        <v>5.835</v>
      </c>
      <c r="J121" s="12">
        <v>26.82</v>
      </c>
      <c r="K121" s="43" t="s">
        <v>739</v>
      </c>
      <c r="L121" s="9" t="str">
        <f t="shared" si="15"/>
        <v>Yes</v>
      </c>
    </row>
    <row r="122" spans="1:12" x14ac:dyDescent="0.25">
      <c r="A122" s="4" t="s">
        <v>579</v>
      </c>
      <c r="B122" s="35" t="s">
        <v>213</v>
      </c>
      <c r="C122" s="36">
        <v>12380</v>
      </c>
      <c r="D122" s="11" t="str">
        <f t="shared" si="12"/>
        <v>N/A</v>
      </c>
      <c r="E122" s="36">
        <v>13114</v>
      </c>
      <c r="F122" s="11" t="str">
        <f t="shared" si="13"/>
        <v>N/A</v>
      </c>
      <c r="G122" s="36">
        <v>11218</v>
      </c>
      <c r="H122" s="11" t="str">
        <f t="shared" si="14"/>
        <v>N/A</v>
      </c>
      <c r="I122" s="12">
        <v>5.9290000000000003</v>
      </c>
      <c r="J122" s="12">
        <v>-14.5</v>
      </c>
      <c r="K122" s="43" t="s">
        <v>739</v>
      </c>
      <c r="L122" s="9" t="str">
        <f t="shared" si="15"/>
        <v>Yes</v>
      </c>
    </row>
    <row r="123" spans="1:12" ht="25" x14ac:dyDescent="0.25">
      <c r="A123" s="4" t="s">
        <v>1333</v>
      </c>
      <c r="B123" s="35" t="s">
        <v>213</v>
      </c>
      <c r="C123" s="45">
        <v>1130.3721324999999</v>
      </c>
      <c r="D123" s="11" t="str">
        <f t="shared" si="12"/>
        <v>N/A</v>
      </c>
      <c r="E123" s="45">
        <v>1129.3695287</v>
      </c>
      <c r="F123" s="11" t="str">
        <f t="shared" si="13"/>
        <v>N/A</v>
      </c>
      <c r="G123" s="45">
        <v>1674.3068283</v>
      </c>
      <c r="H123" s="11" t="str">
        <f t="shared" si="14"/>
        <v>N/A</v>
      </c>
      <c r="I123" s="12">
        <v>-8.8999999999999996E-2</v>
      </c>
      <c r="J123" s="12">
        <v>48.25</v>
      </c>
      <c r="K123" s="43" t="s">
        <v>739</v>
      </c>
      <c r="L123" s="9" t="str">
        <f t="shared" si="15"/>
        <v>No</v>
      </c>
    </row>
    <row r="124" spans="1:12" ht="25" x14ac:dyDescent="0.25">
      <c r="A124" s="4" t="s">
        <v>580</v>
      </c>
      <c r="B124" s="35" t="s">
        <v>213</v>
      </c>
      <c r="C124" s="45">
        <v>6427896</v>
      </c>
      <c r="D124" s="11" t="str">
        <f t="shared" si="12"/>
        <v>N/A</v>
      </c>
      <c r="E124" s="45">
        <v>11452666</v>
      </c>
      <c r="F124" s="11" t="str">
        <f t="shared" si="13"/>
        <v>N/A</v>
      </c>
      <c r="G124" s="45">
        <v>6527118</v>
      </c>
      <c r="H124" s="11" t="str">
        <f t="shared" si="14"/>
        <v>N/A</v>
      </c>
      <c r="I124" s="12">
        <v>78.17</v>
      </c>
      <c r="J124" s="12">
        <v>-43</v>
      </c>
      <c r="K124" s="43" t="s">
        <v>739</v>
      </c>
      <c r="L124" s="9" t="str">
        <f t="shared" si="15"/>
        <v>No</v>
      </c>
    </row>
    <row r="125" spans="1:12" x14ac:dyDescent="0.25">
      <c r="A125" s="2" t="s">
        <v>581</v>
      </c>
      <c r="B125" s="35" t="s">
        <v>213</v>
      </c>
      <c r="C125" s="36">
        <v>4451</v>
      </c>
      <c r="D125" s="11" t="str">
        <f t="shared" si="12"/>
        <v>N/A</v>
      </c>
      <c r="E125" s="36">
        <v>5125</v>
      </c>
      <c r="F125" s="11" t="str">
        <f t="shared" si="13"/>
        <v>N/A</v>
      </c>
      <c r="G125" s="36">
        <v>4116</v>
      </c>
      <c r="H125" s="11" t="str">
        <f t="shared" si="14"/>
        <v>N/A</v>
      </c>
      <c r="I125" s="12">
        <v>15.14</v>
      </c>
      <c r="J125" s="12">
        <v>-19.7</v>
      </c>
      <c r="K125" s="43" t="s">
        <v>739</v>
      </c>
      <c r="L125" s="9" t="str">
        <f t="shared" si="15"/>
        <v>Yes</v>
      </c>
    </row>
    <row r="126" spans="1:12" ht="25" x14ac:dyDescent="0.25">
      <c r="A126" s="2" t="s">
        <v>1334</v>
      </c>
      <c r="B126" s="35" t="s">
        <v>213</v>
      </c>
      <c r="C126" s="45">
        <v>1444.1464839</v>
      </c>
      <c r="D126" s="11" t="str">
        <f t="shared" si="12"/>
        <v>N/A</v>
      </c>
      <c r="E126" s="45">
        <v>2234.6665366000002</v>
      </c>
      <c r="F126" s="11" t="str">
        <f t="shared" si="13"/>
        <v>N/A</v>
      </c>
      <c r="G126" s="45">
        <v>1585.7915452</v>
      </c>
      <c r="H126" s="11" t="str">
        <f t="shared" si="14"/>
        <v>N/A</v>
      </c>
      <c r="I126" s="12">
        <v>54.74</v>
      </c>
      <c r="J126" s="12">
        <v>-29</v>
      </c>
      <c r="K126" s="43" t="s">
        <v>739</v>
      </c>
      <c r="L126" s="9" t="str">
        <f t="shared" si="15"/>
        <v>Yes</v>
      </c>
    </row>
    <row r="127" spans="1:12" ht="25" x14ac:dyDescent="0.25">
      <c r="A127" s="2" t="s">
        <v>582</v>
      </c>
      <c r="B127" s="35" t="s">
        <v>213</v>
      </c>
      <c r="C127" s="45">
        <v>6621906</v>
      </c>
      <c r="D127" s="11" t="str">
        <f t="shared" si="12"/>
        <v>N/A</v>
      </c>
      <c r="E127" s="45">
        <v>16863562</v>
      </c>
      <c r="F127" s="11" t="str">
        <f t="shared" si="13"/>
        <v>N/A</v>
      </c>
      <c r="G127" s="45">
        <v>19035326</v>
      </c>
      <c r="H127" s="11" t="str">
        <f t="shared" si="14"/>
        <v>N/A</v>
      </c>
      <c r="I127" s="12">
        <v>154.69999999999999</v>
      </c>
      <c r="J127" s="12">
        <v>12.88</v>
      </c>
      <c r="K127" s="43" t="s">
        <v>739</v>
      </c>
      <c r="L127" s="9" t="str">
        <f t="shared" si="15"/>
        <v>Yes</v>
      </c>
    </row>
    <row r="128" spans="1:12" x14ac:dyDescent="0.25">
      <c r="A128" s="2" t="s">
        <v>583</v>
      </c>
      <c r="B128" s="35" t="s">
        <v>213</v>
      </c>
      <c r="C128" s="36">
        <v>4156</v>
      </c>
      <c r="D128" s="11" t="str">
        <f t="shared" si="12"/>
        <v>N/A</v>
      </c>
      <c r="E128" s="36">
        <v>6339</v>
      </c>
      <c r="F128" s="11" t="str">
        <f t="shared" si="13"/>
        <v>N/A</v>
      </c>
      <c r="G128" s="36">
        <v>7449</v>
      </c>
      <c r="H128" s="11" t="str">
        <f t="shared" si="14"/>
        <v>N/A</v>
      </c>
      <c r="I128" s="12">
        <v>52.53</v>
      </c>
      <c r="J128" s="12">
        <v>17.510000000000002</v>
      </c>
      <c r="K128" s="43" t="s">
        <v>739</v>
      </c>
      <c r="L128" s="9" t="str">
        <f t="shared" si="15"/>
        <v>Yes</v>
      </c>
    </row>
    <row r="129" spans="1:12" ht="25" x14ac:dyDescent="0.25">
      <c r="A129" s="2" t="s">
        <v>1335</v>
      </c>
      <c r="B129" s="35" t="s">
        <v>213</v>
      </c>
      <c r="C129" s="45">
        <v>1593.3363810999999</v>
      </c>
      <c r="D129" s="11" t="str">
        <f t="shared" si="12"/>
        <v>N/A</v>
      </c>
      <c r="E129" s="45">
        <v>2660.2874270000002</v>
      </c>
      <c r="F129" s="11" t="str">
        <f t="shared" si="13"/>
        <v>N/A</v>
      </c>
      <c r="G129" s="45">
        <v>2555.4203249000002</v>
      </c>
      <c r="H129" s="11" t="str">
        <f t="shared" si="14"/>
        <v>N/A</v>
      </c>
      <c r="I129" s="12">
        <v>66.959999999999994</v>
      </c>
      <c r="J129" s="12">
        <v>-3.94</v>
      </c>
      <c r="K129" s="43" t="s">
        <v>739</v>
      </c>
      <c r="L129" s="9" t="str">
        <f t="shared" si="15"/>
        <v>Yes</v>
      </c>
    </row>
    <row r="130" spans="1:12" x14ac:dyDescent="0.25">
      <c r="A130" s="2" t="s">
        <v>584</v>
      </c>
      <c r="B130" s="35" t="s">
        <v>213</v>
      </c>
      <c r="C130" s="45">
        <v>7982959</v>
      </c>
      <c r="D130" s="11" t="str">
        <f t="shared" si="12"/>
        <v>N/A</v>
      </c>
      <c r="E130" s="45">
        <v>8151936</v>
      </c>
      <c r="F130" s="11" t="str">
        <f t="shared" si="13"/>
        <v>N/A</v>
      </c>
      <c r="G130" s="45">
        <v>7148477</v>
      </c>
      <c r="H130" s="11" t="str">
        <f t="shared" si="14"/>
        <v>N/A</v>
      </c>
      <c r="I130" s="12">
        <v>2.117</v>
      </c>
      <c r="J130" s="12">
        <v>-12.3</v>
      </c>
      <c r="K130" s="43" t="s">
        <v>739</v>
      </c>
      <c r="L130" s="9" t="str">
        <f t="shared" si="15"/>
        <v>Yes</v>
      </c>
    </row>
    <row r="131" spans="1:12" x14ac:dyDescent="0.25">
      <c r="A131" s="2" t="s">
        <v>585</v>
      </c>
      <c r="B131" s="35" t="s">
        <v>213</v>
      </c>
      <c r="C131" s="36">
        <v>653</v>
      </c>
      <c r="D131" s="11" t="str">
        <f t="shared" si="12"/>
        <v>N/A</v>
      </c>
      <c r="E131" s="36">
        <v>724</v>
      </c>
      <c r="F131" s="11" t="str">
        <f t="shared" si="13"/>
        <v>N/A</v>
      </c>
      <c r="G131" s="36">
        <v>672</v>
      </c>
      <c r="H131" s="11" t="str">
        <f t="shared" si="14"/>
        <v>N/A</v>
      </c>
      <c r="I131" s="12">
        <v>10.87</v>
      </c>
      <c r="J131" s="12">
        <v>-7.18</v>
      </c>
      <c r="K131" s="43" t="s">
        <v>739</v>
      </c>
      <c r="L131" s="9" t="str">
        <f t="shared" si="15"/>
        <v>Yes</v>
      </c>
    </row>
    <row r="132" spans="1:12" x14ac:dyDescent="0.25">
      <c r="A132" s="2" t="s">
        <v>1336</v>
      </c>
      <c r="B132" s="35" t="s">
        <v>213</v>
      </c>
      <c r="C132" s="45">
        <v>12225.052067000001</v>
      </c>
      <c r="D132" s="11" t="str">
        <f t="shared" si="12"/>
        <v>N/A</v>
      </c>
      <c r="E132" s="45">
        <v>11259.580110000001</v>
      </c>
      <c r="F132" s="11" t="str">
        <f t="shared" si="13"/>
        <v>N/A</v>
      </c>
      <c r="G132" s="45">
        <v>10637.614583</v>
      </c>
      <c r="H132" s="11" t="str">
        <f t="shared" si="14"/>
        <v>N/A</v>
      </c>
      <c r="I132" s="12">
        <v>-7.9</v>
      </c>
      <c r="J132" s="12">
        <v>-5.52</v>
      </c>
      <c r="K132" s="43" t="s">
        <v>739</v>
      </c>
      <c r="L132" s="9" t="str">
        <f t="shared" si="15"/>
        <v>Yes</v>
      </c>
    </row>
    <row r="133" spans="1:12" ht="25" x14ac:dyDescent="0.25">
      <c r="A133" s="2" t="s">
        <v>586</v>
      </c>
      <c r="B133" s="35" t="s">
        <v>213</v>
      </c>
      <c r="C133" s="45">
        <v>524770</v>
      </c>
      <c r="D133" s="11" t="str">
        <f t="shared" si="12"/>
        <v>N/A</v>
      </c>
      <c r="E133" s="45">
        <v>1089191</v>
      </c>
      <c r="F133" s="11" t="str">
        <f t="shared" si="13"/>
        <v>N/A</v>
      </c>
      <c r="G133" s="45">
        <v>900312</v>
      </c>
      <c r="H133" s="11" t="str">
        <f t="shared" si="14"/>
        <v>N/A</v>
      </c>
      <c r="I133" s="12">
        <v>107.6</v>
      </c>
      <c r="J133" s="12">
        <v>-17.3</v>
      </c>
      <c r="K133" s="43" t="s">
        <v>739</v>
      </c>
      <c r="L133" s="9" t="str">
        <f>IF(J133="Div by 0", "N/A", IF(OR(J133="N/A",K133="N/A"),"N/A", IF(J133&gt;VALUE(MID(K133,1,2)), "No", IF(J133&lt;-1*VALUE(MID(K133,1,2)), "No", "Yes"))))</f>
        <v>Yes</v>
      </c>
    </row>
    <row r="134" spans="1:12" x14ac:dyDescent="0.25">
      <c r="A134" s="2" t="s">
        <v>587</v>
      </c>
      <c r="B134" s="35" t="s">
        <v>213</v>
      </c>
      <c r="C134" s="36">
        <v>6796</v>
      </c>
      <c r="D134" s="11" t="str">
        <f t="shared" si="12"/>
        <v>N/A</v>
      </c>
      <c r="E134" s="36">
        <v>11271</v>
      </c>
      <c r="F134" s="11" t="str">
        <f t="shared" si="13"/>
        <v>N/A</v>
      </c>
      <c r="G134" s="36">
        <v>10296</v>
      </c>
      <c r="H134" s="11" t="str">
        <f t="shared" si="14"/>
        <v>N/A</v>
      </c>
      <c r="I134" s="12">
        <v>65.849999999999994</v>
      </c>
      <c r="J134" s="12">
        <v>-8.65</v>
      </c>
      <c r="K134" s="43" t="s">
        <v>739</v>
      </c>
      <c r="L134" s="9" t="str">
        <f t="shared" ref="L134:L138" si="16">IF(J134="Div by 0", "N/A", IF(OR(J134="N/A",K134="N/A"),"N/A", IF(J134&gt;VALUE(MID(K134,1,2)), "No", IF(J134&lt;-1*VALUE(MID(K134,1,2)), "No", "Yes"))))</f>
        <v>Yes</v>
      </c>
    </row>
    <row r="135" spans="1:12" ht="25" x14ac:dyDescent="0.25">
      <c r="A135" s="2" t="s">
        <v>1337</v>
      </c>
      <c r="B135" s="35" t="s">
        <v>213</v>
      </c>
      <c r="C135" s="45">
        <v>77.217480871000006</v>
      </c>
      <c r="D135" s="11" t="str">
        <f t="shared" si="12"/>
        <v>N/A</v>
      </c>
      <c r="E135" s="45">
        <v>96.636589477000001</v>
      </c>
      <c r="F135" s="11" t="str">
        <f t="shared" si="13"/>
        <v>N/A</v>
      </c>
      <c r="G135" s="45">
        <v>87.442890442999996</v>
      </c>
      <c r="H135" s="11" t="str">
        <f t="shared" si="14"/>
        <v>N/A</v>
      </c>
      <c r="I135" s="12">
        <v>25.15</v>
      </c>
      <c r="J135" s="12">
        <v>-9.51</v>
      </c>
      <c r="K135" s="43" t="s">
        <v>739</v>
      </c>
      <c r="L135" s="9" t="str">
        <f t="shared" si="16"/>
        <v>Yes</v>
      </c>
    </row>
    <row r="136" spans="1:12" ht="25" x14ac:dyDescent="0.25">
      <c r="A136" s="2" t="s">
        <v>588</v>
      </c>
      <c r="B136" s="35" t="s">
        <v>213</v>
      </c>
      <c r="C136" s="45">
        <v>1305647</v>
      </c>
      <c r="D136" s="11" t="str">
        <f t="shared" ref="D136:D150" si="17">IF($B136="N/A","N/A",IF(C136&gt;10,"No",IF(C136&lt;-10,"No","Yes")))</f>
        <v>N/A</v>
      </c>
      <c r="E136" s="45">
        <v>3132302</v>
      </c>
      <c r="F136" s="11" t="str">
        <f t="shared" ref="F136:F150" si="18">IF($B136="N/A","N/A",IF(E136&gt;10,"No",IF(E136&lt;-10,"No","Yes")))</f>
        <v>N/A</v>
      </c>
      <c r="G136" s="45">
        <v>5506896</v>
      </c>
      <c r="H136" s="11" t="str">
        <f t="shared" ref="H136:H150" si="19">IF($B136="N/A","N/A",IF(G136&gt;10,"No",IF(G136&lt;-10,"No","Yes")))</f>
        <v>N/A</v>
      </c>
      <c r="I136" s="12">
        <v>139.9</v>
      </c>
      <c r="J136" s="12">
        <v>75.81</v>
      </c>
      <c r="K136" s="43" t="s">
        <v>739</v>
      </c>
      <c r="L136" s="9" t="str">
        <f t="shared" si="16"/>
        <v>No</v>
      </c>
    </row>
    <row r="137" spans="1:12" x14ac:dyDescent="0.25">
      <c r="A137" s="2" t="s">
        <v>589</v>
      </c>
      <c r="B137" s="35" t="s">
        <v>213</v>
      </c>
      <c r="C137" s="36">
        <v>49</v>
      </c>
      <c r="D137" s="11" t="str">
        <f t="shared" si="17"/>
        <v>N/A</v>
      </c>
      <c r="E137" s="36">
        <v>99</v>
      </c>
      <c r="F137" s="11" t="str">
        <f t="shared" si="18"/>
        <v>N/A</v>
      </c>
      <c r="G137" s="36">
        <v>145</v>
      </c>
      <c r="H137" s="11" t="str">
        <f t="shared" si="19"/>
        <v>N/A</v>
      </c>
      <c r="I137" s="12">
        <v>102</v>
      </c>
      <c r="J137" s="12">
        <v>46.46</v>
      </c>
      <c r="K137" s="43" t="s">
        <v>739</v>
      </c>
      <c r="L137" s="9" t="str">
        <f t="shared" si="16"/>
        <v>No</v>
      </c>
    </row>
    <row r="138" spans="1:12" ht="25" x14ac:dyDescent="0.25">
      <c r="A138" s="2" t="s">
        <v>1338</v>
      </c>
      <c r="B138" s="35" t="s">
        <v>213</v>
      </c>
      <c r="C138" s="45">
        <v>26645.857143000001</v>
      </c>
      <c r="D138" s="11" t="str">
        <f t="shared" si="17"/>
        <v>N/A</v>
      </c>
      <c r="E138" s="45">
        <v>31639.414141000001</v>
      </c>
      <c r="F138" s="11" t="str">
        <f t="shared" si="18"/>
        <v>N/A</v>
      </c>
      <c r="G138" s="45">
        <v>37978.593102999999</v>
      </c>
      <c r="H138" s="11" t="str">
        <f t="shared" si="19"/>
        <v>N/A</v>
      </c>
      <c r="I138" s="12">
        <v>18.739999999999998</v>
      </c>
      <c r="J138" s="12">
        <v>20.04</v>
      </c>
      <c r="K138" s="43" t="s">
        <v>739</v>
      </c>
      <c r="L138" s="9" t="str">
        <f t="shared" si="16"/>
        <v>Yes</v>
      </c>
    </row>
    <row r="139" spans="1:12" ht="25" x14ac:dyDescent="0.25">
      <c r="A139" s="2" t="s">
        <v>590</v>
      </c>
      <c r="B139" s="35" t="s">
        <v>213</v>
      </c>
      <c r="C139" s="45">
        <v>34386904</v>
      </c>
      <c r="D139" s="11" t="str">
        <f t="shared" si="17"/>
        <v>N/A</v>
      </c>
      <c r="E139" s="45">
        <v>39167879</v>
      </c>
      <c r="F139" s="11" t="str">
        <f t="shared" si="18"/>
        <v>N/A</v>
      </c>
      <c r="G139" s="45">
        <v>33568459</v>
      </c>
      <c r="H139" s="11" t="str">
        <f t="shared" si="19"/>
        <v>N/A</v>
      </c>
      <c r="I139" s="12">
        <v>13.9</v>
      </c>
      <c r="J139" s="12">
        <v>-14.3</v>
      </c>
      <c r="K139" s="43" t="s">
        <v>739</v>
      </c>
      <c r="L139" s="9" t="str">
        <f t="shared" ref="L139:L150" si="20">IF(J139="Div by 0", "N/A", IF(K139="N/A","N/A", IF(J139&gt;VALUE(MID(K139,1,2)), "No", IF(J139&lt;-1*VALUE(MID(K139,1,2)), "No", "Yes"))))</f>
        <v>Yes</v>
      </c>
    </row>
    <row r="140" spans="1:12" x14ac:dyDescent="0.25">
      <c r="A140" s="2" t="s">
        <v>591</v>
      </c>
      <c r="B140" s="35" t="s">
        <v>213</v>
      </c>
      <c r="C140" s="36">
        <v>50508</v>
      </c>
      <c r="D140" s="11" t="str">
        <f t="shared" si="17"/>
        <v>N/A</v>
      </c>
      <c r="E140" s="36">
        <v>50139</v>
      </c>
      <c r="F140" s="11" t="str">
        <f t="shared" si="18"/>
        <v>N/A</v>
      </c>
      <c r="G140" s="36">
        <v>44171</v>
      </c>
      <c r="H140" s="11" t="str">
        <f t="shared" si="19"/>
        <v>N/A</v>
      </c>
      <c r="I140" s="12">
        <v>-0.73099999999999998</v>
      </c>
      <c r="J140" s="12">
        <v>-11.9</v>
      </c>
      <c r="K140" s="43" t="s">
        <v>739</v>
      </c>
      <c r="L140" s="9" t="str">
        <f t="shared" si="20"/>
        <v>Yes</v>
      </c>
    </row>
    <row r="141" spans="1:12" ht="25" x14ac:dyDescent="0.25">
      <c r="A141" s="2" t="s">
        <v>1339</v>
      </c>
      <c r="B141" s="35" t="s">
        <v>213</v>
      </c>
      <c r="C141" s="45">
        <v>680.82093926000005</v>
      </c>
      <c r="D141" s="11" t="str">
        <f t="shared" si="17"/>
        <v>N/A</v>
      </c>
      <c r="E141" s="45">
        <v>781.18588323999995</v>
      </c>
      <c r="F141" s="11" t="str">
        <f t="shared" si="18"/>
        <v>N/A</v>
      </c>
      <c r="G141" s="45">
        <v>759.96601842999996</v>
      </c>
      <c r="H141" s="11" t="str">
        <f t="shared" si="19"/>
        <v>N/A</v>
      </c>
      <c r="I141" s="12">
        <v>14.74</v>
      </c>
      <c r="J141" s="12">
        <v>-2.72</v>
      </c>
      <c r="K141" s="43" t="s">
        <v>739</v>
      </c>
      <c r="L141" s="9" t="str">
        <f t="shared" si="20"/>
        <v>Yes</v>
      </c>
    </row>
    <row r="142" spans="1:12" ht="25" x14ac:dyDescent="0.25">
      <c r="A142" s="2" t="s">
        <v>592</v>
      </c>
      <c r="B142" s="35" t="s">
        <v>213</v>
      </c>
      <c r="C142" s="45">
        <v>601322</v>
      </c>
      <c r="D142" s="11" t="str">
        <f t="shared" si="17"/>
        <v>N/A</v>
      </c>
      <c r="E142" s="45">
        <v>496193</v>
      </c>
      <c r="F142" s="11" t="str">
        <f t="shared" si="18"/>
        <v>N/A</v>
      </c>
      <c r="G142" s="45">
        <v>181101</v>
      </c>
      <c r="H142" s="11" t="str">
        <f t="shared" si="19"/>
        <v>N/A</v>
      </c>
      <c r="I142" s="12">
        <v>-17.5</v>
      </c>
      <c r="J142" s="12">
        <v>-63.5</v>
      </c>
      <c r="K142" s="43" t="s">
        <v>739</v>
      </c>
      <c r="L142" s="9" t="str">
        <f t="shared" si="20"/>
        <v>No</v>
      </c>
    </row>
    <row r="143" spans="1:12" x14ac:dyDescent="0.25">
      <c r="A143" s="3" t="s">
        <v>593</v>
      </c>
      <c r="B143" s="35" t="s">
        <v>213</v>
      </c>
      <c r="C143" s="36">
        <v>61</v>
      </c>
      <c r="D143" s="11" t="str">
        <f t="shared" si="17"/>
        <v>N/A</v>
      </c>
      <c r="E143" s="36">
        <v>78</v>
      </c>
      <c r="F143" s="11" t="str">
        <f t="shared" si="18"/>
        <v>N/A</v>
      </c>
      <c r="G143" s="36">
        <v>24</v>
      </c>
      <c r="H143" s="11" t="str">
        <f t="shared" si="19"/>
        <v>N/A</v>
      </c>
      <c r="I143" s="12">
        <v>27.87</v>
      </c>
      <c r="J143" s="12">
        <v>-69.2</v>
      </c>
      <c r="K143" s="43" t="s">
        <v>739</v>
      </c>
      <c r="L143" s="9" t="str">
        <f t="shared" si="20"/>
        <v>No</v>
      </c>
    </row>
    <row r="144" spans="1:12" ht="25" x14ac:dyDescent="0.25">
      <c r="A144" s="3" t="s">
        <v>1340</v>
      </c>
      <c r="B144" s="35" t="s">
        <v>213</v>
      </c>
      <c r="C144" s="45">
        <v>9857.7377049000006</v>
      </c>
      <c r="D144" s="11" t="str">
        <f t="shared" si="17"/>
        <v>N/A</v>
      </c>
      <c r="E144" s="45">
        <v>6361.4487178999998</v>
      </c>
      <c r="F144" s="11" t="str">
        <f t="shared" si="18"/>
        <v>N/A</v>
      </c>
      <c r="G144" s="45">
        <v>7545.875</v>
      </c>
      <c r="H144" s="11" t="str">
        <f t="shared" si="19"/>
        <v>N/A</v>
      </c>
      <c r="I144" s="12">
        <v>-35.5</v>
      </c>
      <c r="J144" s="12">
        <v>18.62</v>
      </c>
      <c r="K144" s="43" t="s">
        <v>739</v>
      </c>
      <c r="L144" s="9" t="str">
        <f t="shared" si="20"/>
        <v>Yes</v>
      </c>
    </row>
    <row r="145" spans="1:12" ht="25" x14ac:dyDescent="0.25">
      <c r="A145" s="2" t="s">
        <v>594</v>
      </c>
      <c r="B145" s="35" t="s">
        <v>213</v>
      </c>
      <c r="C145" s="45">
        <v>60788748</v>
      </c>
      <c r="D145" s="11" t="str">
        <f t="shared" si="17"/>
        <v>N/A</v>
      </c>
      <c r="E145" s="45">
        <v>50650873</v>
      </c>
      <c r="F145" s="11" t="str">
        <f t="shared" si="18"/>
        <v>N/A</v>
      </c>
      <c r="G145" s="45">
        <v>42316778</v>
      </c>
      <c r="H145" s="11" t="str">
        <f t="shared" si="19"/>
        <v>N/A</v>
      </c>
      <c r="I145" s="12">
        <v>-16.7</v>
      </c>
      <c r="J145" s="12">
        <v>-16.5</v>
      </c>
      <c r="K145" s="43" t="s">
        <v>739</v>
      </c>
      <c r="L145" s="9" t="str">
        <f t="shared" si="20"/>
        <v>Yes</v>
      </c>
    </row>
    <row r="146" spans="1:12" x14ac:dyDescent="0.25">
      <c r="A146" s="2" t="s">
        <v>595</v>
      </c>
      <c r="B146" s="35" t="s">
        <v>213</v>
      </c>
      <c r="C146" s="36">
        <v>38242</v>
      </c>
      <c r="D146" s="11" t="str">
        <f t="shared" si="17"/>
        <v>N/A</v>
      </c>
      <c r="E146" s="36">
        <v>27554</v>
      </c>
      <c r="F146" s="11" t="str">
        <f t="shared" si="18"/>
        <v>N/A</v>
      </c>
      <c r="G146" s="36">
        <v>24262</v>
      </c>
      <c r="H146" s="11" t="str">
        <f t="shared" si="19"/>
        <v>N/A</v>
      </c>
      <c r="I146" s="12">
        <v>-27.9</v>
      </c>
      <c r="J146" s="12">
        <v>-11.9</v>
      </c>
      <c r="K146" s="43" t="s">
        <v>739</v>
      </c>
      <c r="L146" s="9" t="str">
        <f t="shared" si="20"/>
        <v>Yes</v>
      </c>
    </row>
    <row r="147" spans="1:12" ht="25" x14ac:dyDescent="0.25">
      <c r="A147" s="2" t="s">
        <v>1341</v>
      </c>
      <c r="B147" s="35" t="s">
        <v>213</v>
      </c>
      <c r="C147" s="45">
        <v>1589.5807751</v>
      </c>
      <c r="D147" s="11" t="str">
        <f t="shared" si="17"/>
        <v>N/A</v>
      </c>
      <c r="E147" s="45">
        <v>1838.2402918</v>
      </c>
      <c r="F147" s="11" t="str">
        <f t="shared" si="18"/>
        <v>N/A</v>
      </c>
      <c r="G147" s="45">
        <v>1744.1586844000001</v>
      </c>
      <c r="H147" s="11" t="str">
        <f t="shared" si="19"/>
        <v>N/A</v>
      </c>
      <c r="I147" s="12">
        <v>15.64</v>
      </c>
      <c r="J147" s="12">
        <v>-5.12</v>
      </c>
      <c r="K147" s="43" t="s">
        <v>739</v>
      </c>
      <c r="L147" s="9" t="str">
        <f t="shared" si="20"/>
        <v>Yes</v>
      </c>
    </row>
    <row r="148" spans="1:12" ht="25" x14ac:dyDescent="0.25">
      <c r="A148" s="2" t="s">
        <v>596</v>
      </c>
      <c r="B148" s="35" t="s">
        <v>213</v>
      </c>
      <c r="C148" s="45">
        <v>67003925</v>
      </c>
      <c r="D148" s="11" t="str">
        <f t="shared" si="17"/>
        <v>N/A</v>
      </c>
      <c r="E148" s="45">
        <v>62744555</v>
      </c>
      <c r="F148" s="11" t="str">
        <f t="shared" si="18"/>
        <v>N/A</v>
      </c>
      <c r="G148" s="45">
        <v>60968716</v>
      </c>
      <c r="H148" s="11" t="str">
        <f t="shared" si="19"/>
        <v>N/A</v>
      </c>
      <c r="I148" s="12">
        <v>-6.36</v>
      </c>
      <c r="J148" s="12">
        <v>-2.83</v>
      </c>
      <c r="K148" s="43" t="s">
        <v>739</v>
      </c>
      <c r="L148" s="9" t="str">
        <f t="shared" si="20"/>
        <v>Yes</v>
      </c>
    </row>
    <row r="149" spans="1:12" x14ac:dyDescent="0.25">
      <c r="A149" s="2" t="s">
        <v>597</v>
      </c>
      <c r="B149" s="35" t="s">
        <v>213</v>
      </c>
      <c r="C149" s="36">
        <v>2294</v>
      </c>
      <c r="D149" s="11" t="str">
        <f t="shared" si="17"/>
        <v>N/A</v>
      </c>
      <c r="E149" s="36">
        <v>2023</v>
      </c>
      <c r="F149" s="11" t="str">
        <f t="shared" si="18"/>
        <v>N/A</v>
      </c>
      <c r="G149" s="36">
        <v>1890</v>
      </c>
      <c r="H149" s="11" t="str">
        <f t="shared" si="19"/>
        <v>N/A</v>
      </c>
      <c r="I149" s="12">
        <v>-11.8</v>
      </c>
      <c r="J149" s="12">
        <v>-6.57</v>
      </c>
      <c r="K149" s="43" t="s">
        <v>739</v>
      </c>
      <c r="L149" s="9" t="str">
        <f t="shared" si="20"/>
        <v>Yes</v>
      </c>
    </row>
    <row r="150" spans="1:12" ht="25" x14ac:dyDescent="0.25">
      <c r="A150" s="4" t="s">
        <v>1342</v>
      </c>
      <c r="B150" s="35" t="s">
        <v>213</v>
      </c>
      <c r="C150" s="45">
        <v>29208.336965999999</v>
      </c>
      <c r="D150" s="11" t="str">
        <f t="shared" si="17"/>
        <v>N/A</v>
      </c>
      <c r="E150" s="45">
        <v>31015.598121999999</v>
      </c>
      <c r="F150" s="11" t="str">
        <f t="shared" si="18"/>
        <v>N/A</v>
      </c>
      <c r="G150" s="45">
        <v>32258.579893999999</v>
      </c>
      <c r="H150" s="11" t="str">
        <f t="shared" si="19"/>
        <v>N/A</v>
      </c>
      <c r="I150" s="12">
        <v>6.1870000000000003</v>
      </c>
      <c r="J150" s="12">
        <v>4.008</v>
      </c>
      <c r="K150" s="43" t="s">
        <v>739</v>
      </c>
      <c r="L150" s="9" t="str">
        <f t="shared" si="20"/>
        <v>Yes</v>
      </c>
    </row>
    <row r="151" spans="1:12" x14ac:dyDescent="0.25">
      <c r="A151" s="4" t="s">
        <v>1343</v>
      </c>
      <c r="B151" s="35" t="s">
        <v>213</v>
      </c>
      <c r="C151" s="45">
        <v>1292.0477393000001</v>
      </c>
      <c r="D151" s="11" t="str">
        <f t="shared" ref="D151:D170" si="21">IF($B151="N/A","N/A",IF(C151&gt;10,"No",IF(C151&lt;-10,"No","Yes")))</f>
        <v>N/A</v>
      </c>
      <c r="E151" s="45">
        <v>1411.7261057000001</v>
      </c>
      <c r="F151" s="11" t="str">
        <f t="shared" ref="F151:F170" si="22">IF($B151="N/A","N/A",IF(E151&gt;10,"No",IF(E151&lt;-10,"No","Yes")))</f>
        <v>N/A</v>
      </c>
      <c r="G151" s="45">
        <v>1293.9000695</v>
      </c>
      <c r="H151" s="11" t="str">
        <f t="shared" ref="H151:H170" si="23">IF($B151="N/A","N/A",IF(G151&gt;10,"No",IF(G151&lt;-10,"No","Yes")))</f>
        <v>N/A</v>
      </c>
      <c r="I151" s="12">
        <v>9.2629999999999999</v>
      </c>
      <c r="J151" s="12">
        <v>-8.35</v>
      </c>
      <c r="K151" s="43" t="s">
        <v>739</v>
      </c>
      <c r="L151" s="9" t="str">
        <f t="shared" ref="L151:L170" si="24">IF(J151="Div by 0", "N/A", IF(K151="N/A","N/A", IF(J151&gt;VALUE(MID(K151,1,2)), "No", IF(J151&lt;-1*VALUE(MID(K151,1,2)), "No", "Yes"))))</f>
        <v>Yes</v>
      </c>
    </row>
    <row r="152" spans="1:12" ht="25" x14ac:dyDescent="0.25">
      <c r="A152" s="4" t="s">
        <v>1344</v>
      </c>
      <c r="B152" s="35" t="s">
        <v>213</v>
      </c>
      <c r="C152" s="45">
        <v>1646.6922545</v>
      </c>
      <c r="D152" s="11" t="str">
        <f t="shared" si="21"/>
        <v>N/A</v>
      </c>
      <c r="E152" s="45">
        <v>1928.4675768</v>
      </c>
      <c r="F152" s="11" t="str">
        <f t="shared" si="22"/>
        <v>N/A</v>
      </c>
      <c r="G152" s="45">
        <v>1966.4553441</v>
      </c>
      <c r="H152" s="11" t="str">
        <f t="shared" si="23"/>
        <v>N/A</v>
      </c>
      <c r="I152" s="12">
        <v>17.11</v>
      </c>
      <c r="J152" s="12">
        <v>1.97</v>
      </c>
      <c r="K152" s="43" t="s">
        <v>739</v>
      </c>
      <c r="L152" s="9" t="str">
        <f t="shared" si="24"/>
        <v>Yes</v>
      </c>
    </row>
    <row r="153" spans="1:12" ht="25" x14ac:dyDescent="0.25">
      <c r="A153" s="4" t="s">
        <v>1345</v>
      </c>
      <c r="B153" s="35" t="s">
        <v>213</v>
      </c>
      <c r="C153" s="45">
        <v>4996.0651291000004</v>
      </c>
      <c r="D153" s="11" t="str">
        <f t="shared" si="21"/>
        <v>N/A</v>
      </c>
      <c r="E153" s="45">
        <v>5131.3353678000003</v>
      </c>
      <c r="F153" s="11" t="str">
        <f t="shared" si="22"/>
        <v>N/A</v>
      </c>
      <c r="G153" s="45">
        <v>4644.2020538999996</v>
      </c>
      <c r="H153" s="11" t="str">
        <f t="shared" si="23"/>
        <v>N/A</v>
      </c>
      <c r="I153" s="12">
        <v>2.7080000000000002</v>
      </c>
      <c r="J153" s="12">
        <v>-9.49</v>
      </c>
      <c r="K153" s="43" t="s">
        <v>739</v>
      </c>
      <c r="L153" s="9" t="str">
        <f t="shared" si="24"/>
        <v>Yes</v>
      </c>
    </row>
    <row r="154" spans="1:12" ht="25" x14ac:dyDescent="0.25">
      <c r="A154" s="4" t="s">
        <v>1346</v>
      </c>
      <c r="B154" s="35" t="s">
        <v>213</v>
      </c>
      <c r="C154" s="45">
        <v>415.41352218999998</v>
      </c>
      <c r="D154" s="11" t="str">
        <f t="shared" si="21"/>
        <v>N/A</v>
      </c>
      <c r="E154" s="45">
        <v>366.69840058</v>
      </c>
      <c r="F154" s="11" t="str">
        <f t="shared" si="22"/>
        <v>N/A</v>
      </c>
      <c r="G154" s="45">
        <v>358.77171909999998</v>
      </c>
      <c r="H154" s="11" t="str">
        <f t="shared" si="23"/>
        <v>N/A</v>
      </c>
      <c r="I154" s="12">
        <v>-11.7</v>
      </c>
      <c r="J154" s="12">
        <v>-2.16</v>
      </c>
      <c r="K154" s="43" t="s">
        <v>739</v>
      </c>
      <c r="L154" s="9" t="str">
        <f t="shared" si="24"/>
        <v>Yes</v>
      </c>
    </row>
    <row r="155" spans="1:12" ht="25" x14ac:dyDescent="0.25">
      <c r="A155" s="2" t="s">
        <v>1347</v>
      </c>
      <c r="B155" s="35" t="s">
        <v>213</v>
      </c>
      <c r="C155" s="45">
        <v>1277.7701105000001</v>
      </c>
      <c r="D155" s="11" t="str">
        <f t="shared" si="21"/>
        <v>N/A</v>
      </c>
      <c r="E155" s="45">
        <v>1260.7046574999999</v>
      </c>
      <c r="F155" s="11" t="str">
        <f t="shared" si="22"/>
        <v>N/A</v>
      </c>
      <c r="G155" s="45">
        <v>1134.161724</v>
      </c>
      <c r="H155" s="11" t="str">
        <f t="shared" si="23"/>
        <v>N/A</v>
      </c>
      <c r="I155" s="12">
        <v>-1.34</v>
      </c>
      <c r="J155" s="12">
        <v>-10</v>
      </c>
      <c r="K155" s="43" t="s">
        <v>739</v>
      </c>
      <c r="L155" s="9" t="str">
        <f t="shared" si="24"/>
        <v>Yes</v>
      </c>
    </row>
    <row r="156" spans="1:12" x14ac:dyDescent="0.25">
      <c r="A156" s="2" t="s">
        <v>1348</v>
      </c>
      <c r="B156" s="35" t="s">
        <v>213</v>
      </c>
      <c r="C156" s="45">
        <v>369.33714964000001</v>
      </c>
      <c r="D156" s="11" t="str">
        <f t="shared" si="21"/>
        <v>N/A</v>
      </c>
      <c r="E156" s="45">
        <v>413.66703324999997</v>
      </c>
      <c r="F156" s="11" t="str">
        <f t="shared" si="22"/>
        <v>N/A</v>
      </c>
      <c r="G156" s="45">
        <v>404.07436065000002</v>
      </c>
      <c r="H156" s="11" t="str">
        <f t="shared" si="23"/>
        <v>N/A</v>
      </c>
      <c r="I156" s="12">
        <v>12</v>
      </c>
      <c r="J156" s="12">
        <v>-2.3199999999999998</v>
      </c>
      <c r="K156" s="43" t="s">
        <v>739</v>
      </c>
      <c r="L156" s="9" t="str">
        <f t="shared" si="24"/>
        <v>Yes</v>
      </c>
    </row>
    <row r="157" spans="1:12" ht="25" x14ac:dyDescent="0.25">
      <c r="A157" s="2" t="s">
        <v>1349</v>
      </c>
      <c r="B157" s="35" t="s">
        <v>213</v>
      </c>
      <c r="C157" s="45">
        <v>2630.1666667</v>
      </c>
      <c r="D157" s="11" t="str">
        <f t="shared" si="21"/>
        <v>N/A</v>
      </c>
      <c r="E157" s="45">
        <v>2561.9385665999998</v>
      </c>
      <c r="F157" s="11" t="str">
        <f t="shared" si="22"/>
        <v>N/A</v>
      </c>
      <c r="G157" s="45">
        <v>2854.9699854</v>
      </c>
      <c r="H157" s="11" t="str">
        <f t="shared" si="23"/>
        <v>N/A</v>
      </c>
      <c r="I157" s="12">
        <v>-2.59</v>
      </c>
      <c r="J157" s="12">
        <v>11.44</v>
      </c>
      <c r="K157" s="43" t="s">
        <v>739</v>
      </c>
      <c r="L157" s="9" t="str">
        <f t="shared" si="24"/>
        <v>Yes</v>
      </c>
    </row>
    <row r="158" spans="1:12" ht="25" x14ac:dyDescent="0.25">
      <c r="A158" s="2" t="s">
        <v>1350</v>
      </c>
      <c r="B158" s="35" t="s">
        <v>213</v>
      </c>
      <c r="C158" s="45">
        <v>1741.8141998000001</v>
      </c>
      <c r="D158" s="11" t="str">
        <f t="shared" si="21"/>
        <v>N/A</v>
      </c>
      <c r="E158" s="45">
        <v>1633.8125385000001</v>
      </c>
      <c r="F158" s="11" t="str">
        <f t="shared" si="22"/>
        <v>N/A</v>
      </c>
      <c r="G158" s="45">
        <v>1689.1092291</v>
      </c>
      <c r="H158" s="11" t="str">
        <f t="shared" si="23"/>
        <v>N/A</v>
      </c>
      <c r="I158" s="12">
        <v>-6.2</v>
      </c>
      <c r="J158" s="12">
        <v>3.3849999999999998</v>
      </c>
      <c r="K158" s="43" t="s">
        <v>739</v>
      </c>
      <c r="L158" s="9" t="str">
        <f t="shared" si="24"/>
        <v>Yes</v>
      </c>
    </row>
    <row r="159" spans="1:12" ht="25" x14ac:dyDescent="0.25">
      <c r="A159" s="2" t="s">
        <v>1351</v>
      </c>
      <c r="B159" s="35" t="s">
        <v>213</v>
      </c>
      <c r="C159" s="45">
        <v>130.04687716999999</v>
      </c>
      <c r="D159" s="11" t="str">
        <f t="shared" si="21"/>
        <v>N/A</v>
      </c>
      <c r="E159" s="45">
        <v>153.48753244</v>
      </c>
      <c r="F159" s="11" t="str">
        <f t="shared" si="22"/>
        <v>N/A</v>
      </c>
      <c r="G159" s="45">
        <v>111.89663911</v>
      </c>
      <c r="H159" s="11" t="str">
        <f t="shared" si="23"/>
        <v>N/A</v>
      </c>
      <c r="I159" s="12">
        <v>18.02</v>
      </c>
      <c r="J159" s="12">
        <v>-27.1</v>
      </c>
      <c r="K159" s="43" t="s">
        <v>739</v>
      </c>
      <c r="L159" s="9" t="str">
        <f t="shared" si="24"/>
        <v>Yes</v>
      </c>
    </row>
    <row r="160" spans="1:12" ht="25" x14ac:dyDescent="0.25">
      <c r="A160" s="4" t="s">
        <v>1352</v>
      </c>
      <c r="B160" s="35" t="s">
        <v>213</v>
      </c>
      <c r="C160" s="45">
        <v>32.468369965000001</v>
      </c>
      <c r="D160" s="11" t="str">
        <f t="shared" si="21"/>
        <v>N/A</v>
      </c>
      <c r="E160" s="45">
        <v>31.333169048999999</v>
      </c>
      <c r="F160" s="11" t="str">
        <f t="shared" si="22"/>
        <v>N/A</v>
      </c>
      <c r="G160" s="45">
        <v>39.107899850999999</v>
      </c>
      <c r="H160" s="11" t="str">
        <f t="shared" si="23"/>
        <v>N/A</v>
      </c>
      <c r="I160" s="12">
        <v>-3.5</v>
      </c>
      <c r="J160" s="12">
        <v>24.81</v>
      </c>
      <c r="K160" s="43" t="s">
        <v>739</v>
      </c>
      <c r="L160" s="9" t="str">
        <f t="shared" si="24"/>
        <v>Yes</v>
      </c>
    </row>
    <row r="161" spans="1:12" x14ac:dyDescent="0.25">
      <c r="A161" s="4" t="s">
        <v>1353</v>
      </c>
      <c r="B161" s="35" t="s">
        <v>213</v>
      </c>
      <c r="C161" s="45">
        <v>738.51756620000003</v>
      </c>
      <c r="D161" s="11" t="str">
        <f t="shared" si="21"/>
        <v>N/A</v>
      </c>
      <c r="E161" s="45">
        <v>825.55651288000001</v>
      </c>
      <c r="F161" s="11" t="str">
        <f t="shared" si="22"/>
        <v>N/A</v>
      </c>
      <c r="G161" s="45">
        <v>750.54382301999999</v>
      </c>
      <c r="H161" s="11" t="str">
        <f t="shared" si="23"/>
        <v>N/A</v>
      </c>
      <c r="I161" s="12">
        <v>11.79</v>
      </c>
      <c r="J161" s="12">
        <v>-9.09</v>
      </c>
      <c r="K161" s="43" t="s">
        <v>739</v>
      </c>
      <c r="L161" s="9" t="str">
        <f t="shared" si="24"/>
        <v>Yes</v>
      </c>
    </row>
    <row r="162" spans="1:12" x14ac:dyDescent="0.25">
      <c r="A162" s="4" t="s">
        <v>1354</v>
      </c>
      <c r="B162" s="35" t="s">
        <v>213</v>
      </c>
      <c r="C162" s="45">
        <v>473.20055324999998</v>
      </c>
      <c r="D162" s="11" t="str">
        <f t="shared" si="21"/>
        <v>N/A</v>
      </c>
      <c r="E162" s="45">
        <v>474.18430033999999</v>
      </c>
      <c r="F162" s="11" t="str">
        <f t="shared" si="22"/>
        <v>N/A</v>
      </c>
      <c r="G162" s="45">
        <v>431.18814056000002</v>
      </c>
      <c r="H162" s="11" t="str">
        <f t="shared" si="23"/>
        <v>N/A</v>
      </c>
      <c r="I162" s="12">
        <v>0.2079</v>
      </c>
      <c r="J162" s="12">
        <v>-9.07</v>
      </c>
      <c r="K162" s="43" t="s">
        <v>739</v>
      </c>
      <c r="L162" s="9" t="str">
        <f t="shared" si="24"/>
        <v>Yes</v>
      </c>
    </row>
    <row r="163" spans="1:12" x14ac:dyDescent="0.25">
      <c r="A163" s="4" t="s">
        <v>1705</v>
      </c>
      <c r="B163" s="35" t="s">
        <v>213</v>
      </c>
      <c r="C163" s="45">
        <v>2698.9963314000001</v>
      </c>
      <c r="D163" s="11" t="str">
        <f t="shared" si="21"/>
        <v>N/A</v>
      </c>
      <c r="E163" s="45">
        <v>2732.5483912</v>
      </c>
      <c r="F163" s="11" t="str">
        <f t="shared" si="22"/>
        <v>N/A</v>
      </c>
      <c r="G163" s="45">
        <v>2528.4540099999999</v>
      </c>
      <c r="H163" s="11" t="str">
        <f t="shared" si="23"/>
        <v>N/A</v>
      </c>
      <c r="I163" s="12">
        <v>1.2430000000000001</v>
      </c>
      <c r="J163" s="12">
        <v>-7.47</v>
      </c>
      <c r="K163" s="43" t="s">
        <v>739</v>
      </c>
      <c r="L163" s="9" t="str">
        <f t="shared" si="24"/>
        <v>Yes</v>
      </c>
    </row>
    <row r="164" spans="1:12" x14ac:dyDescent="0.25">
      <c r="A164" s="4" t="s">
        <v>1355</v>
      </c>
      <c r="B164" s="35" t="s">
        <v>213</v>
      </c>
      <c r="C164" s="45">
        <v>348.7168178</v>
      </c>
      <c r="D164" s="11" t="str">
        <f t="shared" si="21"/>
        <v>N/A</v>
      </c>
      <c r="E164" s="45">
        <v>361.13855257</v>
      </c>
      <c r="F164" s="11" t="str">
        <f t="shared" si="22"/>
        <v>N/A</v>
      </c>
      <c r="G164" s="45">
        <v>332.98504114999997</v>
      </c>
      <c r="H164" s="11" t="str">
        <f t="shared" si="23"/>
        <v>N/A</v>
      </c>
      <c r="I164" s="12">
        <v>3.5619999999999998</v>
      </c>
      <c r="J164" s="12">
        <v>-7.8</v>
      </c>
      <c r="K164" s="43" t="s">
        <v>739</v>
      </c>
      <c r="L164" s="9" t="str">
        <f t="shared" si="24"/>
        <v>Yes</v>
      </c>
    </row>
    <row r="165" spans="1:12" x14ac:dyDescent="0.25">
      <c r="A165" s="4" t="s">
        <v>1356</v>
      </c>
      <c r="B165" s="35" t="s">
        <v>213</v>
      </c>
      <c r="C165" s="45">
        <v>505.21226152000003</v>
      </c>
      <c r="D165" s="11" t="str">
        <f t="shared" si="21"/>
        <v>N/A</v>
      </c>
      <c r="E165" s="45">
        <v>530.67621570999995</v>
      </c>
      <c r="F165" s="11" t="str">
        <f t="shared" si="22"/>
        <v>N/A</v>
      </c>
      <c r="G165" s="45">
        <v>408.57976449</v>
      </c>
      <c r="H165" s="11" t="str">
        <f t="shared" si="23"/>
        <v>N/A</v>
      </c>
      <c r="I165" s="12">
        <v>5.04</v>
      </c>
      <c r="J165" s="12">
        <v>-23</v>
      </c>
      <c r="K165" s="43" t="s">
        <v>739</v>
      </c>
      <c r="L165" s="9" t="str">
        <f t="shared" si="24"/>
        <v>Yes</v>
      </c>
    </row>
    <row r="166" spans="1:12" x14ac:dyDescent="0.25">
      <c r="A166" s="4" t="s">
        <v>1357</v>
      </c>
      <c r="B166" s="35" t="s">
        <v>213</v>
      </c>
      <c r="C166" s="45">
        <v>2308.0245249</v>
      </c>
      <c r="D166" s="11" t="str">
        <f t="shared" si="21"/>
        <v>N/A</v>
      </c>
      <c r="E166" s="45">
        <v>2543.6119067</v>
      </c>
      <c r="F166" s="11" t="str">
        <f t="shared" si="22"/>
        <v>N/A</v>
      </c>
      <c r="G166" s="45">
        <v>2394.1411063</v>
      </c>
      <c r="H166" s="11" t="str">
        <f t="shared" si="23"/>
        <v>N/A</v>
      </c>
      <c r="I166" s="12">
        <v>10.210000000000001</v>
      </c>
      <c r="J166" s="12">
        <v>-5.88</v>
      </c>
      <c r="K166" s="43" t="s">
        <v>739</v>
      </c>
      <c r="L166" s="9" t="str">
        <f t="shared" si="24"/>
        <v>Yes</v>
      </c>
    </row>
    <row r="167" spans="1:12" x14ac:dyDescent="0.25">
      <c r="A167" s="44" t="s">
        <v>1358</v>
      </c>
      <c r="B167" s="35" t="s">
        <v>213</v>
      </c>
      <c r="C167" s="45">
        <v>2323.7171508000001</v>
      </c>
      <c r="D167" s="11" t="str">
        <f t="shared" si="21"/>
        <v>N/A</v>
      </c>
      <c r="E167" s="45">
        <v>2196.6648464</v>
      </c>
      <c r="F167" s="11" t="str">
        <f t="shared" si="22"/>
        <v>N/A</v>
      </c>
      <c r="G167" s="45">
        <v>2207.9245974</v>
      </c>
      <c r="H167" s="11" t="str">
        <f t="shared" si="23"/>
        <v>N/A</v>
      </c>
      <c r="I167" s="12">
        <v>-5.47</v>
      </c>
      <c r="J167" s="12">
        <v>0.51259999999999994</v>
      </c>
      <c r="K167" s="43" t="s">
        <v>739</v>
      </c>
      <c r="L167" s="9" t="str">
        <f t="shared" si="24"/>
        <v>Yes</v>
      </c>
    </row>
    <row r="168" spans="1:12" x14ac:dyDescent="0.25">
      <c r="A168" s="44" t="s">
        <v>1359</v>
      </c>
      <c r="B168" s="35" t="s">
        <v>213</v>
      </c>
      <c r="C168" s="45">
        <v>7773.2670220999998</v>
      </c>
      <c r="D168" s="11" t="str">
        <f t="shared" si="21"/>
        <v>N/A</v>
      </c>
      <c r="E168" s="45">
        <v>7792.6289901</v>
      </c>
      <c r="F168" s="11" t="str">
        <f t="shared" si="22"/>
        <v>N/A</v>
      </c>
      <c r="G168" s="45">
        <v>7550.0353649999997</v>
      </c>
      <c r="H168" s="11" t="str">
        <f t="shared" si="23"/>
        <v>N/A</v>
      </c>
      <c r="I168" s="12">
        <v>0.24909999999999999</v>
      </c>
      <c r="J168" s="12">
        <v>-3.11</v>
      </c>
      <c r="K168" s="43" t="s">
        <v>739</v>
      </c>
      <c r="L168" s="9" t="str">
        <f t="shared" si="24"/>
        <v>Yes</v>
      </c>
    </row>
    <row r="169" spans="1:12" x14ac:dyDescent="0.25">
      <c r="A169" s="44" t="s">
        <v>1360</v>
      </c>
      <c r="B169" s="35" t="s">
        <v>213</v>
      </c>
      <c r="C169" s="45">
        <v>1214.6619915000001</v>
      </c>
      <c r="D169" s="11" t="str">
        <f t="shared" si="21"/>
        <v>N/A</v>
      </c>
      <c r="E169" s="45">
        <v>1244.3850600000001</v>
      </c>
      <c r="F169" s="11" t="str">
        <f t="shared" si="22"/>
        <v>N/A</v>
      </c>
      <c r="G169" s="45">
        <v>1137.7058523000001</v>
      </c>
      <c r="H169" s="11" t="str">
        <f t="shared" si="23"/>
        <v>N/A</v>
      </c>
      <c r="I169" s="12">
        <v>2.4470000000000001</v>
      </c>
      <c r="J169" s="12">
        <v>-8.57</v>
      </c>
      <c r="K169" s="43" t="s">
        <v>739</v>
      </c>
      <c r="L169" s="9" t="str">
        <f t="shared" si="24"/>
        <v>Yes</v>
      </c>
    </row>
    <row r="170" spans="1:12" x14ac:dyDescent="0.25">
      <c r="A170" s="44" t="s">
        <v>1361</v>
      </c>
      <c r="B170" s="35" t="s">
        <v>213</v>
      </c>
      <c r="C170" s="45">
        <v>1658.8537878</v>
      </c>
      <c r="D170" s="11" t="str">
        <f t="shared" si="21"/>
        <v>N/A</v>
      </c>
      <c r="E170" s="45">
        <v>1782.4533842999999</v>
      </c>
      <c r="F170" s="11" t="str">
        <f t="shared" si="22"/>
        <v>N/A</v>
      </c>
      <c r="G170" s="45">
        <v>1540.3678517999999</v>
      </c>
      <c r="H170" s="11" t="str">
        <f t="shared" si="23"/>
        <v>N/A</v>
      </c>
      <c r="I170" s="12">
        <v>7.4509999999999996</v>
      </c>
      <c r="J170" s="12">
        <v>-13.6</v>
      </c>
      <c r="K170" s="43" t="s">
        <v>739</v>
      </c>
      <c r="L170" s="9" t="str">
        <f t="shared" si="24"/>
        <v>Yes</v>
      </c>
    </row>
    <row r="171" spans="1:12" x14ac:dyDescent="0.25">
      <c r="A171" s="44" t="s">
        <v>85</v>
      </c>
      <c r="B171" s="35" t="s">
        <v>213</v>
      </c>
      <c r="C171" s="8">
        <v>13.031304918</v>
      </c>
      <c r="D171" s="11" t="str">
        <f t="shared" ref="D171:D202" si="25">IF($B171="N/A","N/A",IF(C171&gt;10,"No",IF(C171&lt;-10,"No","Yes")))</f>
        <v>N/A</v>
      </c>
      <c r="E171" s="8">
        <v>12.070848273999999</v>
      </c>
      <c r="F171" s="11" t="str">
        <f t="shared" ref="F171:F202" si="26">IF($B171="N/A","N/A",IF(E171&gt;10,"No",IF(E171&lt;-10,"No","Yes")))</f>
        <v>N/A</v>
      </c>
      <c r="G171" s="8">
        <v>11.033172645000001</v>
      </c>
      <c r="H171" s="11" t="str">
        <f t="shared" ref="H171:H202" si="27">IF($B171="N/A","N/A",IF(G171&gt;10,"No",IF(G171&lt;-10,"No","Yes")))</f>
        <v>N/A</v>
      </c>
      <c r="I171" s="12">
        <v>-7.37</v>
      </c>
      <c r="J171" s="12">
        <v>-8.6</v>
      </c>
      <c r="K171" s="43" t="s">
        <v>739</v>
      </c>
      <c r="L171" s="9" t="str">
        <f t="shared" ref="L171:L202" si="28">IF(J171="Div by 0", "N/A", IF(K171="N/A","N/A", IF(J171&gt;VALUE(MID(K171,1,2)), "No", IF(J171&lt;-1*VALUE(MID(K171,1,2)), "No", "Yes"))))</f>
        <v>Yes</v>
      </c>
    </row>
    <row r="172" spans="1:12" x14ac:dyDescent="0.25">
      <c r="A172" s="44" t="s">
        <v>465</v>
      </c>
      <c r="B172" s="35" t="s">
        <v>213</v>
      </c>
      <c r="C172" s="8">
        <v>13.900414938000001</v>
      </c>
      <c r="D172" s="11" t="str">
        <f t="shared" si="25"/>
        <v>N/A</v>
      </c>
      <c r="E172" s="8">
        <v>12.969283276000001</v>
      </c>
      <c r="F172" s="11" t="str">
        <f t="shared" si="26"/>
        <v>N/A</v>
      </c>
      <c r="G172" s="8">
        <v>13.396778917000001</v>
      </c>
      <c r="H172" s="11" t="str">
        <f t="shared" si="27"/>
        <v>N/A</v>
      </c>
      <c r="I172" s="12">
        <v>-6.7</v>
      </c>
      <c r="J172" s="12">
        <v>3.2959999999999998</v>
      </c>
      <c r="K172" s="43" t="s">
        <v>739</v>
      </c>
      <c r="L172" s="9" t="str">
        <f t="shared" si="28"/>
        <v>Yes</v>
      </c>
    </row>
    <row r="173" spans="1:12" x14ac:dyDescent="0.25">
      <c r="A173" s="44" t="s">
        <v>466</v>
      </c>
      <c r="B173" s="35" t="s">
        <v>213</v>
      </c>
      <c r="C173" s="8">
        <v>18.152025043999998</v>
      </c>
      <c r="D173" s="11" t="str">
        <f t="shared" si="25"/>
        <v>N/A</v>
      </c>
      <c r="E173" s="8">
        <v>17.940156944000002</v>
      </c>
      <c r="F173" s="11" t="str">
        <f t="shared" si="26"/>
        <v>N/A</v>
      </c>
      <c r="G173" s="8">
        <v>17.182359739999999</v>
      </c>
      <c r="H173" s="11" t="str">
        <f t="shared" si="27"/>
        <v>N/A</v>
      </c>
      <c r="I173" s="12">
        <v>-1.17</v>
      </c>
      <c r="J173" s="12">
        <v>-4.22</v>
      </c>
      <c r="K173" s="43" t="s">
        <v>739</v>
      </c>
      <c r="L173" s="9" t="str">
        <f t="shared" si="28"/>
        <v>Yes</v>
      </c>
    </row>
    <row r="174" spans="1:12" x14ac:dyDescent="0.25">
      <c r="A174" s="2" t="s">
        <v>467</v>
      </c>
      <c r="B174" s="35" t="s">
        <v>213</v>
      </c>
      <c r="C174" s="8">
        <v>9.967994805</v>
      </c>
      <c r="D174" s="11" t="str">
        <f t="shared" si="25"/>
        <v>N/A</v>
      </c>
      <c r="E174" s="8">
        <v>8.6043537110999999</v>
      </c>
      <c r="F174" s="11" t="str">
        <f t="shared" si="26"/>
        <v>N/A</v>
      </c>
      <c r="G174" s="8">
        <v>7.6753010841</v>
      </c>
      <c r="H174" s="11" t="str">
        <f t="shared" si="27"/>
        <v>N/A</v>
      </c>
      <c r="I174" s="12">
        <v>-13.7</v>
      </c>
      <c r="J174" s="12">
        <v>-10.8</v>
      </c>
      <c r="K174" s="43" t="s">
        <v>739</v>
      </c>
      <c r="L174" s="9" t="str">
        <f t="shared" si="28"/>
        <v>Yes</v>
      </c>
    </row>
    <row r="175" spans="1:12" x14ac:dyDescent="0.25">
      <c r="A175" s="2" t="s">
        <v>468</v>
      </c>
      <c r="B175" s="35" t="s">
        <v>213</v>
      </c>
      <c r="C175" s="8">
        <v>18.938971327000001</v>
      </c>
      <c r="D175" s="11" t="str">
        <f t="shared" si="25"/>
        <v>N/A</v>
      </c>
      <c r="E175" s="8">
        <v>17.841301133999998</v>
      </c>
      <c r="F175" s="11" t="str">
        <f t="shared" si="26"/>
        <v>N/A</v>
      </c>
      <c r="G175" s="8">
        <v>16.510803704000001</v>
      </c>
      <c r="H175" s="11" t="str">
        <f t="shared" si="27"/>
        <v>N/A</v>
      </c>
      <c r="I175" s="12">
        <v>-5.8</v>
      </c>
      <c r="J175" s="12">
        <v>-7.46</v>
      </c>
      <c r="K175" s="43" t="s">
        <v>739</v>
      </c>
      <c r="L175" s="9" t="str">
        <f t="shared" si="28"/>
        <v>Yes</v>
      </c>
    </row>
    <row r="176" spans="1:12" x14ac:dyDescent="0.25">
      <c r="A176" s="2" t="s">
        <v>1362</v>
      </c>
      <c r="B176" s="35" t="s">
        <v>213</v>
      </c>
      <c r="C176" s="8">
        <v>0.66608584280000005</v>
      </c>
      <c r="D176" s="11" t="str">
        <f t="shared" si="25"/>
        <v>N/A</v>
      </c>
      <c r="E176" s="8">
        <v>0.75820354550000002</v>
      </c>
      <c r="F176" s="11" t="str">
        <f t="shared" si="26"/>
        <v>N/A</v>
      </c>
      <c r="G176" s="8">
        <v>0.74475038810000005</v>
      </c>
      <c r="H176" s="11" t="str">
        <f t="shared" si="27"/>
        <v>N/A</v>
      </c>
      <c r="I176" s="12">
        <v>13.83</v>
      </c>
      <c r="J176" s="12">
        <v>-1.77</v>
      </c>
      <c r="K176" s="43" t="s">
        <v>739</v>
      </c>
      <c r="L176" s="9" t="str">
        <f t="shared" si="28"/>
        <v>Yes</v>
      </c>
    </row>
    <row r="177" spans="1:12" x14ac:dyDescent="0.25">
      <c r="A177" s="2" t="s">
        <v>1363</v>
      </c>
      <c r="B177" s="35" t="s">
        <v>213</v>
      </c>
      <c r="C177" s="8">
        <v>7.8146611341999996</v>
      </c>
      <c r="D177" s="11" t="str">
        <f t="shared" si="25"/>
        <v>N/A</v>
      </c>
      <c r="E177" s="8">
        <v>7.9863481229</v>
      </c>
      <c r="F177" s="11" t="str">
        <f t="shared" si="26"/>
        <v>N/A</v>
      </c>
      <c r="G177" s="8">
        <v>8.8579795021999992</v>
      </c>
      <c r="H177" s="11" t="str">
        <f t="shared" si="27"/>
        <v>N/A</v>
      </c>
      <c r="I177" s="12">
        <v>2.1970000000000001</v>
      </c>
      <c r="J177" s="12">
        <v>10.91</v>
      </c>
      <c r="K177" s="43" t="s">
        <v>739</v>
      </c>
      <c r="L177" s="9" t="str">
        <f t="shared" si="28"/>
        <v>Yes</v>
      </c>
    </row>
    <row r="178" spans="1:12" x14ac:dyDescent="0.25">
      <c r="A178" s="2" t="s">
        <v>1364</v>
      </c>
      <c r="B178" s="35" t="s">
        <v>213</v>
      </c>
      <c r="C178" s="8">
        <v>2.7734298572</v>
      </c>
      <c r="D178" s="11" t="str">
        <f t="shared" si="25"/>
        <v>N/A</v>
      </c>
      <c r="E178" s="8">
        <v>2.6774131807999999</v>
      </c>
      <c r="F178" s="11" t="str">
        <f t="shared" si="26"/>
        <v>N/A</v>
      </c>
      <c r="G178" s="8">
        <v>2.7607361962999999</v>
      </c>
      <c r="H178" s="11" t="str">
        <f t="shared" si="27"/>
        <v>N/A</v>
      </c>
      <c r="I178" s="12">
        <v>-3.46</v>
      </c>
      <c r="J178" s="12">
        <v>3.1120000000000001</v>
      </c>
      <c r="K178" s="43" t="s">
        <v>739</v>
      </c>
      <c r="L178" s="9" t="str">
        <f t="shared" si="28"/>
        <v>Yes</v>
      </c>
    </row>
    <row r="179" spans="1:12" x14ac:dyDescent="0.25">
      <c r="A179" s="2" t="s">
        <v>1365</v>
      </c>
      <c r="B179" s="35" t="s">
        <v>213</v>
      </c>
      <c r="C179" s="8">
        <v>0.28932232479999997</v>
      </c>
      <c r="D179" s="11" t="str">
        <f t="shared" si="25"/>
        <v>N/A</v>
      </c>
      <c r="E179" s="8">
        <v>0.33466204719999998</v>
      </c>
      <c r="F179" s="11" t="str">
        <f t="shared" si="26"/>
        <v>N/A</v>
      </c>
      <c r="G179" s="8">
        <v>0.26827675820000002</v>
      </c>
      <c r="H179" s="11" t="str">
        <f t="shared" si="27"/>
        <v>N/A</v>
      </c>
      <c r="I179" s="12">
        <v>15.67</v>
      </c>
      <c r="J179" s="12">
        <v>-19.8</v>
      </c>
      <c r="K179" s="43" t="s">
        <v>739</v>
      </c>
      <c r="L179" s="9" t="str">
        <f t="shared" si="28"/>
        <v>Yes</v>
      </c>
    </row>
    <row r="180" spans="1:12" x14ac:dyDescent="0.25">
      <c r="A180" s="2" t="s">
        <v>1366</v>
      </c>
      <c r="B180" s="35" t="s">
        <v>213</v>
      </c>
      <c r="C180" s="8">
        <v>7.9958347299999996E-2</v>
      </c>
      <c r="D180" s="11" t="str">
        <f t="shared" si="25"/>
        <v>N/A</v>
      </c>
      <c r="E180" s="8">
        <v>8.8302940699999999E-2</v>
      </c>
      <c r="F180" s="11" t="str">
        <f t="shared" si="26"/>
        <v>N/A</v>
      </c>
      <c r="G180" s="8">
        <v>0.1028924203</v>
      </c>
      <c r="H180" s="11" t="str">
        <f t="shared" si="27"/>
        <v>N/A</v>
      </c>
      <c r="I180" s="12">
        <v>10.44</v>
      </c>
      <c r="J180" s="12">
        <v>16.52</v>
      </c>
      <c r="K180" s="43" t="s">
        <v>739</v>
      </c>
      <c r="L180" s="9" t="str">
        <f t="shared" si="28"/>
        <v>Yes</v>
      </c>
    </row>
    <row r="181" spans="1:12" x14ac:dyDescent="0.25">
      <c r="A181" s="2" t="s">
        <v>86</v>
      </c>
      <c r="B181" s="35" t="s">
        <v>213</v>
      </c>
      <c r="C181" s="8">
        <v>0.1676914477</v>
      </c>
      <c r="D181" s="11" t="str">
        <f t="shared" si="25"/>
        <v>N/A</v>
      </c>
      <c r="E181" s="8">
        <v>0.4085801839</v>
      </c>
      <c r="F181" s="11" t="str">
        <f t="shared" si="26"/>
        <v>N/A</v>
      </c>
      <c r="G181" s="8">
        <v>0.1097092704</v>
      </c>
      <c r="H181" s="11" t="str">
        <f t="shared" si="27"/>
        <v>N/A</v>
      </c>
      <c r="I181" s="12">
        <v>143.6</v>
      </c>
      <c r="J181" s="12">
        <v>-73.099999999999994</v>
      </c>
      <c r="K181" s="43" t="s">
        <v>739</v>
      </c>
      <c r="L181" s="9" t="str">
        <f t="shared" si="28"/>
        <v>No</v>
      </c>
    </row>
    <row r="182" spans="1:12" x14ac:dyDescent="0.25">
      <c r="A182" s="2" t="s">
        <v>87</v>
      </c>
      <c r="B182" s="35" t="s">
        <v>213</v>
      </c>
      <c r="C182" s="8">
        <v>67.451151222999997</v>
      </c>
      <c r="D182" s="11" t="str">
        <f t="shared" si="25"/>
        <v>N/A</v>
      </c>
      <c r="E182" s="8">
        <v>67.400732645999994</v>
      </c>
      <c r="F182" s="11" t="str">
        <f t="shared" si="26"/>
        <v>N/A</v>
      </c>
      <c r="G182" s="8">
        <v>65.204673584000005</v>
      </c>
      <c r="H182" s="11" t="str">
        <f t="shared" si="27"/>
        <v>N/A</v>
      </c>
      <c r="I182" s="12">
        <v>-7.4999999999999997E-2</v>
      </c>
      <c r="J182" s="12">
        <v>-3.26</v>
      </c>
      <c r="K182" s="43" t="s">
        <v>739</v>
      </c>
      <c r="L182" s="9" t="str">
        <f t="shared" si="28"/>
        <v>Yes</v>
      </c>
    </row>
    <row r="183" spans="1:12" x14ac:dyDescent="0.25">
      <c r="A183" s="2" t="s">
        <v>469</v>
      </c>
      <c r="B183" s="35" t="s">
        <v>213</v>
      </c>
      <c r="C183" s="8">
        <v>32.780082987999997</v>
      </c>
      <c r="D183" s="11" t="str">
        <f t="shared" si="25"/>
        <v>N/A</v>
      </c>
      <c r="E183" s="8">
        <v>31.33105802</v>
      </c>
      <c r="F183" s="11" t="str">
        <f t="shared" si="26"/>
        <v>N/A</v>
      </c>
      <c r="G183" s="8">
        <v>29.868228404</v>
      </c>
      <c r="H183" s="11" t="str">
        <f t="shared" si="27"/>
        <v>N/A</v>
      </c>
      <c r="I183" s="12">
        <v>-4.42</v>
      </c>
      <c r="J183" s="12">
        <v>-4.67</v>
      </c>
      <c r="K183" s="43" t="s">
        <v>739</v>
      </c>
      <c r="L183" s="9" t="str">
        <f t="shared" si="28"/>
        <v>Yes</v>
      </c>
    </row>
    <row r="184" spans="1:12" x14ac:dyDescent="0.25">
      <c r="A184" s="2" t="s">
        <v>470</v>
      </c>
      <c r="B184" s="35" t="s">
        <v>213</v>
      </c>
      <c r="C184" s="8">
        <v>72.199667383999994</v>
      </c>
      <c r="D184" s="11" t="str">
        <f t="shared" si="25"/>
        <v>N/A</v>
      </c>
      <c r="E184" s="8">
        <v>74.148820790000002</v>
      </c>
      <c r="F184" s="11" t="str">
        <f t="shared" si="26"/>
        <v>N/A</v>
      </c>
      <c r="G184" s="8">
        <v>72.834978215999996</v>
      </c>
      <c r="H184" s="11" t="str">
        <f t="shared" si="27"/>
        <v>N/A</v>
      </c>
      <c r="I184" s="12">
        <v>2.7</v>
      </c>
      <c r="J184" s="12">
        <v>-1.77</v>
      </c>
      <c r="K184" s="43" t="s">
        <v>739</v>
      </c>
      <c r="L184" s="9" t="str">
        <f t="shared" si="28"/>
        <v>Yes</v>
      </c>
    </row>
    <row r="185" spans="1:12" x14ac:dyDescent="0.25">
      <c r="A185" s="2" t="s">
        <v>471</v>
      </c>
      <c r="B185" s="35" t="s">
        <v>213</v>
      </c>
      <c r="C185" s="8">
        <v>65.849529199000003</v>
      </c>
      <c r="D185" s="11" t="str">
        <f t="shared" si="25"/>
        <v>N/A</v>
      </c>
      <c r="E185" s="8">
        <v>65.004532529000002</v>
      </c>
      <c r="F185" s="11" t="str">
        <f t="shared" si="26"/>
        <v>N/A</v>
      </c>
      <c r="G185" s="8">
        <v>63.578359439000003</v>
      </c>
      <c r="H185" s="11" t="str">
        <f t="shared" si="27"/>
        <v>N/A</v>
      </c>
      <c r="I185" s="12">
        <v>-1.28</v>
      </c>
      <c r="J185" s="12">
        <v>-2.19</v>
      </c>
      <c r="K185" s="43" t="s">
        <v>739</v>
      </c>
      <c r="L185" s="9" t="str">
        <f t="shared" si="28"/>
        <v>Yes</v>
      </c>
    </row>
    <row r="186" spans="1:12" x14ac:dyDescent="0.25">
      <c r="A186" s="2" t="s">
        <v>472</v>
      </c>
      <c r="B186" s="35" t="s">
        <v>213</v>
      </c>
      <c r="C186" s="8">
        <v>69.909628472999998</v>
      </c>
      <c r="D186" s="11" t="str">
        <f t="shared" si="25"/>
        <v>N/A</v>
      </c>
      <c r="E186" s="8">
        <v>69.894857893999998</v>
      </c>
      <c r="F186" s="11" t="str">
        <f t="shared" si="26"/>
        <v>N/A</v>
      </c>
      <c r="G186" s="8">
        <v>64.211729735999995</v>
      </c>
      <c r="H186" s="11" t="str">
        <f t="shared" si="27"/>
        <v>N/A</v>
      </c>
      <c r="I186" s="12">
        <v>-2.1000000000000001E-2</v>
      </c>
      <c r="J186" s="12">
        <v>-8.1300000000000008</v>
      </c>
      <c r="K186" s="43" t="s">
        <v>739</v>
      </c>
      <c r="L186" s="9" t="str">
        <f t="shared" si="28"/>
        <v>Yes</v>
      </c>
    </row>
    <row r="187" spans="1:12" x14ac:dyDescent="0.25">
      <c r="A187" s="2" t="s">
        <v>116</v>
      </c>
      <c r="B187" s="35" t="s">
        <v>213</v>
      </c>
      <c r="C187" s="8">
        <v>85.102984540999998</v>
      </c>
      <c r="D187" s="11" t="str">
        <f t="shared" si="25"/>
        <v>N/A</v>
      </c>
      <c r="E187" s="8">
        <v>85.836153684999999</v>
      </c>
      <c r="F187" s="11" t="str">
        <f t="shared" si="26"/>
        <v>N/A</v>
      </c>
      <c r="G187" s="8">
        <v>85.080071900999997</v>
      </c>
      <c r="H187" s="11" t="str">
        <f t="shared" si="27"/>
        <v>N/A</v>
      </c>
      <c r="I187" s="12">
        <v>0.86150000000000004</v>
      </c>
      <c r="J187" s="12">
        <v>-0.88100000000000001</v>
      </c>
      <c r="K187" s="43" t="s">
        <v>739</v>
      </c>
      <c r="L187" s="9" t="str">
        <f t="shared" si="28"/>
        <v>Yes</v>
      </c>
    </row>
    <row r="188" spans="1:12" x14ac:dyDescent="0.25">
      <c r="A188" s="2" t="s">
        <v>473</v>
      </c>
      <c r="B188" s="35" t="s">
        <v>213</v>
      </c>
      <c r="C188" s="8">
        <v>55.186721992000003</v>
      </c>
      <c r="D188" s="11" t="str">
        <f t="shared" si="25"/>
        <v>N/A</v>
      </c>
      <c r="E188" s="8">
        <v>51.467576792000003</v>
      </c>
      <c r="F188" s="11" t="str">
        <f t="shared" si="26"/>
        <v>N/A</v>
      </c>
      <c r="G188" s="8">
        <v>51.903367496000001</v>
      </c>
      <c r="H188" s="11" t="str">
        <f t="shared" si="27"/>
        <v>N/A</v>
      </c>
      <c r="I188" s="12">
        <v>-6.74</v>
      </c>
      <c r="J188" s="12">
        <v>0.84670000000000001</v>
      </c>
      <c r="K188" s="43" t="s">
        <v>739</v>
      </c>
      <c r="L188" s="9" t="str">
        <f t="shared" si="28"/>
        <v>Yes</v>
      </c>
    </row>
    <row r="189" spans="1:12" x14ac:dyDescent="0.25">
      <c r="A189" s="2" t="s">
        <v>474</v>
      </c>
      <c r="B189" s="35" t="s">
        <v>213</v>
      </c>
      <c r="C189" s="8">
        <v>85.382019174000007</v>
      </c>
      <c r="D189" s="11" t="str">
        <f t="shared" si="25"/>
        <v>N/A</v>
      </c>
      <c r="E189" s="8">
        <v>86.808583033999994</v>
      </c>
      <c r="F189" s="11" t="str">
        <f t="shared" si="26"/>
        <v>N/A</v>
      </c>
      <c r="G189" s="8">
        <v>86.943184849000005</v>
      </c>
      <c r="H189" s="11" t="str">
        <f t="shared" si="27"/>
        <v>N/A</v>
      </c>
      <c r="I189" s="12">
        <v>1.671</v>
      </c>
      <c r="J189" s="12">
        <v>0.15509999999999999</v>
      </c>
      <c r="K189" s="43" t="s">
        <v>739</v>
      </c>
      <c r="L189" s="9" t="str">
        <f t="shared" si="28"/>
        <v>Yes</v>
      </c>
    </row>
    <row r="190" spans="1:12" x14ac:dyDescent="0.25">
      <c r="A190" s="2" t="s">
        <v>475</v>
      </c>
      <c r="B190" s="35" t="s">
        <v>213</v>
      </c>
      <c r="C190" s="8">
        <v>86.597824574000001</v>
      </c>
      <c r="D190" s="11" t="str">
        <f t="shared" si="25"/>
        <v>N/A</v>
      </c>
      <c r="E190" s="8">
        <v>87.072979919999995</v>
      </c>
      <c r="F190" s="11" t="str">
        <f t="shared" si="26"/>
        <v>N/A</v>
      </c>
      <c r="G190" s="8">
        <v>86.515699038999998</v>
      </c>
      <c r="H190" s="11" t="str">
        <f t="shared" si="27"/>
        <v>N/A</v>
      </c>
      <c r="I190" s="12">
        <v>0.54869999999999997</v>
      </c>
      <c r="J190" s="12">
        <v>-0.64</v>
      </c>
      <c r="K190" s="43" t="s">
        <v>739</v>
      </c>
      <c r="L190" s="9" t="str">
        <f t="shared" si="28"/>
        <v>Yes</v>
      </c>
    </row>
    <row r="191" spans="1:12" x14ac:dyDescent="0.25">
      <c r="A191" s="2" t="s">
        <v>476</v>
      </c>
      <c r="B191" s="35" t="s">
        <v>213</v>
      </c>
      <c r="C191" s="8">
        <v>80.901111979000007</v>
      </c>
      <c r="D191" s="11" t="str">
        <f t="shared" si="25"/>
        <v>N/A</v>
      </c>
      <c r="E191" s="8">
        <v>81.840397569000004</v>
      </c>
      <c r="F191" s="11" t="str">
        <f t="shared" si="26"/>
        <v>N/A</v>
      </c>
      <c r="G191" s="8">
        <v>79.121984679999997</v>
      </c>
      <c r="H191" s="11" t="str">
        <f t="shared" si="27"/>
        <v>N/A</v>
      </c>
      <c r="I191" s="12">
        <v>1.161</v>
      </c>
      <c r="J191" s="12">
        <v>-3.32</v>
      </c>
      <c r="K191" s="43" t="s">
        <v>739</v>
      </c>
      <c r="L191" s="9" t="str">
        <f t="shared" si="28"/>
        <v>Yes</v>
      </c>
    </row>
    <row r="192" spans="1:12" x14ac:dyDescent="0.25">
      <c r="A192" s="2" t="s">
        <v>1367</v>
      </c>
      <c r="B192" s="35" t="s">
        <v>213</v>
      </c>
      <c r="C192" s="36">
        <v>6.2839428570999996</v>
      </c>
      <c r="D192" s="11" t="str">
        <f t="shared" si="25"/>
        <v>N/A</v>
      </c>
      <c r="E192" s="36">
        <v>6.6678108559</v>
      </c>
      <c r="F192" s="11" t="str">
        <f t="shared" si="26"/>
        <v>N/A</v>
      </c>
      <c r="G192" s="36">
        <v>6.9644536602000002</v>
      </c>
      <c r="H192" s="11" t="str">
        <f t="shared" si="27"/>
        <v>N/A</v>
      </c>
      <c r="I192" s="12">
        <v>6.109</v>
      </c>
      <c r="J192" s="12">
        <v>4.4489999999999998</v>
      </c>
      <c r="K192" s="43" t="s">
        <v>739</v>
      </c>
      <c r="L192" s="9" t="str">
        <f t="shared" si="28"/>
        <v>Yes</v>
      </c>
    </row>
    <row r="193" spans="1:12" x14ac:dyDescent="0.25">
      <c r="A193" s="2" t="s">
        <v>1368</v>
      </c>
      <c r="B193" s="35" t="s">
        <v>213</v>
      </c>
      <c r="C193" s="36">
        <v>6.3830845771</v>
      </c>
      <c r="D193" s="11" t="str">
        <f t="shared" si="25"/>
        <v>N/A</v>
      </c>
      <c r="E193" s="36">
        <v>7.9789473684000001</v>
      </c>
      <c r="F193" s="11" t="str">
        <f t="shared" si="26"/>
        <v>N/A</v>
      </c>
      <c r="G193" s="36">
        <v>7.9726775956000004</v>
      </c>
      <c r="H193" s="11" t="str">
        <f t="shared" si="27"/>
        <v>N/A</v>
      </c>
      <c r="I193" s="12">
        <v>25</v>
      </c>
      <c r="J193" s="12">
        <v>-7.9000000000000001E-2</v>
      </c>
      <c r="K193" s="43" t="s">
        <v>739</v>
      </c>
      <c r="L193" s="9" t="str">
        <f t="shared" si="28"/>
        <v>Yes</v>
      </c>
    </row>
    <row r="194" spans="1:12" x14ac:dyDescent="0.25">
      <c r="A194" s="2" t="s">
        <v>1369</v>
      </c>
      <c r="B194" s="35" t="s">
        <v>213</v>
      </c>
      <c r="C194" s="36">
        <v>14.833063864</v>
      </c>
      <c r="D194" s="11" t="str">
        <f t="shared" si="25"/>
        <v>N/A</v>
      </c>
      <c r="E194" s="36">
        <v>14.336415363</v>
      </c>
      <c r="F194" s="11" t="str">
        <f t="shared" si="26"/>
        <v>N/A</v>
      </c>
      <c r="G194" s="36">
        <v>14.401164294999999</v>
      </c>
      <c r="H194" s="11" t="str">
        <f t="shared" si="27"/>
        <v>N/A</v>
      </c>
      <c r="I194" s="12">
        <v>-3.35</v>
      </c>
      <c r="J194" s="12">
        <v>0.4516</v>
      </c>
      <c r="K194" s="43" t="s">
        <v>739</v>
      </c>
      <c r="L194" s="9" t="str">
        <f t="shared" si="28"/>
        <v>Yes</v>
      </c>
    </row>
    <row r="195" spans="1:12" x14ac:dyDescent="0.25">
      <c r="A195" s="2" t="s">
        <v>1370</v>
      </c>
      <c r="B195" s="35" t="s">
        <v>213</v>
      </c>
      <c r="C195" s="36">
        <v>4.0763727315000002</v>
      </c>
      <c r="D195" s="11" t="str">
        <f t="shared" si="25"/>
        <v>N/A</v>
      </c>
      <c r="E195" s="36">
        <v>3.8549574252999999</v>
      </c>
      <c r="F195" s="11" t="str">
        <f t="shared" si="26"/>
        <v>N/A</v>
      </c>
      <c r="G195" s="36">
        <v>4.0258569864</v>
      </c>
      <c r="H195" s="11" t="str">
        <f t="shared" si="27"/>
        <v>N/A</v>
      </c>
      <c r="I195" s="12">
        <v>-5.43</v>
      </c>
      <c r="J195" s="12">
        <v>4.4329999999999998</v>
      </c>
      <c r="K195" s="43" t="s">
        <v>739</v>
      </c>
      <c r="L195" s="9" t="str">
        <f t="shared" si="28"/>
        <v>Yes</v>
      </c>
    </row>
    <row r="196" spans="1:12" x14ac:dyDescent="0.25">
      <c r="A196" s="2" t="s">
        <v>1371</v>
      </c>
      <c r="B196" s="35" t="s">
        <v>213</v>
      </c>
      <c r="C196" s="36">
        <v>3.7783996072999999</v>
      </c>
      <c r="D196" s="11" t="str">
        <f t="shared" si="25"/>
        <v>N/A</v>
      </c>
      <c r="E196" s="36">
        <v>3.6796731123000002</v>
      </c>
      <c r="F196" s="11" t="str">
        <f t="shared" si="26"/>
        <v>N/A</v>
      </c>
      <c r="G196" s="36">
        <v>3.8097216451999998</v>
      </c>
      <c r="H196" s="11" t="str">
        <f t="shared" si="27"/>
        <v>N/A</v>
      </c>
      <c r="I196" s="12">
        <v>-2.61</v>
      </c>
      <c r="J196" s="12">
        <v>3.5339999999999998</v>
      </c>
      <c r="K196" s="43" t="s">
        <v>739</v>
      </c>
      <c r="L196" s="9" t="str">
        <f t="shared" si="28"/>
        <v>Yes</v>
      </c>
    </row>
    <row r="197" spans="1:12" x14ac:dyDescent="0.25">
      <c r="A197" s="2" t="s">
        <v>1372</v>
      </c>
      <c r="B197" s="35" t="s">
        <v>213</v>
      </c>
      <c r="C197" s="36">
        <v>233.09223030000001</v>
      </c>
      <c r="D197" s="11" t="str">
        <f t="shared" si="25"/>
        <v>N/A</v>
      </c>
      <c r="E197" s="36">
        <v>226.92951991999999</v>
      </c>
      <c r="F197" s="11" t="str">
        <f t="shared" si="26"/>
        <v>N/A</v>
      </c>
      <c r="G197" s="36">
        <v>233.10586945</v>
      </c>
      <c r="H197" s="11" t="str">
        <f t="shared" si="27"/>
        <v>N/A</v>
      </c>
      <c r="I197" s="12">
        <v>-2.64</v>
      </c>
      <c r="J197" s="12">
        <v>2.722</v>
      </c>
      <c r="K197" s="43" t="s">
        <v>739</v>
      </c>
      <c r="L197" s="9" t="str">
        <f t="shared" si="28"/>
        <v>Yes</v>
      </c>
    </row>
    <row r="198" spans="1:12" x14ac:dyDescent="0.25">
      <c r="A198" s="2" t="s">
        <v>1373</v>
      </c>
      <c r="B198" s="35" t="s">
        <v>213</v>
      </c>
      <c r="C198" s="36">
        <v>240.99115044000001</v>
      </c>
      <c r="D198" s="11" t="str">
        <f t="shared" si="25"/>
        <v>N/A</v>
      </c>
      <c r="E198" s="36">
        <v>218.91452991</v>
      </c>
      <c r="F198" s="11" t="str">
        <f t="shared" si="26"/>
        <v>N/A</v>
      </c>
      <c r="G198" s="36">
        <v>220.19834710999999</v>
      </c>
      <c r="H198" s="11" t="str">
        <f t="shared" si="27"/>
        <v>N/A</v>
      </c>
      <c r="I198" s="12">
        <v>-9.16</v>
      </c>
      <c r="J198" s="12">
        <v>0.58640000000000003</v>
      </c>
      <c r="K198" s="43" t="s">
        <v>739</v>
      </c>
      <c r="L198" s="9" t="str">
        <f t="shared" si="28"/>
        <v>Yes</v>
      </c>
    </row>
    <row r="199" spans="1:12" x14ac:dyDescent="0.25">
      <c r="A199" s="2" t="s">
        <v>1374</v>
      </c>
      <c r="B199" s="35" t="s">
        <v>213</v>
      </c>
      <c r="C199" s="36">
        <v>270.86860669999999</v>
      </c>
      <c r="D199" s="11" t="str">
        <f t="shared" si="25"/>
        <v>N/A</v>
      </c>
      <c r="E199" s="36">
        <v>262.23510722999998</v>
      </c>
      <c r="F199" s="11" t="str">
        <f t="shared" si="26"/>
        <v>N/A</v>
      </c>
      <c r="G199" s="36">
        <v>266.61755233000002</v>
      </c>
      <c r="H199" s="11" t="str">
        <f t="shared" si="27"/>
        <v>N/A</v>
      </c>
      <c r="I199" s="12">
        <v>-3.19</v>
      </c>
      <c r="J199" s="12">
        <v>1.671</v>
      </c>
      <c r="K199" s="43" t="s">
        <v>739</v>
      </c>
      <c r="L199" s="9" t="str">
        <f t="shared" si="28"/>
        <v>Yes</v>
      </c>
    </row>
    <row r="200" spans="1:12" x14ac:dyDescent="0.25">
      <c r="A200" s="2" t="s">
        <v>1375</v>
      </c>
      <c r="B200" s="35" t="s">
        <v>213</v>
      </c>
      <c r="C200" s="36">
        <v>145.27655311000001</v>
      </c>
      <c r="D200" s="11" t="str">
        <f t="shared" si="25"/>
        <v>N/A</v>
      </c>
      <c r="E200" s="36">
        <v>146.88682746000001</v>
      </c>
      <c r="F200" s="11" t="str">
        <f t="shared" si="26"/>
        <v>N/A</v>
      </c>
      <c r="G200" s="36">
        <v>136.74939759</v>
      </c>
      <c r="H200" s="11" t="str">
        <f t="shared" si="27"/>
        <v>N/A</v>
      </c>
      <c r="I200" s="12">
        <v>1.1080000000000001</v>
      </c>
      <c r="J200" s="12">
        <v>-6.9</v>
      </c>
      <c r="K200" s="43" t="s">
        <v>739</v>
      </c>
      <c r="L200" s="9" t="str">
        <f t="shared" si="28"/>
        <v>Yes</v>
      </c>
    </row>
    <row r="201" spans="1:12" x14ac:dyDescent="0.25">
      <c r="A201" s="2" t="s">
        <v>1376</v>
      </c>
      <c r="B201" s="35" t="s">
        <v>213</v>
      </c>
      <c r="C201" s="36">
        <v>235.16279069999999</v>
      </c>
      <c r="D201" s="11" t="str">
        <f t="shared" si="25"/>
        <v>N/A</v>
      </c>
      <c r="E201" s="36">
        <v>218.34883721</v>
      </c>
      <c r="F201" s="11" t="str">
        <f t="shared" si="26"/>
        <v>N/A</v>
      </c>
      <c r="G201" s="36">
        <v>231.51111111</v>
      </c>
      <c r="H201" s="11" t="str">
        <f t="shared" si="27"/>
        <v>N/A</v>
      </c>
      <c r="I201" s="12">
        <v>-7.15</v>
      </c>
      <c r="J201" s="12">
        <v>6.0279999999999996</v>
      </c>
      <c r="K201" s="43" t="s">
        <v>739</v>
      </c>
      <c r="L201" s="9" t="str">
        <f t="shared" si="28"/>
        <v>Yes</v>
      </c>
    </row>
    <row r="202" spans="1:12" x14ac:dyDescent="0.25">
      <c r="A202" s="2" t="s">
        <v>28</v>
      </c>
      <c r="B202" s="35" t="s">
        <v>213</v>
      </c>
      <c r="C202" s="8">
        <v>2.8877371696999998</v>
      </c>
      <c r="D202" s="11" t="str">
        <f t="shared" si="25"/>
        <v>N/A</v>
      </c>
      <c r="E202" s="8">
        <v>2.5328955011000001</v>
      </c>
      <c r="F202" s="11" t="str">
        <f t="shared" si="26"/>
        <v>N/A</v>
      </c>
      <c r="G202" s="8">
        <v>2.2068796470000001</v>
      </c>
      <c r="H202" s="11" t="str">
        <f t="shared" si="27"/>
        <v>N/A</v>
      </c>
      <c r="I202" s="12">
        <v>-12.3</v>
      </c>
      <c r="J202" s="12">
        <v>-12.9</v>
      </c>
      <c r="K202" s="43" t="s">
        <v>739</v>
      </c>
      <c r="L202" s="9" t="str">
        <f t="shared" si="28"/>
        <v>Yes</v>
      </c>
    </row>
    <row r="203" spans="1:12" x14ac:dyDescent="0.25">
      <c r="A203" s="2" t="s">
        <v>123</v>
      </c>
      <c r="B203" s="35" t="s">
        <v>213</v>
      </c>
      <c r="C203" s="36">
        <v>0</v>
      </c>
      <c r="D203" s="11" t="str">
        <f t="shared" ref="D203:D213" si="29">IF($B203="N/A","N/A",IF(C203&gt;10,"No",IF(C203&lt;-10,"No","Yes")))</f>
        <v>N/A</v>
      </c>
      <c r="E203" s="36">
        <v>0</v>
      </c>
      <c r="F203" s="11" t="str">
        <f t="shared" ref="F203:F213" si="30">IF($B203="N/A","N/A",IF(E203&gt;10,"No",IF(E203&lt;-10,"No","Yes")))</f>
        <v>N/A</v>
      </c>
      <c r="G203" s="36">
        <v>0</v>
      </c>
      <c r="H203" s="11" t="str">
        <f t="shared" ref="H203:H213" si="31">IF($B203="N/A","N/A",IF(G203&gt;10,"No",IF(G203&lt;-10,"No","Yes")))</f>
        <v>N/A</v>
      </c>
      <c r="I203" s="12" t="s">
        <v>1746</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13</v>
      </c>
      <c r="F204" s="11" t="str">
        <f t="shared" si="30"/>
        <v>N/A</v>
      </c>
      <c r="G204" s="36">
        <v>11</v>
      </c>
      <c r="H204" s="11" t="str">
        <f t="shared" si="31"/>
        <v>N/A</v>
      </c>
      <c r="I204" s="12">
        <v>44.44</v>
      </c>
      <c r="J204" s="12">
        <v>-30.8</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16.670000000000002</v>
      </c>
      <c r="J205" s="12">
        <v>-42.9</v>
      </c>
      <c r="K205" s="14" t="s">
        <v>213</v>
      </c>
      <c r="L205" s="9" t="str">
        <f t="shared" si="32"/>
        <v>N/A</v>
      </c>
    </row>
    <row r="206" spans="1:12" ht="25" x14ac:dyDescent="0.25">
      <c r="A206" s="2" t="s">
        <v>1377</v>
      </c>
      <c r="B206" s="35" t="s">
        <v>213</v>
      </c>
      <c r="C206" s="36">
        <v>0</v>
      </c>
      <c r="D206" s="11" t="str">
        <f t="shared" si="29"/>
        <v>N/A</v>
      </c>
      <c r="E206" s="36">
        <v>0</v>
      </c>
      <c r="F206" s="11" t="str">
        <f t="shared" si="30"/>
        <v>N/A</v>
      </c>
      <c r="G206" s="36">
        <v>0</v>
      </c>
      <c r="H206" s="11" t="str">
        <f t="shared" si="31"/>
        <v>N/A</v>
      </c>
      <c r="I206" s="12" t="s">
        <v>1746</v>
      </c>
      <c r="J206" s="12" t="s">
        <v>1746</v>
      </c>
      <c r="K206" s="14" t="s">
        <v>213</v>
      </c>
      <c r="L206" s="9" t="str">
        <f t="shared" si="32"/>
        <v>N/A</v>
      </c>
    </row>
    <row r="207" spans="1:12" x14ac:dyDescent="0.25">
      <c r="A207" s="2" t="s">
        <v>1625</v>
      </c>
      <c r="B207" s="35" t="s">
        <v>213</v>
      </c>
      <c r="C207" s="36">
        <v>11</v>
      </c>
      <c r="D207" s="11" t="str">
        <f t="shared" si="29"/>
        <v>N/A</v>
      </c>
      <c r="E207" s="36">
        <v>12</v>
      </c>
      <c r="F207" s="11" t="str">
        <f t="shared" si="30"/>
        <v>N/A</v>
      </c>
      <c r="G207" s="36">
        <v>11</v>
      </c>
      <c r="H207" s="11" t="str">
        <f t="shared" si="31"/>
        <v>N/A</v>
      </c>
      <c r="I207" s="12">
        <v>50</v>
      </c>
      <c r="J207" s="12">
        <v>-25</v>
      </c>
      <c r="K207" s="14" t="s">
        <v>213</v>
      </c>
      <c r="L207" s="9" t="str">
        <f t="shared" si="32"/>
        <v>N/A</v>
      </c>
    </row>
    <row r="208" spans="1:12" x14ac:dyDescent="0.25">
      <c r="A208" s="2" t="s">
        <v>1626</v>
      </c>
      <c r="B208" s="35" t="s">
        <v>213</v>
      </c>
      <c r="C208" s="36">
        <v>11</v>
      </c>
      <c r="D208" s="11" t="str">
        <f t="shared" si="29"/>
        <v>N/A</v>
      </c>
      <c r="E208" s="36">
        <v>11</v>
      </c>
      <c r="F208" s="11" t="str">
        <f t="shared" si="30"/>
        <v>N/A</v>
      </c>
      <c r="G208" s="36">
        <v>11</v>
      </c>
      <c r="H208" s="11" t="str">
        <f t="shared" si="31"/>
        <v>N/A</v>
      </c>
      <c r="I208" s="12">
        <v>0</v>
      </c>
      <c r="J208" s="12">
        <v>400</v>
      </c>
      <c r="K208" s="14" t="s">
        <v>213</v>
      </c>
      <c r="L208" s="9" t="str">
        <f t="shared" si="32"/>
        <v>N/A</v>
      </c>
    </row>
    <row r="209" spans="1:12" x14ac:dyDescent="0.25">
      <c r="A209" s="2" t="s">
        <v>125</v>
      </c>
      <c r="B209" s="35" t="s">
        <v>213</v>
      </c>
      <c r="C209" s="45">
        <v>808629</v>
      </c>
      <c r="D209" s="11" t="str">
        <f t="shared" si="29"/>
        <v>N/A</v>
      </c>
      <c r="E209" s="45">
        <v>877217</v>
      </c>
      <c r="F209" s="11" t="str">
        <f t="shared" si="30"/>
        <v>N/A</v>
      </c>
      <c r="G209" s="45">
        <v>688631</v>
      </c>
      <c r="H209" s="11" t="str">
        <f t="shared" si="31"/>
        <v>N/A</v>
      </c>
      <c r="I209" s="12">
        <v>8.4819999999999993</v>
      </c>
      <c r="J209" s="12">
        <v>-21.5</v>
      </c>
      <c r="K209" s="14" t="s">
        <v>213</v>
      </c>
      <c r="L209" s="9" t="str">
        <f t="shared" si="32"/>
        <v>N/A</v>
      </c>
    </row>
    <row r="210" spans="1:12" x14ac:dyDescent="0.25">
      <c r="A210" s="44" t="s">
        <v>1621</v>
      </c>
      <c r="B210" s="35" t="s">
        <v>213</v>
      </c>
      <c r="C210" s="45">
        <v>782589</v>
      </c>
      <c r="D210" s="11" t="str">
        <f t="shared" si="29"/>
        <v>N/A</v>
      </c>
      <c r="E210" s="45">
        <v>854695</v>
      </c>
      <c r="F210" s="11" t="str">
        <f t="shared" si="30"/>
        <v>N/A</v>
      </c>
      <c r="G210" s="45">
        <v>604123</v>
      </c>
      <c r="H210" s="11" t="str">
        <f t="shared" si="31"/>
        <v>N/A</v>
      </c>
      <c r="I210" s="12">
        <v>9.2140000000000004</v>
      </c>
      <c r="J210" s="12">
        <v>-29.3</v>
      </c>
      <c r="K210" s="14" t="s">
        <v>213</v>
      </c>
      <c r="L210" s="9" t="str">
        <f t="shared" si="32"/>
        <v>N/A</v>
      </c>
    </row>
    <row r="211" spans="1:12" x14ac:dyDescent="0.25">
      <c r="A211" s="44" t="s">
        <v>1378</v>
      </c>
      <c r="B211" s="35" t="s">
        <v>213</v>
      </c>
      <c r="C211" s="45">
        <v>123370</v>
      </c>
      <c r="D211" s="11" t="str">
        <f t="shared" si="29"/>
        <v>N/A</v>
      </c>
      <c r="E211" s="45">
        <v>132860</v>
      </c>
      <c r="F211" s="11" t="str">
        <f t="shared" si="30"/>
        <v>N/A</v>
      </c>
      <c r="G211" s="45">
        <v>123370</v>
      </c>
      <c r="H211" s="11" t="str">
        <f t="shared" si="31"/>
        <v>N/A</v>
      </c>
      <c r="I211" s="12">
        <v>7.6920000000000002</v>
      </c>
      <c r="J211" s="12">
        <v>-7.14</v>
      </c>
      <c r="K211" s="14" t="s">
        <v>213</v>
      </c>
      <c r="L211" s="9" t="str">
        <f t="shared" si="32"/>
        <v>N/A</v>
      </c>
    </row>
    <row r="212" spans="1:12" x14ac:dyDescent="0.25">
      <c r="A212" s="44" t="s">
        <v>1615</v>
      </c>
      <c r="B212" s="35" t="s">
        <v>213</v>
      </c>
      <c r="C212" s="45">
        <v>505036</v>
      </c>
      <c r="D212" s="11" t="str">
        <f t="shared" si="29"/>
        <v>N/A</v>
      </c>
      <c r="E212" s="45">
        <v>720700</v>
      </c>
      <c r="F212" s="11" t="str">
        <f t="shared" si="30"/>
        <v>N/A</v>
      </c>
      <c r="G212" s="45">
        <v>470307</v>
      </c>
      <c r="H212" s="11" t="str">
        <f t="shared" si="31"/>
        <v>N/A</v>
      </c>
      <c r="I212" s="12">
        <v>42.7</v>
      </c>
      <c r="J212" s="12">
        <v>-34.700000000000003</v>
      </c>
      <c r="K212" s="14" t="s">
        <v>213</v>
      </c>
      <c r="L212" s="9" t="str">
        <f t="shared" si="32"/>
        <v>N/A</v>
      </c>
    </row>
    <row r="213" spans="1:12" x14ac:dyDescent="0.25">
      <c r="A213" s="44" t="s">
        <v>1616</v>
      </c>
      <c r="B213" s="35" t="s">
        <v>213</v>
      </c>
      <c r="C213" s="45">
        <v>253146</v>
      </c>
      <c r="D213" s="11" t="str">
        <f t="shared" si="29"/>
        <v>N/A</v>
      </c>
      <c r="E213" s="45">
        <v>248027</v>
      </c>
      <c r="F213" s="11" t="str">
        <f t="shared" si="30"/>
        <v>N/A</v>
      </c>
      <c r="G213" s="45">
        <v>323063</v>
      </c>
      <c r="H213" s="11" t="str">
        <f t="shared" si="31"/>
        <v>N/A</v>
      </c>
      <c r="I213" s="12">
        <v>-2.02</v>
      </c>
      <c r="J213" s="12">
        <v>30.25</v>
      </c>
      <c r="K213" s="14" t="s">
        <v>213</v>
      </c>
      <c r="L213" s="9" t="str">
        <f t="shared" si="32"/>
        <v>N/A</v>
      </c>
    </row>
    <row r="214" spans="1:12" ht="25" x14ac:dyDescent="0.25">
      <c r="A214" s="2" t="s">
        <v>1379</v>
      </c>
      <c r="B214" s="35" t="s">
        <v>213</v>
      </c>
      <c r="C214" s="45">
        <v>72800546</v>
      </c>
      <c r="D214" s="11" t="str">
        <f t="shared" ref="D214:D228" si="33">IF($B214="N/A","N/A",IF(C214&gt;10,"No",IF(C214&lt;-10,"No","Yes")))</f>
        <v>N/A</v>
      </c>
      <c r="E214" s="45">
        <v>72022243</v>
      </c>
      <c r="F214" s="11" t="str">
        <f t="shared" ref="F214:F228" si="34">IF($B214="N/A","N/A",IF(E214&gt;10,"No",IF(E214&lt;-10,"No","Yes")))</f>
        <v>N/A</v>
      </c>
      <c r="G214" s="45">
        <v>69167224</v>
      </c>
      <c r="H214" s="11" t="str">
        <f t="shared" ref="H214:H228" si="35">IF($B214="N/A","N/A",IF(G214&gt;10,"No",IF(G214&lt;-10,"No","Yes")))</f>
        <v>N/A</v>
      </c>
      <c r="I214" s="12">
        <v>-1.07</v>
      </c>
      <c r="J214" s="12">
        <v>-3.96</v>
      </c>
      <c r="K214" s="43" t="s">
        <v>739</v>
      </c>
      <c r="L214" s="9" t="str">
        <f t="shared" ref="L214:L228" si="36">IF(J214="Div by 0", "N/A", IF(K214="N/A","N/A", IF(J214&gt;VALUE(MID(K214,1,2)), "No", IF(J214&lt;-1*VALUE(MID(K214,1,2)), "No", "Yes"))))</f>
        <v>Yes</v>
      </c>
    </row>
    <row r="215" spans="1:12" x14ac:dyDescent="0.25">
      <c r="A215" s="4" t="s">
        <v>649</v>
      </c>
      <c r="B215" s="35" t="s">
        <v>213</v>
      </c>
      <c r="C215" s="36">
        <v>24341</v>
      </c>
      <c r="D215" s="11" t="str">
        <f t="shared" si="33"/>
        <v>N/A</v>
      </c>
      <c r="E215" s="36">
        <v>23655</v>
      </c>
      <c r="F215" s="11" t="str">
        <f t="shared" si="34"/>
        <v>N/A</v>
      </c>
      <c r="G215" s="36">
        <v>21396</v>
      </c>
      <c r="H215" s="11" t="str">
        <f t="shared" si="35"/>
        <v>N/A</v>
      </c>
      <c r="I215" s="12">
        <v>-2.82</v>
      </c>
      <c r="J215" s="12">
        <v>-9.5500000000000007</v>
      </c>
      <c r="K215" s="43" t="s">
        <v>739</v>
      </c>
      <c r="L215" s="9" t="str">
        <f t="shared" si="36"/>
        <v>Yes</v>
      </c>
    </row>
    <row r="216" spans="1:12" x14ac:dyDescent="0.25">
      <c r="A216" s="4" t="s">
        <v>1380</v>
      </c>
      <c r="B216" s="35" t="s">
        <v>213</v>
      </c>
      <c r="C216" s="45">
        <v>2990.8609342</v>
      </c>
      <c r="D216" s="11" t="str">
        <f t="shared" si="33"/>
        <v>N/A</v>
      </c>
      <c r="E216" s="45">
        <v>3044.6942718</v>
      </c>
      <c r="F216" s="11" t="str">
        <f t="shared" si="34"/>
        <v>N/A</v>
      </c>
      <c r="G216" s="45">
        <v>3232.7175173000001</v>
      </c>
      <c r="H216" s="11" t="str">
        <f t="shared" si="35"/>
        <v>N/A</v>
      </c>
      <c r="I216" s="12">
        <v>1.8</v>
      </c>
      <c r="J216" s="12">
        <v>6.1749999999999998</v>
      </c>
      <c r="K216" s="43" t="s">
        <v>739</v>
      </c>
      <c r="L216" s="9" t="str">
        <f t="shared" si="36"/>
        <v>Yes</v>
      </c>
    </row>
    <row r="217" spans="1:12" ht="25" x14ac:dyDescent="0.25">
      <c r="A217" s="2" t="s">
        <v>1381</v>
      </c>
      <c r="B217" s="35" t="s">
        <v>213</v>
      </c>
      <c r="C217" s="45">
        <v>11146362</v>
      </c>
      <c r="D217" s="11" t="str">
        <f t="shared" si="33"/>
        <v>N/A</v>
      </c>
      <c r="E217" s="45">
        <v>10213663</v>
      </c>
      <c r="F217" s="11" t="str">
        <f t="shared" si="34"/>
        <v>N/A</v>
      </c>
      <c r="G217" s="45">
        <v>9501949</v>
      </c>
      <c r="H217" s="11" t="str">
        <f t="shared" si="35"/>
        <v>N/A</v>
      </c>
      <c r="I217" s="12">
        <v>-8.3699999999999992</v>
      </c>
      <c r="J217" s="12">
        <v>-6.97</v>
      </c>
      <c r="K217" s="43" t="s">
        <v>739</v>
      </c>
      <c r="L217" s="9" t="str">
        <f t="shared" si="36"/>
        <v>Yes</v>
      </c>
    </row>
    <row r="218" spans="1:12" x14ac:dyDescent="0.25">
      <c r="A218" s="4" t="s">
        <v>516</v>
      </c>
      <c r="B218" s="35" t="s">
        <v>213</v>
      </c>
      <c r="C218" s="36">
        <v>38731</v>
      </c>
      <c r="D218" s="11" t="str">
        <f t="shared" si="33"/>
        <v>N/A</v>
      </c>
      <c r="E218" s="36">
        <v>35560</v>
      </c>
      <c r="F218" s="11" t="str">
        <f t="shared" si="34"/>
        <v>N/A</v>
      </c>
      <c r="G218" s="36">
        <v>33536</v>
      </c>
      <c r="H218" s="11" t="str">
        <f t="shared" si="35"/>
        <v>N/A</v>
      </c>
      <c r="I218" s="12">
        <v>-8.19</v>
      </c>
      <c r="J218" s="12">
        <v>-5.69</v>
      </c>
      <c r="K218" s="43" t="s">
        <v>739</v>
      </c>
      <c r="L218" s="9" t="str">
        <f t="shared" si="36"/>
        <v>Yes</v>
      </c>
    </row>
    <row r="219" spans="1:12" x14ac:dyDescent="0.25">
      <c r="A219" s="2" t="s">
        <v>1382</v>
      </c>
      <c r="B219" s="35" t="s">
        <v>213</v>
      </c>
      <c r="C219" s="45">
        <v>287.78916113999998</v>
      </c>
      <c r="D219" s="11" t="str">
        <f t="shared" si="33"/>
        <v>N/A</v>
      </c>
      <c r="E219" s="45">
        <v>287.22336895000001</v>
      </c>
      <c r="F219" s="11" t="str">
        <f t="shared" si="34"/>
        <v>N/A</v>
      </c>
      <c r="G219" s="45">
        <v>283.33578841000002</v>
      </c>
      <c r="H219" s="11" t="str">
        <f t="shared" si="35"/>
        <v>N/A</v>
      </c>
      <c r="I219" s="12">
        <v>-0.19700000000000001</v>
      </c>
      <c r="J219" s="12">
        <v>-1.35</v>
      </c>
      <c r="K219" s="43" t="s">
        <v>739</v>
      </c>
      <c r="L219" s="9" t="str">
        <f t="shared" si="36"/>
        <v>Yes</v>
      </c>
    </row>
    <row r="220" spans="1:12" ht="25" x14ac:dyDescent="0.25">
      <c r="A220" s="2" t="s">
        <v>1383</v>
      </c>
      <c r="B220" s="35" t="s">
        <v>213</v>
      </c>
      <c r="C220" s="45">
        <v>8255251</v>
      </c>
      <c r="D220" s="11" t="str">
        <f t="shared" si="33"/>
        <v>N/A</v>
      </c>
      <c r="E220" s="45">
        <v>7882562</v>
      </c>
      <c r="F220" s="11" t="str">
        <f t="shared" si="34"/>
        <v>N/A</v>
      </c>
      <c r="G220" s="45">
        <v>7700163</v>
      </c>
      <c r="H220" s="11" t="str">
        <f t="shared" si="35"/>
        <v>N/A</v>
      </c>
      <c r="I220" s="12">
        <v>-4.51</v>
      </c>
      <c r="J220" s="12">
        <v>-2.31</v>
      </c>
      <c r="K220" s="43" t="s">
        <v>739</v>
      </c>
      <c r="L220" s="9" t="str">
        <f t="shared" si="36"/>
        <v>Yes</v>
      </c>
    </row>
    <row r="221" spans="1:12" x14ac:dyDescent="0.25">
      <c r="A221" s="4" t="s">
        <v>517</v>
      </c>
      <c r="B221" s="35" t="s">
        <v>213</v>
      </c>
      <c r="C221" s="36">
        <v>21901</v>
      </c>
      <c r="D221" s="11" t="str">
        <f t="shared" si="33"/>
        <v>N/A</v>
      </c>
      <c r="E221" s="36">
        <v>21360</v>
      </c>
      <c r="F221" s="11" t="str">
        <f t="shared" si="34"/>
        <v>N/A</v>
      </c>
      <c r="G221" s="36">
        <v>20828</v>
      </c>
      <c r="H221" s="11" t="str">
        <f t="shared" si="35"/>
        <v>N/A</v>
      </c>
      <c r="I221" s="12">
        <v>-2.4700000000000002</v>
      </c>
      <c r="J221" s="12">
        <v>-2.4900000000000002</v>
      </c>
      <c r="K221" s="43" t="s">
        <v>739</v>
      </c>
      <c r="L221" s="9" t="str">
        <f t="shared" si="36"/>
        <v>Yes</v>
      </c>
    </row>
    <row r="222" spans="1:12" ht="25" x14ac:dyDescent="0.25">
      <c r="A222" s="2" t="s">
        <v>1384</v>
      </c>
      <c r="B222" s="35" t="s">
        <v>213</v>
      </c>
      <c r="C222" s="45">
        <v>376.93488882000003</v>
      </c>
      <c r="D222" s="11" t="str">
        <f t="shared" si="33"/>
        <v>N/A</v>
      </c>
      <c r="E222" s="45">
        <v>369.03380149999998</v>
      </c>
      <c r="F222" s="11" t="str">
        <f t="shared" si="34"/>
        <v>N/A</v>
      </c>
      <c r="G222" s="45">
        <v>369.70246782999999</v>
      </c>
      <c r="H222" s="11" t="str">
        <f t="shared" si="35"/>
        <v>N/A</v>
      </c>
      <c r="I222" s="12">
        <v>-2.1</v>
      </c>
      <c r="J222" s="12">
        <v>0.1812</v>
      </c>
      <c r="K222" s="43" t="s">
        <v>739</v>
      </c>
      <c r="L222" s="9" t="str">
        <f t="shared" si="36"/>
        <v>Yes</v>
      </c>
    </row>
    <row r="223" spans="1:12" ht="25" x14ac:dyDescent="0.25">
      <c r="A223" s="2" t="s">
        <v>1385</v>
      </c>
      <c r="B223" s="35" t="s">
        <v>213</v>
      </c>
      <c r="C223" s="45">
        <v>2783</v>
      </c>
      <c r="D223" s="11" t="str">
        <f t="shared" si="33"/>
        <v>N/A</v>
      </c>
      <c r="E223" s="45">
        <v>60665</v>
      </c>
      <c r="F223" s="11" t="str">
        <f t="shared" si="34"/>
        <v>N/A</v>
      </c>
      <c r="G223" s="45">
        <v>48305</v>
      </c>
      <c r="H223" s="11" t="str">
        <f t="shared" si="35"/>
        <v>N/A</v>
      </c>
      <c r="I223" s="12">
        <v>2080</v>
      </c>
      <c r="J223" s="12">
        <v>-20.399999999999999</v>
      </c>
      <c r="K223" s="43" t="s">
        <v>739</v>
      </c>
      <c r="L223" s="9" t="str">
        <f t="shared" si="36"/>
        <v>Yes</v>
      </c>
    </row>
    <row r="224" spans="1:12" x14ac:dyDescent="0.25">
      <c r="A224" s="2" t="s">
        <v>518</v>
      </c>
      <c r="B224" s="35" t="s">
        <v>213</v>
      </c>
      <c r="C224" s="36">
        <v>11</v>
      </c>
      <c r="D224" s="11" t="str">
        <f t="shared" si="33"/>
        <v>N/A</v>
      </c>
      <c r="E224" s="36">
        <v>81</v>
      </c>
      <c r="F224" s="11" t="str">
        <f t="shared" si="34"/>
        <v>N/A</v>
      </c>
      <c r="G224" s="36">
        <v>65</v>
      </c>
      <c r="H224" s="11" t="str">
        <f t="shared" si="35"/>
        <v>N/A</v>
      </c>
      <c r="I224" s="12">
        <v>1520</v>
      </c>
      <c r="J224" s="12">
        <v>-19.8</v>
      </c>
      <c r="K224" s="43" t="s">
        <v>739</v>
      </c>
      <c r="L224" s="9" t="str">
        <f t="shared" si="36"/>
        <v>Yes</v>
      </c>
    </row>
    <row r="225" spans="1:12" x14ac:dyDescent="0.25">
      <c r="A225" s="2" t="s">
        <v>1386</v>
      </c>
      <c r="B225" s="35" t="s">
        <v>213</v>
      </c>
      <c r="C225" s="45">
        <v>556.6</v>
      </c>
      <c r="D225" s="11" t="str">
        <f t="shared" si="33"/>
        <v>N/A</v>
      </c>
      <c r="E225" s="45">
        <v>748.95061727999996</v>
      </c>
      <c r="F225" s="11" t="str">
        <f t="shared" si="34"/>
        <v>N/A</v>
      </c>
      <c r="G225" s="45">
        <v>743.15384615000005</v>
      </c>
      <c r="H225" s="11" t="str">
        <f t="shared" si="35"/>
        <v>N/A</v>
      </c>
      <c r="I225" s="12">
        <v>34.56</v>
      </c>
      <c r="J225" s="12">
        <v>-0.77400000000000002</v>
      </c>
      <c r="K225" s="43" t="s">
        <v>739</v>
      </c>
      <c r="L225" s="9" t="str">
        <f t="shared" si="36"/>
        <v>Yes</v>
      </c>
    </row>
    <row r="226" spans="1:12" ht="25" x14ac:dyDescent="0.25">
      <c r="A226" s="2" t="s">
        <v>1387</v>
      </c>
      <c r="B226" s="35" t="s">
        <v>213</v>
      </c>
      <c r="C226" s="45">
        <v>61404914</v>
      </c>
      <c r="D226" s="11" t="str">
        <f t="shared" si="33"/>
        <v>N/A</v>
      </c>
      <c r="E226" s="45">
        <v>65268292</v>
      </c>
      <c r="F226" s="11" t="str">
        <f t="shared" si="34"/>
        <v>N/A</v>
      </c>
      <c r="G226" s="45">
        <v>61955900</v>
      </c>
      <c r="H226" s="11" t="str">
        <f t="shared" si="35"/>
        <v>N/A</v>
      </c>
      <c r="I226" s="12">
        <v>6.2919999999999998</v>
      </c>
      <c r="J226" s="12">
        <v>-5.08</v>
      </c>
      <c r="K226" s="43" t="s">
        <v>739</v>
      </c>
      <c r="L226" s="9" t="str">
        <f t="shared" si="36"/>
        <v>Yes</v>
      </c>
    </row>
    <row r="227" spans="1:12" ht="25" x14ac:dyDescent="0.25">
      <c r="A227" s="2" t="s">
        <v>519</v>
      </c>
      <c r="B227" s="35" t="s">
        <v>213</v>
      </c>
      <c r="C227" s="36">
        <v>5178</v>
      </c>
      <c r="D227" s="11" t="str">
        <f t="shared" si="33"/>
        <v>N/A</v>
      </c>
      <c r="E227" s="36">
        <v>5394</v>
      </c>
      <c r="F227" s="11" t="str">
        <f t="shared" si="34"/>
        <v>N/A</v>
      </c>
      <c r="G227" s="36">
        <v>5297</v>
      </c>
      <c r="H227" s="11" t="str">
        <f t="shared" si="35"/>
        <v>N/A</v>
      </c>
      <c r="I227" s="12">
        <v>4.1710000000000003</v>
      </c>
      <c r="J227" s="12">
        <v>-1.8</v>
      </c>
      <c r="K227" s="43" t="s">
        <v>739</v>
      </c>
      <c r="L227" s="9" t="str">
        <f t="shared" si="36"/>
        <v>Yes</v>
      </c>
    </row>
    <row r="228" spans="1:12" ht="25" x14ac:dyDescent="0.25">
      <c r="A228" s="2" t="s">
        <v>1388</v>
      </c>
      <c r="B228" s="35" t="s">
        <v>213</v>
      </c>
      <c r="C228" s="45">
        <v>11858.809192999999</v>
      </c>
      <c r="D228" s="11" t="str">
        <f t="shared" si="33"/>
        <v>N/A</v>
      </c>
      <c r="E228" s="45">
        <v>12100.165369</v>
      </c>
      <c r="F228" s="11" t="str">
        <f t="shared" si="34"/>
        <v>N/A</v>
      </c>
      <c r="G228" s="45">
        <v>11696.413064</v>
      </c>
      <c r="H228" s="11" t="str">
        <f t="shared" si="35"/>
        <v>N/A</v>
      </c>
      <c r="I228" s="12">
        <v>2.0350000000000001</v>
      </c>
      <c r="J228" s="12">
        <v>-3.34</v>
      </c>
      <c r="K228" s="43" t="s">
        <v>739</v>
      </c>
      <c r="L228" s="9" t="str">
        <f t="shared" si="36"/>
        <v>Yes</v>
      </c>
    </row>
    <row r="229" spans="1:12" x14ac:dyDescent="0.25">
      <c r="A229" s="2" t="s">
        <v>1389</v>
      </c>
      <c r="B229" s="35" t="s">
        <v>213</v>
      </c>
      <c r="C229" s="14">
        <v>133656993</v>
      </c>
      <c r="D229" s="11" t="str">
        <f t="shared" ref="D229:D252" si="37">IF($B229="N/A","N/A",IF(C229&gt;10,"No",IF(C229&lt;-10,"No","Yes")))</f>
        <v>N/A</v>
      </c>
      <c r="E229" s="14">
        <v>136580427</v>
      </c>
      <c r="F229" s="11" t="str">
        <f t="shared" ref="F229:F252" si="38">IF($B229="N/A","N/A",IF(E229&gt;10,"No",IF(E229&lt;-10,"No","Yes")))</f>
        <v>N/A</v>
      </c>
      <c r="G229" s="14">
        <v>133622580</v>
      </c>
      <c r="H229" s="11" t="str">
        <f t="shared" ref="H229:H252" si="39">IF($B229="N/A","N/A",IF(G229&gt;10,"No",IF(G229&lt;-10,"No","Yes")))</f>
        <v>N/A</v>
      </c>
      <c r="I229" s="12">
        <v>2.1869999999999998</v>
      </c>
      <c r="J229" s="12">
        <v>-2.17</v>
      </c>
      <c r="K229" s="43" t="s">
        <v>739</v>
      </c>
      <c r="L229" s="9" t="str">
        <f t="shared" ref="L229:L252" si="40">IF(J229="Div by 0", "N/A", IF(K229="N/A","N/A", IF(J229&gt;VALUE(MID(K229,1,2)), "No", IF(J229&lt;-1*VALUE(MID(K229,1,2)), "No", "Yes"))))</f>
        <v>Yes</v>
      </c>
    </row>
    <row r="230" spans="1:12" x14ac:dyDescent="0.25">
      <c r="A230" s="4" t="s">
        <v>1390</v>
      </c>
      <c r="B230" s="35" t="s">
        <v>213</v>
      </c>
      <c r="C230" s="1">
        <v>8035</v>
      </c>
      <c r="D230" s="11" t="str">
        <f t="shared" si="37"/>
        <v>N/A</v>
      </c>
      <c r="E230" s="1">
        <v>8433</v>
      </c>
      <c r="F230" s="11" t="str">
        <f t="shared" si="38"/>
        <v>N/A</v>
      </c>
      <c r="G230" s="1">
        <v>8168</v>
      </c>
      <c r="H230" s="11" t="str">
        <f t="shared" si="39"/>
        <v>N/A</v>
      </c>
      <c r="I230" s="12">
        <v>4.9530000000000003</v>
      </c>
      <c r="J230" s="12">
        <v>-3.14</v>
      </c>
      <c r="K230" s="43" t="s">
        <v>739</v>
      </c>
      <c r="L230" s="9" t="str">
        <f t="shared" si="40"/>
        <v>Yes</v>
      </c>
    </row>
    <row r="231" spans="1:12" x14ac:dyDescent="0.25">
      <c r="A231" s="4" t="s">
        <v>1391</v>
      </c>
      <c r="B231" s="35" t="s">
        <v>213</v>
      </c>
      <c r="C231" s="14">
        <v>16634.348849000002</v>
      </c>
      <c r="D231" s="11" t="str">
        <f t="shared" si="37"/>
        <v>N/A</v>
      </c>
      <c r="E231" s="14">
        <v>16195.947705</v>
      </c>
      <c r="F231" s="11" t="str">
        <f t="shared" si="38"/>
        <v>N/A</v>
      </c>
      <c r="G231" s="14">
        <v>16359.277668999999</v>
      </c>
      <c r="H231" s="11" t="str">
        <f t="shared" si="39"/>
        <v>N/A</v>
      </c>
      <c r="I231" s="12">
        <v>-2.64</v>
      </c>
      <c r="J231" s="12">
        <v>1.008</v>
      </c>
      <c r="K231" s="43" t="s">
        <v>739</v>
      </c>
      <c r="L231" s="9" t="str">
        <f t="shared" si="40"/>
        <v>Yes</v>
      </c>
    </row>
    <row r="232" spans="1:12" x14ac:dyDescent="0.25">
      <c r="A232" s="4" t="s">
        <v>1392</v>
      </c>
      <c r="B232" s="35" t="s">
        <v>213</v>
      </c>
      <c r="C232" s="14">
        <v>8735.0994475000007</v>
      </c>
      <c r="D232" s="11" t="str">
        <f t="shared" si="37"/>
        <v>N/A</v>
      </c>
      <c r="E232" s="14">
        <v>10030.89759</v>
      </c>
      <c r="F232" s="11" t="str">
        <f t="shared" si="38"/>
        <v>N/A</v>
      </c>
      <c r="G232" s="14">
        <v>10095.403614000001</v>
      </c>
      <c r="H232" s="11" t="str">
        <f t="shared" si="39"/>
        <v>N/A</v>
      </c>
      <c r="I232" s="12">
        <v>14.83</v>
      </c>
      <c r="J232" s="12">
        <v>0.6431</v>
      </c>
      <c r="K232" s="43" t="s">
        <v>739</v>
      </c>
      <c r="L232" s="9" t="str">
        <f t="shared" si="40"/>
        <v>Yes</v>
      </c>
    </row>
    <row r="233" spans="1:12" ht="25" x14ac:dyDescent="0.25">
      <c r="A233" s="4" t="s">
        <v>1393</v>
      </c>
      <c r="B233" s="35" t="s">
        <v>213</v>
      </c>
      <c r="C233" s="14">
        <v>18164.376250000001</v>
      </c>
      <c r="D233" s="11" t="str">
        <f t="shared" si="37"/>
        <v>N/A</v>
      </c>
      <c r="E233" s="14">
        <v>17323.455602999999</v>
      </c>
      <c r="F233" s="11" t="str">
        <f t="shared" si="38"/>
        <v>N/A</v>
      </c>
      <c r="G233" s="14">
        <v>17422.035491999999</v>
      </c>
      <c r="H233" s="11" t="str">
        <f t="shared" si="39"/>
        <v>N/A</v>
      </c>
      <c r="I233" s="12">
        <v>-4.63</v>
      </c>
      <c r="J233" s="12">
        <v>0.56910000000000005</v>
      </c>
      <c r="K233" s="43" t="s">
        <v>739</v>
      </c>
      <c r="L233" s="9" t="str">
        <f t="shared" si="40"/>
        <v>Yes</v>
      </c>
    </row>
    <row r="234" spans="1:12" x14ac:dyDescent="0.25">
      <c r="A234" s="4" t="s">
        <v>1394</v>
      </c>
      <c r="B234" s="35" t="s">
        <v>213</v>
      </c>
      <c r="C234" s="14">
        <v>4738.4092010000004</v>
      </c>
      <c r="D234" s="11" t="str">
        <f t="shared" si="37"/>
        <v>N/A</v>
      </c>
      <c r="E234" s="14">
        <v>7086.2152231</v>
      </c>
      <c r="F234" s="11" t="str">
        <f t="shared" si="38"/>
        <v>N/A</v>
      </c>
      <c r="G234" s="14">
        <v>7496.9636872000001</v>
      </c>
      <c r="H234" s="11" t="str">
        <f t="shared" si="39"/>
        <v>N/A</v>
      </c>
      <c r="I234" s="12">
        <v>49.55</v>
      </c>
      <c r="J234" s="12">
        <v>5.7960000000000003</v>
      </c>
      <c r="K234" s="43" t="s">
        <v>739</v>
      </c>
      <c r="L234" s="9" t="str">
        <f t="shared" si="40"/>
        <v>Yes</v>
      </c>
    </row>
    <row r="235" spans="1:12" x14ac:dyDescent="0.25">
      <c r="A235" s="4" t="s">
        <v>1395</v>
      </c>
      <c r="B235" s="35" t="s">
        <v>213</v>
      </c>
      <c r="C235" s="14">
        <v>3421.2573099000001</v>
      </c>
      <c r="D235" s="11" t="str">
        <f t="shared" si="37"/>
        <v>N/A</v>
      </c>
      <c r="E235" s="14">
        <v>3495.4025157000001</v>
      </c>
      <c r="F235" s="11" t="str">
        <f t="shared" si="38"/>
        <v>N/A</v>
      </c>
      <c r="G235" s="14">
        <v>2493.7557252000001</v>
      </c>
      <c r="H235" s="11" t="str">
        <f t="shared" si="39"/>
        <v>N/A</v>
      </c>
      <c r="I235" s="12">
        <v>2.1669999999999998</v>
      </c>
      <c r="J235" s="12">
        <v>-28.7</v>
      </c>
      <c r="K235" s="43" t="s">
        <v>739</v>
      </c>
      <c r="L235" s="9" t="str">
        <f t="shared" si="40"/>
        <v>Yes</v>
      </c>
    </row>
    <row r="236" spans="1:12" x14ac:dyDescent="0.25">
      <c r="A236" s="4" t="s">
        <v>1396</v>
      </c>
      <c r="B236" s="35" t="s">
        <v>213</v>
      </c>
      <c r="C236" s="11">
        <v>2.9916152861</v>
      </c>
      <c r="D236" s="11" t="str">
        <f t="shared" si="37"/>
        <v>N/A</v>
      </c>
      <c r="E236" s="11">
        <v>3.2655416236999999</v>
      </c>
      <c r="F236" s="11" t="str">
        <f t="shared" si="38"/>
        <v>N/A</v>
      </c>
      <c r="G236" s="11">
        <v>3.3368739276000001</v>
      </c>
      <c r="H236" s="11" t="str">
        <f t="shared" si="39"/>
        <v>N/A</v>
      </c>
      <c r="I236" s="12">
        <v>9.1560000000000006</v>
      </c>
      <c r="J236" s="12">
        <v>2.1840000000000002</v>
      </c>
      <c r="K236" s="43" t="s">
        <v>739</v>
      </c>
      <c r="L236" s="9" t="str">
        <f t="shared" si="40"/>
        <v>Yes</v>
      </c>
    </row>
    <row r="237" spans="1:12" x14ac:dyDescent="0.25">
      <c r="A237" s="4" t="s">
        <v>1397</v>
      </c>
      <c r="B237" s="35" t="s">
        <v>213</v>
      </c>
      <c r="C237" s="11">
        <v>12.517289073000001</v>
      </c>
      <c r="D237" s="11" t="str">
        <f t="shared" si="37"/>
        <v>N/A</v>
      </c>
      <c r="E237" s="11">
        <v>11.33105802</v>
      </c>
      <c r="F237" s="11" t="str">
        <f t="shared" si="38"/>
        <v>N/A</v>
      </c>
      <c r="G237" s="11">
        <v>12.1522694</v>
      </c>
      <c r="H237" s="11" t="str">
        <f t="shared" si="39"/>
        <v>N/A</v>
      </c>
      <c r="I237" s="12">
        <v>-9.48</v>
      </c>
      <c r="J237" s="12">
        <v>7.2469999999999999</v>
      </c>
      <c r="K237" s="43" t="s">
        <v>739</v>
      </c>
      <c r="L237" s="9" t="str">
        <f t="shared" si="40"/>
        <v>Yes</v>
      </c>
    </row>
    <row r="238" spans="1:12" x14ac:dyDescent="0.25">
      <c r="A238" s="4" t="s">
        <v>1398</v>
      </c>
      <c r="B238" s="35" t="s">
        <v>213</v>
      </c>
      <c r="C238" s="11">
        <v>17.362062218999998</v>
      </c>
      <c r="D238" s="11" t="str">
        <f t="shared" si="37"/>
        <v>N/A</v>
      </c>
      <c r="E238" s="11">
        <v>16.094251749000001</v>
      </c>
      <c r="F238" s="11" t="str">
        <f t="shared" si="38"/>
        <v>N/A</v>
      </c>
      <c r="G238" s="11">
        <v>16.408820129999999</v>
      </c>
      <c r="H238" s="11" t="str">
        <f t="shared" si="39"/>
        <v>N/A</v>
      </c>
      <c r="I238" s="12">
        <v>-7.3</v>
      </c>
      <c r="J238" s="12">
        <v>1.9550000000000001</v>
      </c>
      <c r="K238" s="43" t="s">
        <v>739</v>
      </c>
      <c r="L238" s="9" t="str">
        <f t="shared" si="40"/>
        <v>Yes</v>
      </c>
    </row>
    <row r="239" spans="1:12" x14ac:dyDescent="0.25">
      <c r="A239" s="4" t="s">
        <v>1399</v>
      </c>
      <c r="B239" s="35" t="s">
        <v>213</v>
      </c>
      <c r="C239" s="11">
        <v>0.2394591586</v>
      </c>
      <c r="D239" s="11" t="str">
        <f t="shared" si="37"/>
        <v>N/A</v>
      </c>
      <c r="E239" s="11">
        <v>0.2365607421</v>
      </c>
      <c r="F239" s="11" t="str">
        <f t="shared" si="38"/>
        <v>N/A</v>
      </c>
      <c r="G239" s="11">
        <v>0.2314291071</v>
      </c>
      <c r="H239" s="11" t="str">
        <f t="shared" si="39"/>
        <v>N/A</v>
      </c>
      <c r="I239" s="12">
        <v>-1.21</v>
      </c>
      <c r="J239" s="12">
        <v>-2.17</v>
      </c>
      <c r="K239" s="43" t="s">
        <v>739</v>
      </c>
      <c r="L239" s="9" t="str">
        <f t="shared" si="40"/>
        <v>Yes</v>
      </c>
    </row>
    <row r="240" spans="1:12" x14ac:dyDescent="0.25">
      <c r="A240" s="4" t="s">
        <v>1400</v>
      </c>
      <c r="B240" s="35" t="s">
        <v>213</v>
      </c>
      <c r="C240" s="11">
        <v>0.63594778529999996</v>
      </c>
      <c r="D240" s="11" t="str">
        <f t="shared" si="37"/>
        <v>N/A</v>
      </c>
      <c r="E240" s="11">
        <v>0.65303104980000004</v>
      </c>
      <c r="F240" s="11" t="str">
        <f t="shared" si="38"/>
        <v>N/A</v>
      </c>
      <c r="G240" s="11">
        <v>0.59906253570000001</v>
      </c>
      <c r="H240" s="11" t="str">
        <f t="shared" si="39"/>
        <v>N/A</v>
      </c>
      <c r="I240" s="12">
        <v>2.6859999999999999</v>
      </c>
      <c r="J240" s="12">
        <v>-8.26</v>
      </c>
      <c r="K240" s="43" t="s">
        <v>739</v>
      </c>
      <c r="L240" s="9" t="str">
        <f t="shared" si="40"/>
        <v>Yes</v>
      </c>
    </row>
    <row r="241" spans="1:12" x14ac:dyDescent="0.25">
      <c r="A241" s="4" t="s">
        <v>1401</v>
      </c>
      <c r="B241" s="35" t="s">
        <v>213</v>
      </c>
      <c r="C241" s="14">
        <v>59677891</v>
      </c>
      <c r="D241" s="11" t="str">
        <f t="shared" si="37"/>
        <v>N/A</v>
      </c>
      <c r="E241" s="14">
        <v>62901627</v>
      </c>
      <c r="F241" s="11" t="str">
        <f t="shared" si="38"/>
        <v>N/A</v>
      </c>
      <c r="G241" s="14">
        <v>59573866</v>
      </c>
      <c r="H241" s="11" t="str">
        <f t="shared" si="39"/>
        <v>N/A</v>
      </c>
      <c r="I241" s="12">
        <v>5.4020000000000001</v>
      </c>
      <c r="J241" s="12">
        <v>-5.29</v>
      </c>
      <c r="K241" s="43" t="s">
        <v>739</v>
      </c>
      <c r="L241" s="9" t="str">
        <f t="shared" si="40"/>
        <v>Yes</v>
      </c>
    </row>
    <row r="242" spans="1:12" x14ac:dyDescent="0.25">
      <c r="A242" s="4" t="s">
        <v>1402</v>
      </c>
      <c r="B242" s="35" t="s">
        <v>213</v>
      </c>
      <c r="C242" s="1">
        <v>5074</v>
      </c>
      <c r="D242" s="11" t="str">
        <f t="shared" si="37"/>
        <v>N/A</v>
      </c>
      <c r="E242" s="1">
        <v>5238</v>
      </c>
      <c r="F242" s="11" t="str">
        <f t="shared" si="38"/>
        <v>N/A</v>
      </c>
      <c r="G242" s="1">
        <v>4808</v>
      </c>
      <c r="H242" s="11" t="str">
        <f t="shared" si="39"/>
        <v>N/A</v>
      </c>
      <c r="I242" s="12">
        <v>3.2320000000000002</v>
      </c>
      <c r="J242" s="12">
        <v>-8.2100000000000009</v>
      </c>
      <c r="K242" s="43" t="s">
        <v>739</v>
      </c>
      <c r="L242" s="9" t="str">
        <f t="shared" si="40"/>
        <v>Yes</v>
      </c>
    </row>
    <row r="243" spans="1:12" ht="25" x14ac:dyDescent="0.25">
      <c r="A243" s="4" t="s">
        <v>1403</v>
      </c>
      <c r="B243" s="35" t="s">
        <v>213</v>
      </c>
      <c r="C243" s="14">
        <v>11761.507883</v>
      </c>
      <c r="D243" s="11" t="str">
        <f t="shared" si="37"/>
        <v>N/A</v>
      </c>
      <c r="E243" s="14">
        <v>12008.710767</v>
      </c>
      <c r="F243" s="11" t="str">
        <f t="shared" si="38"/>
        <v>N/A</v>
      </c>
      <c r="G243" s="14">
        <v>12390.571131000001</v>
      </c>
      <c r="H243" s="11" t="str">
        <f t="shared" si="39"/>
        <v>N/A</v>
      </c>
      <c r="I243" s="12">
        <v>2.1019999999999999</v>
      </c>
      <c r="J243" s="12">
        <v>3.18</v>
      </c>
      <c r="K243" s="43" t="s">
        <v>739</v>
      </c>
      <c r="L243" s="9" t="str">
        <f t="shared" si="40"/>
        <v>Yes</v>
      </c>
    </row>
    <row r="244" spans="1:12" ht="25" x14ac:dyDescent="0.25">
      <c r="A244" s="4" t="s">
        <v>1404</v>
      </c>
      <c r="B244" s="35" t="s">
        <v>213</v>
      </c>
      <c r="C244" s="14">
        <v>8439.1956522</v>
      </c>
      <c r="D244" s="11" t="str">
        <f t="shared" si="37"/>
        <v>N/A</v>
      </c>
      <c r="E244" s="14">
        <v>9737.3100775000003</v>
      </c>
      <c r="F244" s="11" t="str">
        <f t="shared" si="38"/>
        <v>N/A</v>
      </c>
      <c r="G244" s="14">
        <v>9413.0775193999998</v>
      </c>
      <c r="H244" s="11" t="str">
        <f t="shared" si="39"/>
        <v>N/A</v>
      </c>
      <c r="I244" s="12">
        <v>15.38</v>
      </c>
      <c r="J244" s="12">
        <v>-3.33</v>
      </c>
      <c r="K244" s="43" t="s">
        <v>739</v>
      </c>
      <c r="L244" s="9" t="str">
        <f t="shared" si="40"/>
        <v>Yes</v>
      </c>
    </row>
    <row r="245" spans="1:12" ht="25" x14ac:dyDescent="0.25">
      <c r="A245" s="4" t="s">
        <v>1405</v>
      </c>
      <c r="B245" s="35" t="s">
        <v>213</v>
      </c>
      <c r="C245" s="14">
        <v>11859.116493</v>
      </c>
      <c r="D245" s="11" t="str">
        <f t="shared" si="37"/>
        <v>N/A</v>
      </c>
      <c r="E245" s="14">
        <v>12019.569106000001</v>
      </c>
      <c r="F245" s="11" t="str">
        <f t="shared" si="38"/>
        <v>N/A</v>
      </c>
      <c r="G245" s="14">
        <v>12422.494357</v>
      </c>
      <c r="H245" s="11" t="str">
        <f t="shared" si="39"/>
        <v>N/A</v>
      </c>
      <c r="I245" s="12">
        <v>1.353</v>
      </c>
      <c r="J245" s="12">
        <v>3.3519999999999999</v>
      </c>
      <c r="K245" s="43" t="s">
        <v>739</v>
      </c>
      <c r="L245" s="9" t="str">
        <f t="shared" si="40"/>
        <v>Yes</v>
      </c>
    </row>
    <row r="246" spans="1:12" ht="25" x14ac:dyDescent="0.25">
      <c r="A246" s="4" t="s">
        <v>1406</v>
      </c>
      <c r="B246" s="35" t="s">
        <v>213</v>
      </c>
      <c r="C246" s="14">
        <v>14057.113636</v>
      </c>
      <c r="D246" s="11" t="str">
        <f t="shared" si="37"/>
        <v>N/A</v>
      </c>
      <c r="E246" s="14">
        <v>14699.170543</v>
      </c>
      <c r="F246" s="11" t="str">
        <f t="shared" si="38"/>
        <v>N/A</v>
      </c>
      <c r="G246" s="14">
        <v>15554.381356</v>
      </c>
      <c r="H246" s="11" t="str">
        <f t="shared" si="39"/>
        <v>N/A</v>
      </c>
      <c r="I246" s="12">
        <v>4.5670000000000002</v>
      </c>
      <c r="J246" s="12">
        <v>5.8179999999999996</v>
      </c>
      <c r="K246" s="43" t="s">
        <v>739</v>
      </c>
      <c r="L246" s="9" t="str">
        <f t="shared" si="40"/>
        <v>Yes</v>
      </c>
    </row>
    <row r="247" spans="1:12" ht="25" x14ac:dyDescent="0.25">
      <c r="A247" s="4" t="s">
        <v>1407</v>
      </c>
      <c r="B247" s="35" t="s">
        <v>213</v>
      </c>
      <c r="C247" s="14">
        <v>8122.2068965999997</v>
      </c>
      <c r="D247" s="11" t="str">
        <f t="shared" si="37"/>
        <v>N/A</v>
      </c>
      <c r="E247" s="14">
        <v>10217.35</v>
      </c>
      <c r="F247" s="11" t="str">
        <f t="shared" si="38"/>
        <v>N/A</v>
      </c>
      <c r="G247" s="14">
        <v>9212.1428570999997</v>
      </c>
      <c r="H247" s="11" t="str">
        <f t="shared" si="39"/>
        <v>N/A</v>
      </c>
      <c r="I247" s="12">
        <v>25.8</v>
      </c>
      <c r="J247" s="12">
        <v>-9.84</v>
      </c>
      <c r="K247" s="43" t="s">
        <v>739</v>
      </c>
      <c r="L247" s="9" t="str">
        <f t="shared" si="40"/>
        <v>Yes</v>
      </c>
    </row>
    <row r="248" spans="1:12" ht="25" x14ac:dyDescent="0.25">
      <c r="A248" s="4" t="s">
        <v>1408</v>
      </c>
      <c r="B248" s="35" t="s">
        <v>213</v>
      </c>
      <c r="C248" s="11">
        <v>1.8891668901000001</v>
      </c>
      <c r="D248" s="11" t="str">
        <f t="shared" si="37"/>
        <v>N/A</v>
      </c>
      <c r="E248" s="11">
        <v>2.028330016</v>
      </c>
      <c r="F248" s="11" t="str">
        <f t="shared" si="38"/>
        <v>N/A</v>
      </c>
      <c r="G248" s="11">
        <v>1.9642127625000001</v>
      </c>
      <c r="H248" s="11" t="str">
        <f t="shared" si="39"/>
        <v>N/A</v>
      </c>
      <c r="I248" s="12">
        <v>7.3659999999999997</v>
      </c>
      <c r="J248" s="12">
        <v>-3.16</v>
      </c>
      <c r="K248" s="43" t="s">
        <v>739</v>
      </c>
      <c r="L248" s="9" t="str">
        <f t="shared" si="40"/>
        <v>Yes</v>
      </c>
    </row>
    <row r="249" spans="1:12" ht="25" x14ac:dyDescent="0.25">
      <c r="A249" s="4" t="s">
        <v>1409</v>
      </c>
      <c r="B249" s="35" t="s">
        <v>213</v>
      </c>
      <c r="C249" s="11">
        <v>9.5435684646999999</v>
      </c>
      <c r="D249" s="11" t="str">
        <f t="shared" si="37"/>
        <v>N/A</v>
      </c>
      <c r="E249" s="11">
        <v>8.8054607509</v>
      </c>
      <c r="F249" s="11" t="str">
        <f t="shared" si="38"/>
        <v>N/A</v>
      </c>
      <c r="G249" s="11">
        <v>9.4436310394999996</v>
      </c>
      <c r="H249" s="11" t="str">
        <f t="shared" si="39"/>
        <v>N/A</v>
      </c>
      <c r="I249" s="12">
        <v>-7.73</v>
      </c>
      <c r="J249" s="12">
        <v>7.2469999999999999</v>
      </c>
      <c r="K249" s="43" t="s">
        <v>739</v>
      </c>
      <c r="L249" s="9" t="str">
        <f t="shared" si="40"/>
        <v>Yes</v>
      </c>
    </row>
    <row r="250" spans="1:12" ht="25" x14ac:dyDescent="0.25">
      <c r="A250" s="4" t="s">
        <v>1410</v>
      </c>
      <c r="B250" s="35" t="s">
        <v>213</v>
      </c>
      <c r="C250" s="11">
        <v>11.714928584999999</v>
      </c>
      <c r="D250" s="11" t="str">
        <f t="shared" si="37"/>
        <v>N/A</v>
      </c>
      <c r="E250" s="11">
        <v>10.462964932</v>
      </c>
      <c r="F250" s="11" t="str">
        <f t="shared" si="38"/>
        <v>N/A</v>
      </c>
      <c r="G250" s="11">
        <v>10.044900862</v>
      </c>
      <c r="H250" s="11" t="str">
        <f t="shared" si="39"/>
        <v>N/A</v>
      </c>
      <c r="I250" s="12">
        <v>-10.7</v>
      </c>
      <c r="J250" s="12">
        <v>-4</v>
      </c>
      <c r="K250" s="43" t="s">
        <v>739</v>
      </c>
      <c r="L250" s="9" t="str">
        <f t="shared" si="40"/>
        <v>Yes</v>
      </c>
    </row>
    <row r="251" spans="1:12" ht="25" x14ac:dyDescent="0.25">
      <c r="A251" s="4" t="s">
        <v>1411</v>
      </c>
      <c r="B251" s="35" t="s">
        <v>213</v>
      </c>
      <c r="C251" s="11">
        <v>5.1022774700000002E-2</v>
      </c>
      <c r="D251" s="11" t="str">
        <f t="shared" si="37"/>
        <v>N/A</v>
      </c>
      <c r="E251" s="11">
        <v>8.0095369400000005E-2</v>
      </c>
      <c r="F251" s="11" t="str">
        <f t="shared" si="38"/>
        <v>N/A</v>
      </c>
      <c r="G251" s="11">
        <v>7.62811023E-2</v>
      </c>
      <c r="H251" s="11" t="str">
        <f t="shared" si="39"/>
        <v>N/A</v>
      </c>
      <c r="I251" s="12">
        <v>56.98</v>
      </c>
      <c r="J251" s="12">
        <v>-4.76</v>
      </c>
      <c r="K251" s="43" t="s">
        <v>739</v>
      </c>
      <c r="L251" s="9" t="str">
        <f t="shared" si="40"/>
        <v>Yes</v>
      </c>
    </row>
    <row r="252" spans="1:12" ht="25" x14ac:dyDescent="0.25">
      <c r="A252" s="4" t="s">
        <v>1412</v>
      </c>
      <c r="B252" s="35" t="s">
        <v>213</v>
      </c>
      <c r="C252" s="11">
        <v>0.107850794</v>
      </c>
      <c r="D252" s="11" t="str">
        <f t="shared" si="37"/>
        <v>N/A</v>
      </c>
      <c r="E252" s="11">
        <v>0.12321340560000001</v>
      </c>
      <c r="F252" s="11" t="str">
        <f t="shared" si="38"/>
        <v>N/A</v>
      </c>
      <c r="G252" s="11">
        <v>9.6032925599999999E-2</v>
      </c>
      <c r="H252" s="11" t="str">
        <f t="shared" si="39"/>
        <v>N/A</v>
      </c>
      <c r="I252" s="12">
        <v>14.24</v>
      </c>
      <c r="J252" s="12">
        <v>-22.1</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129027</v>
      </c>
      <c r="D6" s="11" t="str">
        <f t="shared" ref="D6:D37" si="0">IF($B6="N/A","N/A",IF(C6&gt;10,"No",IF(C6&lt;-10,"No","Yes")))</f>
        <v>N/A</v>
      </c>
      <c r="E6" s="36">
        <v>130939</v>
      </c>
      <c r="F6" s="11" t="str">
        <f t="shared" ref="F6:F37" si="1">IF($B6="N/A","N/A",IF(E6&gt;10,"No",IF(E6&lt;-10,"No","Yes")))</f>
        <v>N/A</v>
      </c>
      <c r="G6" s="36">
        <v>133361</v>
      </c>
      <c r="H6" s="11" t="str">
        <f t="shared" ref="H6:H37" si="2">IF($B6="N/A","N/A",IF(G6&gt;10,"No",IF(G6&lt;-10,"No","Yes")))</f>
        <v>N/A</v>
      </c>
      <c r="I6" s="12">
        <v>1.482</v>
      </c>
      <c r="J6" s="12">
        <v>1.85</v>
      </c>
      <c r="K6" s="43" t="s">
        <v>739</v>
      </c>
      <c r="L6" s="9" t="str">
        <f t="shared" ref="L6:L39" si="3">IF(J6="Div by 0", "N/A", IF(K6="N/A","N/A", IF(J6&gt;VALUE(MID(K6,1,2)), "No", IF(J6&lt;-1*VALUE(MID(K6,1,2)), "No", "Yes"))))</f>
        <v>Yes</v>
      </c>
    </row>
    <row r="7" spans="1:12" x14ac:dyDescent="0.25">
      <c r="A7" s="44" t="s">
        <v>6</v>
      </c>
      <c r="B7" s="35" t="s">
        <v>213</v>
      </c>
      <c r="C7" s="36">
        <v>118105</v>
      </c>
      <c r="D7" s="11" t="str">
        <f t="shared" si="0"/>
        <v>N/A</v>
      </c>
      <c r="E7" s="36">
        <v>120185</v>
      </c>
      <c r="F7" s="11" t="str">
        <f t="shared" si="1"/>
        <v>N/A</v>
      </c>
      <c r="G7" s="36">
        <v>120251</v>
      </c>
      <c r="H7" s="11" t="str">
        <f t="shared" si="2"/>
        <v>N/A</v>
      </c>
      <c r="I7" s="12">
        <v>1.7609999999999999</v>
      </c>
      <c r="J7" s="12">
        <v>5.4899999999999997E-2</v>
      </c>
      <c r="K7" s="43" t="s">
        <v>739</v>
      </c>
      <c r="L7" s="9" t="str">
        <f t="shared" si="3"/>
        <v>Yes</v>
      </c>
    </row>
    <row r="8" spans="1:12" x14ac:dyDescent="0.25">
      <c r="A8" s="44" t="s">
        <v>360</v>
      </c>
      <c r="B8" s="35" t="s">
        <v>213</v>
      </c>
      <c r="C8" s="8" t="s">
        <v>213</v>
      </c>
      <c r="D8" s="11" t="str">
        <f t="shared" si="0"/>
        <v>N/A</v>
      </c>
      <c r="E8" s="8">
        <v>91.787015327999995</v>
      </c>
      <c r="F8" s="11" t="str">
        <f t="shared" si="1"/>
        <v>N/A</v>
      </c>
      <c r="G8" s="8">
        <v>90.169539819999997</v>
      </c>
      <c r="H8" s="11" t="str">
        <f t="shared" si="2"/>
        <v>N/A</v>
      </c>
      <c r="I8" s="12" t="s">
        <v>213</v>
      </c>
      <c r="J8" s="12">
        <v>-1.76</v>
      </c>
      <c r="K8" s="43" t="s">
        <v>739</v>
      </c>
      <c r="L8" s="9" t="str">
        <f t="shared" si="3"/>
        <v>Yes</v>
      </c>
    </row>
    <row r="9" spans="1:12" x14ac:dyDescent="0.25">
      <c r="A9" s="4" t="s">
        <v>88</v>
      </c>
      <c r="B9" s="43" t="s">
        <v>213</v>
      </c>
      <c r="C9" s="1">
        <v>117073.73</v>
      </c>
      <c r="D9" s="11" t="str">
        <f t="shared" si="0"/>
        <v>N/A</v>
      </c>
      <c r="E9" s="1">
        <v>119047.1</v>
      </c>
      <c r="F9" s="11" t="str">
        <f t="shared" si="1"/>
        <v>N/A</v>
      </c>
      <c r="G9" s="1">
        <v>121526.64</v>
      </c>
      <c r="H9" s="11" t="str">
        <f t="shared" si="2"/>
        <v>N/A</v>
      </c>
      <c r="I9" s="12">
        <v>1.6859999999999999</v>
      </c>
      <c r="J9" s="12">
        <v>2.0830000000000002</v>
      </c>
      <c r="K9" s="43" t="s">
        <v>739</v>
      </c>
      <c r="L9" s="9" t="str">
        <f t="shared" si="3"/>
        <v>Yes</v>
      </c>
    </row>
    <row r="10" spans="1:12" x14ac:dyDescent="0.25">
      <c r="A10" s="4" t="s">
        <v>1413</v>
      </c>
      <c r="B10" s="35" t="s">
        <v>213</v>
      </c>
      <c r="C10" s="8">
        <v>0.32086307520000001</v>
      </c>
      <c r="D10" s="11" t="str">
        <f t="shared" si="0"/>
        <v>N/A</v>
      </c>
      <c r="E10" s="8">
        <v>0.39254920230000001</v>
      </c>
      <c r="F10" s="11" t="str">
        <f t="shared" si="1"/>
        <v>N/A</v>
      </c>
      <c r="G10" s="8">
        <v>0.4199128681</v>
      </c>
      <c r="H10" s="11" t="str">
        <f t="shared" si="2"/>
        <v>N/A</v>
      </c>
      <c r="I10" s="12">
        <v>22.34</v>
      </c>
      <c r="J10" s="12">
        <v>6.9710000000000001</v>
      </c>
      <c r="K10" s="43" t="s">
        <v>739</v>
      </c>
      <c r="L10" s="9" t="str">
        <f t="shared" si="3"/>
        <v>Yes</v>
      </c>
    </row>
    <row r="11" spans="1:12" x14ac:dyDescent="0.25">
      <c r="A11" s="4" t="s">
        <v>1414</v>
      </c>
      <c r="B11" s="35" t="s">
        <v>213</v>
      </c>
      <c r="C11" s="8">
        <v>0</v>
      </c>
      <c r="D11" s="11" t="str">
        <f t="shared" si="0"/>
        <v>N/A</v>
      </c>
      <c r="E11" s="8">
        <v>0</v>
      </c>
      <c r="F11" s="11" t="str">
        <f t="shared" si="1"/>
        <v>N/A</v>
      </c>
      <c r="G11" s="8">
        <v>0</v>
      </c>
      <c r="H11" s="11" t="str">
        <f t="shared" si="2"/>
        <v>N/A</v>
      </c>
      <c r="I11" s="12" t="s">
        <v>1746</v>
      </c>
      <c r="J11" s="12" t="s">
        <v>1746</v>
      </c>
      <c r="K11" s="43" t="s">
        <v>739</v>
      </c>
      <c r="L11" s="9" t="str">
        <f t="shared" si="3"/>
        <v>N/A</v>
      </c>
    </row>
    <row r="12" spans="1:12" x14ac:dyDescent="0.25">
      <c r="A12" s="4" t="s">
        <v>1415</v>
      </c>
      <c r="B12" s="35" t="s">
        <v>213</v>
      </c>
      <c r="C12" s="8">
        <v>88.055988282000001</v>
      </c>
      <c r="D12" s="11" t="str">
        <f t="shared" si="0"/>
        <v>N/A</v>
      </c>
      <c r="E12" s="8">
        <v>88.290730797999998</v>
      </c>
      <c r="F12" s="11" t="str">
        <f t="shared" si="1"/>
        <v>N/A</v>
      </c>
      <c r="G12" s="8">
        <v>88.011487615999997</v>
      </c>
      <c r="H12" s="11" t="str">
        <f t="shared" si="2"/>
        <v>N/A</v>
      </c>
      <c r="I12" s="12">
        <v>0.2666</v>
      </c>
      <c r="J12" s="12">
        <v>-0.316</v>
      </c>
      <c r="K12" s="43" t="s">
        <v>739</v>
      </c>
      <c r="L12" s="9" t="str">
        <f t="shared" si="3"/>
        <v>Yes</v>
      </c>
    </row>
    <row r="13" spans="1:12" x14ac:dyDescent="0.25">
      <c r="A13" s="4" t="s">
        <v>1416</v>
      </c>
      <c r="B13" s="35" t="s">
        <v>213</v>
      </c>
      <c r="C13" s="8">
        <v>0.78975718260000005</v>
      </c>
      <c r="D13" s="11" t="str">
        <f t="shared" si="0"/>
        <v>N/A</v>
      </c>
      <c r="E13" s="8">
        <v>0.62013609390000002</v>
      </c>
      <c r="F13" s="11" t="str">
        <f t="shared" si="1"/>
        <v>N/A</v>
      </c>
      <c r="G13" s="8">
        <v>0.58637832649999999</v>
      </c>
      <c r="H13" s="11" t="str">
        <f t="shared" si="2"/>
        <v>N/A</v>
      </c>
      <c r="I13" s="12">
        <v>-21.5</v>
      </c>
      <c r="J13" s="12">
        <v>-5.44</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8.6028505699999994E-2</v>
      </c>
      <c r="D16" s="11" t="str">
        <f t="shared" si="0"/>
        <v>N/A</v>
      </c>
      <c r="E16" s="8">
        <v>9.6228014599999995E-2</v>
      </c>
      <c r="F16" s="11" t="str">
        <f t="shared" si="1"/>
        <v>N/A</v>
      </c>
      <c r="G16" s="8">
        <v>0.13572183769999999</v>
      </c>
      <c r="H16" s="11" t="str">
        <f t="shared" si="2"/>
        <v>N/A</v>
      </c>
      <c r="I16" s="12">
        <v>11.86</v>
      </c>
      <c r="J16" s="12">
        <v>41.04</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10.747362955</v>
      </c>
      <c r="D18" s="11" t="str">
        <f t="shared" si="0"/>
        <v>N/A</v>
      </c>
      <c r="E18" s="8">
        <v>10.600355891</v>
      </c>
      <c r="F18" s="11" t="str">
        <f t="shared" si="1"/>
        <v>N/A</v>
      </c>
      <c r="G18" s="8">
        <v>10.842000284999999</v>
      </c>
      <c r="H18" s="11" t="str">
        <f t="shared" si="2"/>
        <v>N/A</v>
      </c>
      <c r="I18" s="12">
        <v>-1.37</v>
      </c>
      <c r="J18" s="12">
        <v>2.2799999999999998</v>
      </c>
      <c r="K18" s="43" t="s">
        <v>739</v>
      </c>
      <c r="L18" s="9" t="str">
        <f t="shared" si="3"/>
        <v>Yes</v>
      </c>
    </row>
    <row r="19" spans="1:12" x14ac:dyDescent="0.25">
      <c r="A19" s="4" t="s">
        <v>1422</v>
      </c>
      <c r="B19" s="35" t="s">
        <v>213</v>
      </c>
      <c r="C19" s="8">
        <v>0</v>
      </c>
      <c r="D19" s="11" t="str">
        <f t="shared" si="0"/>
        <v>N/A</v>
      </c>
      <c r="E19" s="8">
        <v>0</v>
      </c>
      <c r="F19" s="11" t="str">
        <f t="shared" si="1"/>
        <v>N/A</v>
      </c>
      <c r="G19" s="8">
        <v>4.4990663999999996E-3</v>
      </c>
      <c r="H19" s="11" t="str">
        <f t="shared" si="2"/>
        <v>N/A</v>
      </c>
      <c r="I19" s="12" t="s">
        <v>1746</v>
      </c>
      <c r="J19" s="12" t="s">
        <v>1746</v>
      </c>
      <c r="K19" s="43" t="s">
        <v>739</v>
      </c>
      <c r="L19" s="9" t="str">
        <f t="shared" si="3"/>
        <v>N/A</v>
      </c>
    </row>
    <row r="20" spans="1:12" x14ac:dyDescent="0.25">
      <c r="A20" s="2" t="s">
        <v>974</v>
      </c>
      <c r="B20" s="35" t="s">
        <v>213</v>
      </c>
      <c r="C20" s="8">
        <v>99.124214312000007</v>
      </c>
      <c r="D20" s="11" t="str">
        <f t="shared" si="0"/>
        <v>N/A</v>
      </c>
      <c r="E20" s="8">
        <v>99.283635892000007</v>
      </c>
      <c r="F20" s="11" t="str">
        <f t="shared" si="1"/>
        <v>N/A</v>
      </c>
      <c r="G20" s="8">
        <v>99.273400769000006</v>
      </c>
      <c r="H20" s="11" t="str">
        <f t="shared" si="2"/>
        <v>N/A</v>
      </c>
      <c r="I20" s="12">
        <v>0.1608</v>
      </c>
      <c r="J20" s="12">
        <v>-0.01</v>
      </c>
      <c r="K20" s="43" t="s">
        <v>739</v>
      </c>
      <c r="L20" s="9" t="str">
        <f t="shared" si="3"/>
        <v>Yes</v>
      </c>
    </row>
    <row r="21" spans="1:12" x14ac:dyDescent="0.25">
      <c r="A21" s="2" t="s">
        <v>975</v>
      </c>
      <c r="B21" s="35" t="s">
        <v>213</v>
      </c>
      <c r="C21" s="8">
        <v>0.87578568830000003</v>
      </c>
      <c r="D21" s="11" t="str">
        <f t="shared" si="0"/>
        <v>N/A</v>
      </c>
      <c r="E21" s="8">
        <v>0.71636410849999999</v>
      </c>
      <c r="F21" s="11" t="str">
        <f t="shared" si="1"/>
        <v>N/A</v>
      </c>
      <c r="G21" s="8">
        <v>0.72210016420000001</v>
      </c>
      <c r="H21" s="11" t="str">
        <f t="shared" si="2"/>
        <v>N/A</v>
      </c>
      <c r="I21" s="12">
        <v>-18.2</v>
      </c>
      <c r="J21" s="12">
        <v>0.80069999999999997</v>
      </c>
      <c r="K21" s="43" t="s">
        <v>739</v>
      </c>
      <c r="L21" s="9" t="str">
        <f t="shared" si="3"/>
        <v>Yes</v>
      </c>
    </row>
    <row r="22" spans="1:12" x14ac:dyDescent="0.25">
      <c r="A22" s="3" t="s">
        <v>1717</v>
      </c>
      <c r="B22" s="35" t="s">
        <v>213</v>
      </c>
      <c r="C22" s="36">
        <v>63050</v>
      </c>
      <c r="D22" s="11" t="str">
        <f t="shared" si="0"/>
        <v>N/A</v>
      </c>
      <c r="E22" s="36">
        <v>62490</v>
      </c>
      <c r="F22" s="11" t="str">
        <f t="shared" si="1"/>
        <v>N/A</v>
      </c>
      <c r="G22" s="36">
        <v>62187</v>
      </c>
      <c r="H22" s="11" t="str">
        <f t="shared" si="2"/>
        <v>N/A</v>
      </c>
      <c r="I22" s="12">
        <v>-0.88800000000000001</v>
      </c>
      <c r="J22" s="12">
        <v>-0.48499999999999999</v>
      </c>
      <c r="K22" s="43" t="s">
        <v>739</v>
      </c>
      <c r="L22" s="9" t="str">
        <f t="shared" si="3"/>
        <v>Yes</v>
      </c>
    </row>
    <row r="23" spans="1:12" x14ac:dyDescent="0.25">
      <c r="A23" s="3" t="s">
        <v>990</v>
      </c>
      <c r="B23" s="35" t="s">
        <v>213</v>
      </c>
      <c r="C23" s="36">
        <v>16987</v>
      </c>
      <c r="D23" s="11" t="str">
        <f t="shared" si="0"/>
        <v>N/A</v>
      </c>
      <c r="E23" s="36">
        <v>15880</v>
      </c>
      <c r="F23" s="11" t="str">
        <f t="shared" si="1"/>
        <v>N/A</v>
      </c>
      <c r="G23" s="36">
        <v>14943</v>
      </c>
      <c r="H23" s="11" t="str">
        <f t="shared" si="2"/>
        <v>N/A</v>
      </c>
      <c r="I23" s="12">
        <v>-6.52</v>
      </c>
      <c r="J23" s="12">
        <v>-5.9</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27700</v>
      </c>
      <c r="D25" s="11" t="str">
        <f t="shared" si="0"/>
        <v>N/A</v>
      </c>
      <c r="E25" s="36">
        <v>28487</v>
      </c>
      <c r="F25" s="11" t="str">
        <f t="shared" si="1"/>
        <v>N/A</v>
      </c>
      <c r="G25" s="36">
        <v>29441</v>
      </c>
      <c r="H25" s="11" t="str">
        <f t="shared" si="2"/>
        <v>N/A</v>
      </c>
      <c r="I25" s="12">
        <v>2.8410000000000002</v>
      </c>
      <c r="J25" s="12">
        <v>3.3490000000000002</v>
      </c>
      <c r="K25" s="43" t="s">
        <v>739</v>
      </c>
      <c r="L25" s="9" t="str">
        <f t="shared" si="3"/>
        <v>Yes</v>
      </c>
    </row>
    <row r="26" spans="1:12" x14ac:dyDescent="0.25">
      <c r="A26" s="3" t="s">
        <v>993</v>
      </c>
      <c r="B26" s="35" t="s">
        <v>213</v>
      </c>
      <c r="C26" s="36">
        <v>18363</v>
      </c>
      <c r="D26" s="11" t="str">
        <f t="shared" si="0"/>
        <v>N/A</v>
      </c>
      <c r="E26" s="36">
        <v>18123</v>
      </c>
      <c r="F26" s="11" t="str">
        <f t="shared" si="1"/>
        <v>N/A</v>
      </c>
      <c r="G26" s="36">
        <v>17803</v>
      </c>
      <c r="H26" s="11" t="str">
        <f t="shared" si="2"/>
        <v>N/A</v>
      </c>
      <c r="I26" s="12">
        <v>-1.31</v>
      </c>
      <c r="J26" s="12">
        <v>-1.77</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64107</v>
      </c>
      <c r="D28" s="11" t="str">
        <f t="shared" si="0"/>
        <v>N/A</v>
      </c>
      <c r="E28" s="36">
        <v>66484</v>
      </c>
      <c r="F28" s="11" t="str">
        <f t="shared" si="1"/>
        <v>N/A</v>
      </c>
      <c r="G28" s="36">
        <v>69221</v>
      </c>
      <c r="H28" s="11" t="str">
        <f t="shared" si="2"/>
        <v>N/A</v>
      </c>
      <c r="I28" s="12">
        <v>3.7080000000000002</v>
      </c>
      <c r="J28" s="12">
        <v>4.117</v>
      </c>
      <c r="K28" s="43" t="s">
        <v>739</v>
      </c>
      <c r="L28" s="9" t="str">
        <f t="shared" si="3"/>
        <v>Yes</v>
      </c>
    </row>
    <row r="29" spans="1:12" x14ac:dyDescent="0.25">
      <c r="A29" s="3" t="s">
        <v>995</v>
      </c>
      <c r="B29" s="35" t="s">
        <v>213</v>
      </c>
      <c r="C29" s="36">
        <v>31592</v>
      </c>
      <c r="D29" s="11" t="str">
        <f t="shared" si="0"/>
        <v>N/A</v>
      </c>
      <c r="E29" s="36">
        <v>32358</v>
      </c>
      <c r="F29" s="11" t="str">
        <f t="shared" si="1"/>
        <v>N/A</v>
      </c>
      <c r="G29" s="36">
        <v>33372</v>
      </c>
      <c r="H29" s="11" t="str">
        <f t="shared" si="2"/>
        <v>N/A</v>
      </c>
      <c r="I29" s="12">
        <v>2.4249999999999998</v>
      </c>
      <c r="J29" s="12">
        <v>3.1339999999999999</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26712</v>
      </c>
      <c r="D31" s="11" t="str">
        <f t="shared" si="0"/>
        <v>N/A</v>
      </c>
      <c r="E31" s="36">
        <v>28228</v>
      </c>
      <c r="F31" s="11" t="str">
        <f t="shared" si="1"/>
        <v>N/A</v>
      </c>
      <c r="G31" s="36">
        <v>29816</v>
      </c>
      <c r="H31" s="11" t="str">
        <f t="shared" si="2"/>
        <v>N/A</v>
      </c>
      <c r="I31" s="12">
        <v>5.6749999999999998</v>
      </c>
      <c r="J31" s="12">
        <v>5.6260000000000003</v>
      </c>
      <c r="K31" s="43" t="s">
        <v>739</v>
      </c>
      <c r="L31" s="9" t="str">
        <f t="shared" si="3"/>
        <v>Yes</v>
      </c>
    </row>
    <row r="32" spans="1:12" x14ac:dyDescent="0.25">
      <c r="A32" s="3" t="s">
        <v>998</v>
      </c>
      <c r="B32" s="35" t="s">
        <v>213</v>
      </c>
      <c r="C32" s="36">
        <v>5803</v>
      </c>
      <c r="D32" s="11" t="str">
        <f t="shared" si="0"/>
        <v>N/A</v>
      </c>
      <c r="E32" s="36">
        <v>5898</v>
      </c>
      <c r="F32" s="11" t="str">
        <f t="shared" si="1"/>
        <v>N/A</v>
      </c>
      <c r="G32" s="36">
        <v>6033</v>
      </c>
      <c r="H32" s="11" t="str">
        <f t="shared" si="2"/>
        <v>N/A</v>
      </c>
      <c r="I32" s="12">
        <v>1.637</v>
      </c>
      <c r="J32" s="12">
        <v>2.2890000000000001</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1106370633</v>
      </c>
      <c r="D34" s="11" t="str">
        <f t="shared" si="0"/>
        <v>N/A</v>
      </c>
      <c r="E34" s="45">
        <v>1141068122</v>
      </c>
      <c r="F34" s="11" t="str">
        <f t="shared" si="1"/>
        <v>N/A</v>
      </c>
      <c r="G34" s="45">
        <v>1080980698</v>
      </c>
      <c r="H34" s="11" t="str">
        <f t="shared" si="2"/>
        <v>N/A</v>
      </c>
      <c r="I34" s="12">
        <v>3.1360000000000001</v>
      </c>
      <c r="J34" s="12">
        <v>-5.27</v>
      </c>
      <c r="K34" s="43" t="s">
        <v>739</v>
      </c>
      <c r="L34" s="9" t="str">
        <f t="shared" si="3"/>
        <v>Yes</v>
      </c>
    </row>
    <row r="35" spans="1:12" x14ac:dyDescent="0.25">
      <c r="A35" s="44" t="s">
        <v>1423</v>
      </c>
      <c r="B35" s="35" t="s">
        <v>213</v>
      </c>
      <c r="C35" s="45">
        <v>8574.7218257000004</v>
      </c>
      <c r="D35" s="11" t="str">
        <f t="shared" si="0"/>
        <v>N/A</v>
      </c>
      <c r="E35" s="45">
        <v>8714.5015770999998</v>
      </c>
      <c r="F35" s="11" t="str">
        <f t="shared" si="1"/>
        <v>N/A</v>
      </c>
      <c r="G35" s="45">
        <v>8105.6733077999997</v>
      </c>
      <c r="H35" s="11" t="str">
        <f t="shared" si="2"/>
        <v>N/A</v>
      </c>
      <c r="I35" s="12">
        <v>1.63</v>
      </c>
      <c r="J35" s="12">
        <v>-6.99</v>
      </c>
      <c r="K35" s="43" t="s">
        <v>739</v>
      </c>
      <c r="L35" s="9" t="str">
        <f t="shared" si="3"/>
        <v>Yes</v>
      </c>
    </row>
    <row r="36" spans="1:12" x14ac:dyDescent="0.25">
      <c r="A36" s="44" t="s">
        <v>1424</v>
      </c>
      <c r="B36" s="35" t="s">
        <v>213</v>
      </c>
      <c r="C36" s="45">
        <v>9367.6866601999991</v>
      </c>
      <c r="D36" s="11" t="str">
        <f t="shared" si="0"/>
        <v>N/A</v>
      </c>
      <c r="E36" s="45">
        <v>9494.2640262999994</v>
      </c>
      <c r="F36" s="11" t="str">
        <f t="shared" si="1"/>
        <v>N/A</v>
      </c>
      <c r="G36" s="45">
        <v>8989.3697183000004</v>
      </c>
      <c r="H36" s="11" t="str">
        <f t="shared" si="2"/>
        <v>N/A</v>
      </c>
      <c r="I36" s="12">
        <v>1.351</v>
      </c>
      <c r="J36" s="12">
        <v>-5.32</v>
      </c>
      <c r="K36" s="43" t="s">
        <v>739</v>
      </c>
      <c r="L36" s="9" t="str">
        <f t="shared" si="3"/>
        <v>Yes</v>
      </c>
    </row>
    <row r="37" spans="1:12" x14ac:dyDescent="0.25">
      <c r="A37" s="4" t="s">
        <v>107</v>
      </c>
      <c r="B37" s="35" t="s">
        <v>213</v>
      </c>
      <c r="C37" s="45">
        <v>8507462</v>
      </c>
      <c r="D37" s="11" t="str">
        <f t="shared" si="0"/>
        <v>N/A</v>
      </c>
      <c r="E37" s="45">
        <v>9069696</v>
      </c>
      <c r="F37" s="11" t="str">
        <f t="shared" si="1"/>
        <v>N/A</v>
      </c>
      <c r="G37" s="45">
        <v>2877132</v>
      </c>
      <c r="H37" s="11" t="str">
        <f t="shared" si="2"/>
        <v>N/A</v>
      </c>
      <c r="I37" s="12">
        <v>6.609</v>
      </c>
      <c r="J37" s="12">
        <v>-68.3</v>
      </c>
      <c r="K37" s="43" t="s">
        <v>739</v>
      </c>
      <c r="L37" s="9" t="str">
        <f t="shared" si="3"/>
        <v>No</v>
      </c>
    </row>
    <row r="38" spans="1:12" x14ac:dyDescent="0.25">
      <c r="A38" s="44" t="s">
        <v>158</v>
      </c>
      <c r="B38" s="43" t="s">
        <v>217</v>
      </c>
      <c r="C38" s="1">
        <v>11</v>
      </c>
      <c r="D38" s="11" t="str">
        <f>IF($B38="N/A","N/A",IF(C38&gt;0,"No",IF(C38&lt;0,"No","Yes")))</f>
        <v>No</v>
      </c>
      <c r="E38" s="1">
        <v>11</v>
      </c>
      <c r="F38" s="11" t="str">
        <f>IF($B38="N/A","N/A",IF(E38&gt;0,"No",IF(E38&lt;0,"No","Yes")))</f>
        <v>No</v>
      </c>
      <c r="G38" s="1">
        <v>11</v>
      </c>
      <c r="H38" s="11" t="str">
        <f>IF($B38="N/A","N/A",IF(G38&gt;0,"No",IF(G38&lt;0,"No","Yes")))</f>
        <v>No</v>
      </c>
      <c r="I38" s="12">
        <v>-66.7</v>
      </c>
      <c r="J38" s="12">
        <v>0</v>
      </c>
      <c r="K38" s="43" t="s">
        <v>739</v>
      </c>
      <c r="L38" s="9" t="str">
        <f t="shared" si="3"/>
        <v>Yes</v>
      </c>
    </row>
    <row r="39" spans="1:12" x14ac:dyDescent="0.25">
      <c r="A39" s="44" t="s">
        <v>156</v>
      </c>
      <c r="B39" s="35" t="s">
        <v>213</v>
      </c>
      <c r="C39" s="45">
        <v>8341</v>
      </c>
      <c r="D39" s="11" t="str">
        <f t="shared" ref="D39:D40" si="4">IF($B39="N/A","N/A",IF(C39&gt;10,"No",IF(C39&lt;-10,"No","Yes")))</f>
        <v>N/A</v>
      </c>
      <c r="E39" s="45">
        <v>5090</v>
      </c>
      <c r="F39" s="11" t="str">
        <f t="shared" ref="F39:F40" si="5">IF($B39="N/A","N/A",IF(E39&gt;10,"No",IF(E39&lt;-10,"No","Yes")))</f>
        <v>N/A</v>
      </c>
      <c r="G39" s="45">
        <v>1695</v>
      </c>
      <c r="H39" s="11" t="str">
        <f t="shared" ref="H39:H40" si="6">IF($B39="N/A","N/A",IF(G39&gt;10,"No",IF(G39&lt;-10,"No","Yes")))</f>
        <v>N/A</v>
      </c>
      <c r="I39" s="12">
        <v>-39</v>
      </c>
      <c r="J39" s="12">
        <v>-66.7</v>
      </c>
      <c r="K39" s="43" t="s">
        <v>739</v>
      </c>
      <c r="L39" s="9" t="str">
        <f t="shared" si="3"/>
        <v>No</v>
      </c>
    </row>
    <row r="40" spans="1:12" x14ac:dyDescent="0.25">
      <c r="A40" s="44" t="s">
        <v>1303</v>
      </c>
      <c r="B40" s="35" t="s">
        <v>213</v>
      </c>
      <c r="C40" s="45">
        <v>1390.1666667</v>
      </c>
      <c r="D40" s="11" t="str">
        <f t="shared" si="4"/>
        <v>N/A</v>
      </c>
      <c r="E40" s="45">
        <v>2545</v>
      </c>
      <c r="F40" s="11" t="str">
        <f t="shared" si="5"/>
        <v>N/A</v>
      </c>
      <c r="G40" s="45">
        <v>847.5</v>
      </c>
      <c r="H40" s="11" t="str">
        <f t="shared" si="6"/>
        <v>N/A</v>
      </c>
      <c r="I40" s="12">
        <v>83.07</v>
      </c>
      <c r="J40" s="12">
        <v>-66.7</v>
      </c>
      <c r="K40" s="43" t="s">
        <v>739</v>
      </c>
      <c r="L40" s="9" t="str">
        <f>IF(J40="Div by 0", "N/A", IF(OR(J40="N/A",K40="N/A"),"N/A", IF(J40&gt;VALUE(MID(K40,1,2)), "No", IF(J40&lt;-1*VALUE(MID(K40,1,2)), "No", "Yes"))))</f>
        <v>No</v>
      </c>
    </row>
    <row r="41" spans="1:12" x14ac:dyDescent="0.25">
      <c r="A41" s="3" t="s">
        <v>1425</v>
      </c>
      <c r="B41" s="35" t="s">
        <v>213</v>
      </c>
      <c r="C41" s="45">
        <v>9861.1425534999998</v>
      </c>
      <c r="D41" s="11" t="str">
        <f t="shared" ref="D41:D52" si="7">IF($B41="N/A","N/A",IF(C41&gt;10,"No",IF(C41&lt;-10,"No","Yes")))</f>
        <v>N/A</v>
      </c>
      <c r="E41" s="45">
        <v>10328.194815000001</v>
      </c>
      <c r="F41" s="11" t="str">
        <f t="shared" ref="F41:F52" si="8">IF($B41="N/A","N/A",IF(E41&gt;10,"No",IF(E41&lt;-10,"No","Yes")))</f>
        <v>N/A</v>
      </c>
      <c r="G41" s="45">
        <v>9785.9416920000003</v>
      </c>
      <c r="H41" s="11" t="str">
        <f t="shared" ref="H41:H52" si="9">IF($B41="N/A","N/A",IF(G41&gt;10,"No",IF(G41&lt;-10,"No","Yes")))</f>
        <v>N/A</v>
      </c>
      <c r="I41" s="12">
        <v>4.7359999999999998</v>
      </c>
      <c r="J41" s="12">
        <v>-5.25</v>
      </c>
      <c r="K41" s="43" t="s">
        <v>739</v>
      </c>
      <c r="L41" s="9" t="str">
        <f t="shared" ref="L41:L52" si="10">IF(J41="Div by 0", "N/A", IF(K41="N/A","N/A", IF(J41&gt;VALUE(MID(K41,1,2)), "No", IF(J41&lt;-1*VALUE(MID(K41,1,2)), "No", "Yes"))))</f>
        <v>Yes</v>
      </c>
    </row>
    <row r="42" spans="1:12" x14ac:dyDescent="0.25">
      <c r="A42" s="3" t="s">
        <v>1426</v>
      </c>
      <c r="B42" s="35" t="s">
        <v>213</v>
      </c>
      <c r="C42" s="45">
        <v>5154.0210161000005</v>
      </c>
      <c r="D42" s="11" t="str">
        <f t="shared" si="7"/>
        <v>N/A</v>
      </c>
      <c r="E42" s="45">
        <v>5639.9016373000004</v>
      </c>
      <c r="F42" s="11" t="str">
        <f t="shared" si="8"/>
        <v>N/A</v>
      </c>
      <c r="G42" s="45">
        <v>5298.6297931999998</v>
      </c>
      <c r="H42" s="11" t="str">
        <f t="shared" si="9"/>
        <v>N/A</v>
      </c>
      <c r="I42" s="12">
        <v>9.4269999999999996</v>
      </c>
      <c r="J42" s="12">
        <v>-6.05</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2699.2095668000002</v>
      </c>
      <c r="D44" s="11" t="str">
        <f t="shared" si="7"/>
        <v>N/A</v>
      </c>
      <c r="E44" s="45">
        <v>2814.9009372999999</v>
      </c>
      <c r="F44" s="11" t="str">
        <f t="shared" si="8"/>
        <v>N/A</v>
      </c>
      <c r="G44" s="45">
        <v>2468.4277367999998</v>
      </c>
      <c r="H44" s="11" t="str">
        <f t="shared" si="9"/>
        <v>N/A</v>
      </c>
      <c r="I44" s="12">
        <v>4.2859999999999996</v>
      </c>
      <c r="J44" s="12">
        <v>-12.3</v>
      </c>
      <c r="K44" s="43" t="s">
        <v>739</v>
      </c>
      <c r="L44" s="9" t="str">
        <f t="shared" si="10"/>
        <v>Yes</v>
      </c>
    </row>
    <row r="45" spans="1:12" x14ac:dyDescent="0.25">
      <c r="A45" s="3" t="s">
        <v>1429</v>
      </c>
      <c r="B45" s="35" t="s">
        <v>213</v>
      </c>
      <c r="C45" s="45">
        <v>25019.091542999999</v>
      </c>
      <c r="D45" s="11" t="str">
        <f t="shared" si="7"/>
        <v>N/A</v>
      </c>
      <c r="E45" s="45">
        <v>26246.160844999999</v>
      </c>
      <c r="F45" s="11" t="str">
        <f t="shared" si="8"/>
        <v>N/A</v>
      </c>
      <c r="G45" s="45">
        <v>25653.426389</v>
      </c>
      <c r="H45" s="11" t="str">
        <f t="shared" si="9"/>
        <v>N/A</v>
      </c>
      <c r="I45" s="12">
        <v>4.9050000000000002</v>
      </c>
      <c r="J45" s="12">
        <v>-2.2599999999999998</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7327.0996615000004</v>
      </c>
      <c r="D47" s="11" t="str">
        <f t="shared" si="7"/>
        <v>N/A</v>
      </c>
      <c r="E47" s="45">
        <v>7198.1128693000001</v>
      </c>
      <c r="F47" s="11" t="str">
        <f t="shared" si="8"/>
        <v>N/A</v>
      </c>
      <c r="G47" s="45">
        <v>6596.2346686999999</v>
      </c>
      <c r="H47" s="11" t="str">
        <f t="shared" si="9"/>
        <v>N/A</v>
      </c>
      <c r="I47" s="12">
        <v>-1.76</v>
      </c>
      <c r="J47" s="12">
        <v>-8.36</v>
      </c>
      <c r="K47" s="43" t="s">
        <v>739</v>
      </c>
      <c r="L47" s="9" t="str">
        <f t="shared" si="10"/>
        <v>Yes</v>
      </c>
    </row>
    <row r="48" spans="1:12" x14ac:dyDescent="0.25">
      <c r="A48" s="3" t="s">
        <v>1432</v>
      </c>
      <c r="B48" s="43" t="s">
        <v>213</v>
      </c>
      <c r="C48" s="14">
        <v>5753.0224107000004</v>
      </c>
      <c r="D48" s="11" t="str">
        <f t="shared" si="7"/>
        <v>N/A</v>
      </c>
      <c r="E48" s="14">
        <v>5859.0148030999999</v>
      </c>
      <c r="F48" s="11" t="str">
        <f t="shared" si="8"/>
        <v>N/A</v>
      </c>
      <c r="G48" s="14">
        <v>5502.0665528</v>
      </c>
      <c r="H48" s="11" t="str">
        <f t="shared" si="9"/>
        <v>N/A</v>
      </c>
      <c r="I48" s="12">
        <v>1.8420000000000001</v>
      </c>
      <c r="J48" s="12">
        <v>-6.09</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3742.0729259999998</v>
      </c>
      <c r="D50" s="11" t="str">
        <f t="shared" si="7"/>
        <v>N/A</v>
      </c>
      <c r="E50" s="14">
        <v>3588.1249468999999</v>
      </c>
      <c r="F50" s="11" t="str">
        <f t="shared" si="8"/>
        <v>N/A</v>
      </c>
      <c r="G50" s="14">
        <v>3077.4852093</v>
      </c>
      <c r="H50" s="11" t="str">
        <f t="shared" si="9"/>
        <v>N/A</v>
      </c>
      <c r="I50" s="12">
        <v>-4.1100000000000003</v>
      </c>
      <c r="J50" s="12">
        <v>-14.2</v>
      </c>
      <c r="K50" s="43" t="s">
        <v>739</v>
      </c>
      <c r="L50" s="9" t="str">
        <f t="shared" si="10"/>
        <v>Yes</v>
      </c>
    </row>
    <row r="51" spans="1:12" x14ac:dyDescent="0.25">
      <c r="A51" s="3" t="s">
        <v>1435</v>
      </c>
      <c r="B51" s="43" t="s">
        <v>213</v>
      </c>
      <c r="C51" s="14">
        <v>32398.869895</v>
      </c>
      <c r="D51" s="11" t="str">
        <f t="shared" si="7"/>
        <v>N/A</v>
      </c>
      <c r="E51" s="14">
        <v>31822.269243999999</v>
      </c>
      <c r="F51" s="11" t="str">
        <f t="shared" si="8"/>
        <v>N/A</v>
      </c>
      <c r="G51" s="14">
        <v>30038.902039000001</v>
      </c>
      <c r="H51" s="11" t="str">
        <f t="shared" si="9"/>
        <v>N/A</v>
      </c>
      <c r="I51" s="12">
        <v>-1.78</v>
      </c>
      <c r="J51" s="12">
        <v>-5.6</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60120732</v>
      </c>
      <c r="D53" s="11" t="str">
        <f t="shared" ref="D53:D122" si="11">IF($B53="N/A","N/A",IF(C53&gt;10,"No",IF(C53&lt;-10,"No","Yes")))</f>
        <v>N/A</v>
      </c>
      <c r="E53" s="45">
        <v>64852780</v>
      </c>
      <c r="F53" s="11" t="str">
        <f t="shared" ref="F53:F122" si="12">IF($B53="N/A","N/A",IF(E53&gt;10,"No",IF(E53&lt;-10,"No","Yes")))</f>
        <v>N/A</v>
      </c>
      <c r="G53" s="45">
        <v>60219790</v>
      </c>
      <c r="H53" s="11" t="str">
        <f t="shared" ref="H53:H122" si="13">IF($B53="N/A","N/A",IF(G53&gt;10,"No",IF(G53&lt;-10,"No","Yes")))</f>
        <v>N/A</v>
      </c>
      <c r="I53" s="12">
        <v>7.8710000000000004</v>
      </c>
      <c r="J53" s="12">
        <v>-7.14</v>
      </c>
      <c r="K53" s="43" t="s">
        <v>739</v>
      </c>
      <c r="L53" s="9" t="str">
        <f t="shared" ref="L53:L113" si="14">IF(J53="Div by 0", "N/A", IF(K53="N/A","N/A", IF(J53&gt;VALUE(MID(K53,1,2)), "No", IF(J53&lt;-1*VALUE(MID(K53,1,2)), "No", "Yes"))))</f>
        <v>Yes</v>
      </c>
    </row>
    <row r="54" spans="1:12" x14ac:dyDescent="0.25">
      <c r="A54" s="44" t="s">
        <v>598</v>
      </c>
      <c r="B54" s="35" t="s">
        <v>213</v>
      </c>
      <c r="C54" s="36">
        <v>22536</v>
      </c>
      <c r="D54" s="11" t="str">
        <f t="shared" si="11"/>
        <v>N/A</v>
      </c>
      <c r="E54" s="36">
        <v>23405</v>
      </c>
      <c r="F54" s="11" t="str">
        <f t="shared" si="12"/>
        <v>N/A</v>
      </c>
      <c r="G54" s="36">
        <v>22669</v>
      </c>
      <c r="H54" s="11" t="str">
        <f t="shared" si="13"/>
        <v>N/A</v>
      </c>
      <c r="I54" s="12">
        <v>3.8559999999999999</v>
      </c>
      <c r="J54" s="12">
        <v>-3.14</v>
      </c>
      <c r="K54" s="43" t="s">
        <v>739</v>
      </c>
      <c r="L54" s="9" t="str">
        <f t="shared" si="14"/>
        <v>Yes</v>
      </c>
    </row>
    <row r="55" spans="1:12" x14ac:dyDescent="0.25">
      <c r="A55" s="44" t="s">
        <v>1437</v>
      </c>
      <c r="B55" s="35" t="s">
        <v>213</v>
      </c>
      <c r="C55" s="45">
        <v>2667.7641107999998</v>
      </c>
      <c r="D55" s="11" t="str">
        <f t="shared" si="11"/>
        <v>N/A</v>
      </c>
      <c r="E55" s="45">
        <v>2770.8942533999998</v>
      </c>
      <c r="F55" s="11" t="str">
        <f t="shared" si="12"/>
        <v>N/A</v>
      </c>
      <c r="G55" s="45">
        <v>2656.4819797999999</v>
      </c>
      <c r="H55" s="11" t="str">
        <f t="shared" si="13"/>
        <v>N/A</v>
      </c>
      <c r="I55" s="12">
        <v>3.8660000000000001</v>
      </c>
      <c r="J55" s="12">
        <v>-4.13</v>
      </c>
      <c r="K55" s="43" t="s">
        <v>739</v>
      </c>
      <c r="L55" s="9" t="str">
        <f t="shared" si="14"/>
        <v>Yes</v>
      </c>
    </row>
    <row r="56" spans="1:12" x14ac:dyDescent="0.25">
      <c r="A56" s="44" t="s">
        <v>1438</v>
      </c>
      <c r="B56" s="35" t="s">
        <v>213</v>
      </c>
      <c r="C56" s="36">
        <v>0.84890841319999999</v>
      </c>
      <c r="D56" s="11" t="str">
        <f t="shared" si="11"/>
        <v>N/A</v>
      </c>
      <c r="E56" s="36">
        <v>0.81170690020000003</v>
      </c>
      <c r="F56" s="11" t="str">
        <f t="shared" si="12"/>
        <v>N/A</v>
      </c>
      <c r="G56" s="36">
        <v>0.79284485419999995</v>
      </c>
      <c r="H56" s="11" t="str">
        <f t="shared" si="13"/>
        <v>N/A</v>
      </c>
      <c r="I56" s="12">
        <v>-4.38</v>
      </c>
      <c r="J56" s="12">
        <v>-2.3199999999999998</v>
      </c>
      <c r="K56" s="43" t="s">
        <v>739</v>
      </c>
      <c r="L56" s="9" t="str">
        <f t="shared" si="14"/>
        <v>Yes</v>
      </c>
    </row>
    <row r="57" spans="1:12" x14ac:dyDescent="0.25">
      <c r="A57" s="44" t="s">
        <v>599</v>
      </c>
      <c r="B57" s="35" t="s">
        <v>213</v>
      </c>
      <c r="C57" s="45">
        <v>13624230</v>
      </c>
      <c r="D57" s="11" t="str">
        <f t="shared" si="11"/>
        <v>N/A</v>
      </c>
      <c r="E57" s="45">
        <v>12518967</v>
      </c>
      <c r="F57" s="11" t="str">
        <f t="shared" si="12"/>
        <v>N/A</v>
      </c>
      <c r="G57" s="45">
        <v>10954275</v>
      </c>
      <c r="H57" s="11" t="str">
        <f t="shared" si="13"/>
        <v>N/A</v>
      </c>
      <c r="I57" s="12">
        <v>-8.11</v>
      </c>
      <c r="J57" s="12">
        <v>-12.5</v>
      </c>
      <c r="K57" s="43" t="s">
        <v>739</v>
      </c>
      <c r="L57" s="9" t="str">
        <f t="shared" si="14"/>
        <v>Yes</v>
      </c>
    </row>
    <row r="58" spans="1:12" x14ac:dyDescent="0.25">
      <c r="A58" s="44" t="s">
        <v>600</v>
      </c>
      <c r="B58" s="35" t="s">
        <v>213</v>
      </c>
      <c r="C58" s="36">
        <v>205</v>
      </c>
      <c r="D58" s="11" t="str">
        <f t="shared" si="11"/>
        <v>N/A</v>
      </c>
      <c r="E58" s="36">
        <v>182</v>
      </c>
      <c r="F58" s="11" t="str">
        <f t="shared" si="12"/>
        <v>N/A</v>
      </c>
      <c r="G58" s="36">
        <v>162</v>
      </c>
      <c r="H58" s="11" t="str">
        <f t="shared" si="13"/>
        <v>N/A</v>
      </c>
      <c r="I58" s="12">
        <v>-11.2</v>
      </c>
      <c r="J58" s="12">
        <v>-11</v>
      </c>
      <c r="K58" s="43" t="s">
        <v>739</v>
      </c>
      <c r="L58" s="9" t="str">
        <f t="shared" si="14"/>
        <v>Yes</v>
      </c>
    </row>
    <row r="59" spans="1:12" x14ac:dyDescent="0.25">
      <c r="A59" s="44" t="s">
        <v>1439</v>
      </c>
      <c r="B59" s="35" t="s">
        <v>213</v>
      </c>
      <c r="C59" s="45">
        <v>66459.658536999996</v>
      </c>
      <c r="D59" s="11" t="str">
        <f t="shared" si="11"/>
        <v>N/A</v>
      </c>
      <c r="E59" s="45">
        <v>68785.532967000006</v>
      </c>
      <c r="F59" s="11" t="str">
        <f t="shared" si="12"/>
        <v>N/A</v>
      </c>
      <c r="G59" s="45">
        <v>67618.981480999995</v>
      </c>
      <c r="H59" s="11" t="str">
        <f t="shared" si="13"/>
        <v>N/A</v>
      </c>
      <c r="I59" s="12">
        <v>3.5</v>
      </c>
      <c r="J59" s="12">
        <v>-1.7</v>
      </c>
      <c r="K59" s="43" t="s">
        <v>739</v>
      </c>
      <c r="L59" s="9" t="str">
        <f t="shared" si="14"/>
        <v>Yes</v>
      </c>
    </row>
    <row r="60" spans="1:12" ht="25" x14ac:dyDescent="0.25">
      <c r="A60" s="44" t="s">
        <v>601</v>
      </c>
      <c r="B60" s="35" t="s">
        <v>213</v>
      </c>
      <c r="C60" s="45">
        <v>42178</v>
      </c>
      <c r="D60" s="11" t="str">
        <f t="shared" si="11"/>
        <v>N/A</v>
      </c>
      <c r="E60" s="45">
        <v>230771</v>
      </c>
      <c r="F60" s="11" t="str">
        <f t="shared" si="12"/>
        <v>N/A</v>
      </c>
      <c r="G60" s="45">
        <v>186674</v>
      </c>
      <c r="H60" s="11" t="str">
        <f t="shared" si="13"/>
        <v>N/A</v>
      </c>
      <c r="I60" s="12">
        <v>447.1</v>
      </c>
      <c r="J60" s="12">
        <v>-19.100000000000001</v>
      </c>
      <c r="K60" s="43" t="s">
        <v>739</v>
      </c>
      <c r="L60" s="9" t="str">
        <f t="shared" si="14"/>
        <v>Yes</v>
      </c>
    </row>
    <row r="61" spans="1:12" x14ac:dyDescent="0.25">
      <c r="A61" s="4" t="s">
        <v>602</v>
      </c>
      <c r="B61" s="43" t="s">
        <v>213</v>
      </c>
      <c r="C61" s="1">
        <v>38</v>
      </c>
      <c r="D61" s="11" t="str">
        <f t="shared" si="11"/>
        <v>N/A</v>
      </c>
      <c r="E61" s="1">
        <v>46</v>
      </c>
      <c r="F61" s="11" t="str">
        <f t="shared" si="12"/>
        <v>N/A</v>
      </c>
      <c r="G61" s="1">
        <v>34</v>
      </c>
      <c r="H61" s="11" t="str">
        <f t="shared" si="13"/>
        <v>N/A</v>
      </c>
      <c r="I61" s="12">
        <v>21.05</v>
      </c>
      <c r="J61" s="12">
        <v>-26.1</v>
      </c>
      <c r="K61" s="43" t="s">
        <v>739</v>
      </c>
      <c r="L61" s="9" t="str">
        <f t="shared" si="14"/>
        <v>Yes</v>
      </c>
    </row>
    <row r="62" spans="1:12" ht="25" x14ac:dyDescent="0.25">
      <c r="A62" s="4" t="s">
        <v>1440</v>
      </c>
      <c r="B62" s="43" t="s">
        <v>213</v>
      </c>
      <c r="C62" s="14">
        <v>1109.9473684</v>
      </c>
      <c r="D62" s="11" t="str">
        <f t="shared" si="11"/>
        <v>N/A</v>
      </c>
      <c r="E62" s="14">
        <v>5016.7608695999998</v>
      </c>
      <c r="F62" s="11" t="str">
        <f t="shared" si="12"/>
        <v>N/A</v>
      </c>
      <c r="G62" s="14">
        <v>5490.4117647000003</v>
      </c>
      <c r="H62" s="11" t="str">
        <f t="shared" si="13"/>
        <v>N/A</v>
      </c>
      <c r="I62" s="12">
        <v>352</v>
      </c>
      <c r="J62" s="12">
        <v>9.4410000000000007</v>
      </c>
      <c r="K62" s="43" t="s">
        <v>739</v>
      </c>
      <c r="L62" s="9" t="str">
        <f t="shared" si="14"/>
        <v>Yes</v>
      </c>
    </row>
    <row r="63" spans="1:12" x14ac:dyDescent="0.25">
      <c r="A63" s="4" t="s">
        <v>603</v>
      </c>
      <c r="B63" s="43" t="s">
        <v>213</v>
      </c>
      <c r="C63" s="14">
        <v>94247376</v>
      </c>
      <c r="D63" s="11" t="str">
        <f t="shared" si="11"/>
        <v>N/A</v>
      </c>
      <c r="E63" s="14">
        <v>91917185</v>
      </c>
      <c r="F63" s="11" t="str">
        <f t="shared" si="12"/>
        <v>N/A</v>
      </c>
      <c r="G63" s="14">
        <v>90007497</v>
      </c>
      <c r="H63" s="11" t="str">
        <f t="shared" si="13"/>
        <v>N/A</v>
      </c>
      <c r="I63" s="12">
        <v>-2.4700000000000002</v>
      </c>
      <c r="J63" s="12">
        <v>-2.08</v>
      </c>
      <c r="K63" s="43" t="s">
        <v>739</v>
      </c>
      <c r="L63" s="9" t="str">
        <f t="shared" si="14"/>
        <v>Yes</v>
      </c>
    </row>
    <row r="64" spans="1:12" x14ac:dyDescent="0.25">
      <c r="A64" s="4" t="s">
        <v>604</v>
      </c>
      <c r="B64" s="43" t="s">
        <v>213</v>
      </c>
      <c r="C64" s="1">
        <v>1054</v>
      </c>
      <c r="D64" s="11" t="str">
        <f t="shared" si="11"/>
        <v>N/A</v>
      </c>
      <c r="E64" s="1">
        <v>1038</v>
      </c>
      <c r="F64" s="11" t="str">
        <f t="shared" si="12"/>
        <v>N/A</v>
      </c>
      <c r="G64" s="1">
        <v>1004</v>
      </c>
      <c r="H64" s="11" t="str">
        <f t="shared" si="13"/>
        <v>N/A</v>
      </c>
      <c r="I64" s="12">
        <v>-1.52</v>
      </c>
      <c r="J64" s="12">
        <v>-3.28</v>
      </c>
      <c r="K64" s="43" t="s">
        <v>739</v>
      </c>
      <c r="L64" s="9" t="str">
        <f t="shared" si="14"/>
        <v>Yes</v>
      </c>
    </row>
    <row r="65" spans="1:12" x14ac:dyDescent="0.25">
      <c r="A65" s="4" t="s">
        <v>1441</v>
      </c>
      <c r="B65" s="43" t="s">
        <v>213</v>
      </c>
      <c r="C65" s="14">
        <v>89418.762807999999</v>
      </c>
      <c r="D65" s="11" t="str">
        <f t="shared" si="11"/>
        <v>N/A</v>
      </c>
      <c r="E65" s="14">
        <v>88552.201348999995</v>
      </c>
      <c r="F65" s="11" t="str">
        <f t="shared" si="12"/>
        <v>N/A</v>
      </c>
      <c r="G65" s="14">
        <v>89648.901394</v>
      </c>
      <c r="H65" s="11" t="str">
        <f t="shared" si="13"/>
        <v>N/A</v>
      </c>
      <c r="I65" s="12">
        <v>-0.96899999999999997</v>
      </c>
      <c r="J65" s="12">
        <v>1.238</v>
      </c>
      <c r="K65" s="43" t="s">
        <v>739</v>
      </c>
      <c r="L65" s="9" t="str">
        <f t="shared" si="14"/>
        <v>Yes</v>
      </c>
    </row>
    <row r="66" spans="1:12" x14ac:dyDescent="0.25">
      <c r="A66" s="4" t="s">
        <v>605</v>
      </c>
      <c r="B66" s="43" t="s">
        <v>213</v>
      </c>
      <c r="C66" s="14">
        <v>444625127</v>
      </c>
      <c r="D66" s="11" t="str">
        <f t="shared" si="11"/>
        <v>N/A</v>
      </c>
      <c r="E66" s="14">
        <v>466364398</v>
      </c>
      <c r="F66" s="11" t="str">
        <f t="shared" si="12"/>
        <v>N/A</v>
      </c>
      <c r="G66" s="14">
        <v>455238963</v>
      </c>
      <c r="H66" s="11" t="str">
        <f t="shared" si="13"/>
        <v>N/A</v>
      </c>
      <c r="I66" s="12">
        <v>4.8890000000000002</v>
      </c>
      <c r="J66" s="12">
        <v>-2.39</v>
      </c>
      <c r="K66" s="43" t="s">
        <v>739</v>
      </c>
      <c r="L66" s="9" t="str">
        <f t="shared" si="14"/>
        <v>Yes</v>
      </c>
    </row>
    <row r="67" spans="1:12" x14ac:dyDescent="0.25">
      <c r="A67" s="4" t="s">
        <v>606</v>
      </c>
      <c r="B67" s="43" t="s">
        <v>213</v>
      </c>
      <c r="C67" s="1">
        <v>15233</v>
      </c>
      <c r="D67" s="11" t="str">
        <f t="shared" si="11"/>
        <v>N/A</v>
      </c>
      <c r="E67" s="1">
        <v>15394</v>
      </c>
      <c r="F67" s="11" t="str">
        <f t="shared" si="12"/>
        <v>N/A</v>
      </c>
      <c r="G67" s="1">
        <v>15051</v>
      </c>
      <c r="H67" s="11" t="str">
        <f t="shared" si="13"/>
        <v>N/A</v>
      </c>
      <c r="I67" s="12">
        <v>1.0569999999999999</v>
      </c>
      <c r="J67" s="12">
        <v>-2.23</v>
      </c>
      <c r="K67" s="43" t="s">
        <v>739</v>
      </c>
      <c r="L67" s="9" t="str">
        <f t="shared" si="14"/>
        <v>Yes</v>
      </c>
    </row>
    <row r="68" spans="1:12" x14ac:dyDescent="0.25">
      <c r="A68" s="4" t="s">
        <v>1442</v>
      </c>
      <c r="B68" s="43" t="s">
        <v>213</v>
      </c>
      <c r="C68" s="14">
        <v>29188.283791999998</v>
      </c>
      <c r="D68" s="11" t="str">
        <f t="shared" si="11"/>
        <v>N/A</v>
      </c>
      <c r="E68" s="14">
        <v>30295.205794000001</v>
      </c>
      <c r="F68" s="11" t="str">
        <f t="shared" si="12"/>
        <v>N/A</v>
      </c>
      <c r="G68" s="14">
        <v>30246.426350000002</v>
      </c>
      <c r="H68" s="11" t="str">
        <f t="shared" si="13"/>
        <v>N/A</v>
      </c>
      <c r="I68" s="12">
        <v>3.7919999999999998</v>
      </c>
      <c r="J68" s="12">
        <v>-0.161</v>
      </c>
      <c r="K68" s="43" t="s">
        <v>739</v>
      </c>
      <c r="L68" s="9" t="str">
        <f t="shared" si="14"/>
        <v>Yes</v>
      </c>
    </row>
    <row r="69" spans="1:12" x14ac:dyDescent="0.25">
      <c r="A69" s="4" t="s">
        <v>607</v>
      </c>
      <c r="B69" s="43" t="s">
        <v>213</v>
      </c>
      <c r="C69" s="14">
        <v>18900706</v>
      </c>
      <c r="D69" s="11" t="str">
        <f t="shared" si="11"/>
        <v>N/A</v>
      </c>
      <c r="E69" s="14">
        <v>20380295</v>
      </c>
      <c r="F69" s="11" t="str">
        <f t="shared" si="12"/>
        <v>N/A</v>
      </c>
      <c r="G69" s="14">
        <v>13737705</v>
      </c>
      <c r="H69" s="11" t="str">
        <f t="shared" si="13"/>
        <v>N/A</v>
      </c>
      <c r="I69" s="12">
        <v>7.8280000000000003</v>
      </c>
      <c r="J69" s="12">
        <v>-32.6</v>
      </c>
      <c r="K69" s="43" t="s">
        <v>739</v>
      </c>
      <c r="L69" s="9" t="str">
        <f t="shared" si="14"/>
        <v>No</v>
      </c>
    </row>
    <row r="70" spans="1:12" x14ac:dyDescent="0.25">
      <c r="A70" s="4" t="s">
        <v>608</v>
      </c>
      <c r="B70" s="43" t="s">
        <v>213</v>
      </c>
      <c r="C70" s="1">
        <v>89174</v>
      </c>
      <c r="D70" s="11" t="str">
        <f t="shared" si="11"/>
        <v>N/A</v>
      </c>
      <c r="E70" s="1">
        <v>93889</v>
      </c>
      <c r="F70" s="11" t="str">
        <f t="shared" si="12"/>
        <v>N/A</v>
      </c>
      <c r="G70" s="1">
        <v>86236</v>
      </c>
      <c r="H70" s="11" t="str">
        <f t="shared" si="13"/>
        <v>N/A</v>
      </c>
      <c r="I70" s="12">
        <v>5.2869999999999999</v>
      </c>
      <c r="J70" s="12">
        <v>-8.15</v>
      </c>
      <c r="K70" s="43" t="s">
        <v>739</v>
      </c>
      <c r="L70" s="9" t="str">
        <f t="shared" si="14"/>
        <v>Yes</v>
      </c>
    </row>
    <row r="71" spans="1:12" x14ac:dyDescent="0.25">
      <c r="A71" s="4" t="s">
        <v>1443</v>
      </c>
      <c r="B71" s="43" t="s">
        <v>213</v>
      </c>
      <c r="C71" s="14">
        <v>211.95310291999999</v>
      </c>
      <c r="D71" s="11" t="str">
        <f t="shared" si="11"/>
        <v>N/A</v>
      </c>
      <c r="E71" s="14">
        <v>217.06797388000001</v>
      </c>
      <c r="F71" s="11" t="str">
        <f t="shared" si="12"/>
        <v>N/A</v>
      </c>
      <c r="G71" s="14">
        <v>159.30359711</v>
      </c>
      <c r="H71" s="11" t="str">
        <f t="shared" si="13"/>
        <v>N/A</v>
      </c>
      <c r="I71" s="12">
        <v>2.4129999999999998</v>
      </c>
      <c r="J71" s="12">
        <v>-26.6</v>
      </c>
      <c r="K71" s="43" t="s">
        <v>739</v>
      </c>
      <c r="L71" s="9" t="str">
        <f t="shared" si="14"/>
        <v>Yes</v>
      </c>
    </row>
    <row r="72" spans="1:12" x14ac:dyDescent="0.25">
      <c r="A72" s="4" t="s">
        <v>609</v>
      </c>
      <c r="B72" s="43" t="s">
        <v>213</v>
      </c>
      <c r="C72" s="14">
        <v>4941837</v>
      </c>
      <c r="D72" s="11" t="str">
        <f t="shared" si="11"/>
        <v>N/A</v>
      </c>
      <c r="E72" s="14">
        <v>4098615</v>
      </c>
      <c r="F72" s="11" t="str">
        <f t="shared" si="12"/>
        <v>N/A</v>
      </c>
      <c r="G72" s="14">
        <v>1002868</v>
      </c>
      <c r="H72" s="11" t="str">
        <f t="shared" si="13"/>
        <v>N/A</v>
      </c>
      <c r="I72" s="12">
        <v>-17.100000000000001</v>
      </c>
      <c r="J72" s="12">
        <v>-75.5</v>
      </c>
      <c r="K72" s="43" t="s">
        <v>739</v>
      </c>
      <c r="L72" s="9" t="str">
        <f t="shared" si="14"/>
        <v>No</v>
      </c>
    </row>
    <row r="73" spans="1:12" x14ac:dyDescent="0.25">
      <c r="A73" s="4" t="s">
        <v>610</v>
      </c>
      <c r="B73" s="43" t="s">
        <v>213</v>
      </c>
      <c r="C73" s="1">
        <v>14274</v>
      </c>
      <c r="D73" s="11" t="str">
        <f t="shared" si="11"/>
        <v>N/A</v>
      </c>
      <c r="E73" s="1">
        <v>13804</v>
      </c>
      <c r="F73" s="11" t="str">
        <f t="shared" si="12"/>
        <v>N/A</v>
      </c>
      <c r="G73" s="1">
        <v>4170</v>
      </c>
      <c r="H73" s="11" t="str">
        <f t="shared" si="13"/>
        <v>N/A</v>
      </c>
      <c r="I73" s="12">
        <v>-3.29</v>
      </c>
      <c r="J73" s="12">
        <v>-69.8</v>
      </c>
      <c r="K73" s="43" t="s">
        <v>739</v>
      </c>
      <c r="L73" s="9" t="str">
        <f t="shared" si="14"/>
        <v>No</v>
      </c>
    </row>
    <row r="74" spans="1:12" x14ac:dyDescent="0.25">
      <c r="A74" s="4" t="s">
        <v>1444</v>
      </c>
      <c r="B74" s="43" t="s">
        <v>213</v>
      </c>
      <c r="C74" s="14">
        <v>346.21248423999998</v>
      </c>
      <c r="D74" s="11" t="str">
        <f t="shared" si="11"/>
        <v>N/A</v>
      </c>
      <c r="E74" s="14">
        <v>296.91502463</v>
      </c>
      <c r="F74" s="11" t="str">
        <f t="shared" si="12"/>
        <v>N/A</v>
      </c>
      <c r="G74" s="14">
        <v>240.49592326000001</v>
      </c>
      <c r="H74" s="11" t="str">
        <f t="shared" si="13"/>
        <v>N/A</v>
      </c>
      <c r="I74" s="12">
        <v>-14.2</v>
      </c>
      <c r="J74" s="12">
        <v>-19</v>
      </c>
      <c r="K74" s="43" t="s">
        <v>739</v>
      </c>
      <c r="L74" s="9" t="str">
        <f t="shared" si="14"/>
        <v>Yes</v>
      </c>
    </row>
    <row r="75" spans="1:12" ht="25" x14ac:dyDescent="0.25">
      <c r="A75" s="4" t="s">
        <v>611</v>
      </c>
      <c r="B75" s="43" t="s">
        <v>213</v>
      </c>
      <c r="C75" s="14">
        <v>1417904</v>
      </c>
      <c r="D75" s="11" t="str">
        <f t="shared" si="11"/>
        <v>N/A</v>
      </c>
      <c r="E75" s="14">
        <v>1568362</v>
      </c>
      <c r="F75" s="11" t="str">
        <f t="shared" si="12"/>
        <v>N/A</v>
      </c>
      <c r="G75" s="14">
        <v>811221</v>
      </c>
      <c r="H75" s="11" t="str">
        <f t="shared" si="13"/>
        <v>N/A</v>
      </c>
      <c r="I75" s="12">
        <v>10.61</v>
      </c>
      <c r="J75" s="12">
        <v>-48.3</v>
      </c>
      <c r="K75" s="43" t="s">
        <v>739</v>
      </c>
      <c r="L75" s="9" t="str">
        <f t="shared" si="14"/>
        <v>No</v>
      </c>
    </row>
    <row r="76" spans="1:12" x14ac:dyDescent="0.25">
      <c r="A76" s="44" t="s">
        <v>612</v>
      </c>
      <c r="B76" s="35" t="s">
        <v>213</v>
      </c>
      <c r="C76" s="36">
        <v>21631</v>
      </c>
      <c r="D76" s="11" t="str">
        <f t="shared" si="11"/>
        <v>N/A</v>
      </c>
      <c r="E76" s="36">
        <v>30155</v>
      </c>
      <c r="F76" s="11" t="str">
        <f t="shared" si="12"/>
        <v>N/A</v>
      </c>
      <c r="G76" s="36">
        <v>17745</v>
      </c>
      <c r="H76" s="11" t="str">
        <f t="shared" si="13"/>
        <v>N/A</v>
      </c>
      <c r="I76" s="12">
        <v>39.409999999999997</v>
      </c>
      <c r="J76" s="12">
        <v>-41.2</v>
      </c>
      <c r="K76" s="43" t="s">
        <v>739</v>
      </c>
      <c r="L76" s="9" t="str">
        <f t="shared" si="14"/>
        <v>No</v>
      </c>
    </row>
    <row r="77" spans="1:12" ht="25" x14ac:dyDescent="0.25">
      <c r="A77" s="44" t="s">
        <v>1445</v>
      </c>
      <c r="B77" s="35" t="s">
        <v>213</v>
      </c>
      <c r="C77" s="45">
        <v>65.549627849000004</v>
      </c>
      <c r="D77" s="11" t="str">
        <f t="shared" si="11"/>
        <v>N/A</v>
      </c>
      <c r="E77" s="45">
        <v>52.010014923</v>
      </c>
      <c r="F77" s="11" t="str">
        <f t="shared" si="12"/>
        <v>N/A</v>
      </c>
      <c r="G77" s="45">
        <v>45.715469145999997</v>
      </c>
      <c r="H77" s="11" t="str">
        <f t="shared" si="13"/>
        <v>N/A</v>
      </c>
      <c r="I77" s="12">
        <v>-20.7</v>
      </c>
      <c r="J77" s="12">
        <v>-12.1</v>
      </c>
      <c r="K77" s="43" t="s">
        <v>739</v>
      </c>
      <c r="L77" s="9" t="str">
        <f t="shared" si="14"/>
        <v>Yes</v>
      </c>
    </row>
    <row r="78" spans="1:12" ht="25" x14ac:dyDescent="0.25">
      <c r="A78" s="44" t="s">
        <v>613</v>
      </c>
      <c r="B78" s="35" t="s">
        <v>213</v>
      </c>
      <c r="C78" s="45">
        <v>18724954</v>
      </c>
      <c r="D78" s="11" t="str">
        <f t="shared" si="11"/>
        <v>N/A</v>
      </c>
      <c r="E78" s="45">
        <v>20816698</v>
      </c>
      <c r="F78" s="11" t="str">
        <f t="shared" si="12"/>
        <v>N/A</v>
      </c>
      <c r="G78" s="45">
        <v>20333151</v>
      </c>
      <c r="H78" s="11" t="str">
        <f t="shared" si="13"/>
        <v>N/A</v>
      </c>
      <c r="I78" s="12">
        <v>11.17</v>
      </c>
      <c r="J78" s="12">
        <v>-2.3199999999999998</v>
      </c>
      <c r="K78" s="43" t="s">
        <v>739</v>
      </c>
      <c r="L78" s="9" t="str">
        <f t="shared" si="14"/>
        <v>Yes</v>
      </c>
    </row>
    <row r="79" spans="1:12" x14ac:dyDescent="0.25">
      <c r="A79" s="44" t="s">
        <v>614</v>
      </c>
      <c r="B79" s="35" t="s">
        <v>213</v>
      </c>
      <c r="C79" s="36">
        <v>50688</v>
      </c>
      <c r="D79" s="11" t="str">
        <f t="shared" si="11"/>
        <v>N/A</v>
      </c>
      <c r="E79" s="36">
        <v>54059</v>
      </c>
      <c r="F79" s="11" t="str">
        <f t="shared" si="12"/>
        <v>N/A</v>
      </c>
      <c r="G79" s="36">
        <v>56510</v>
      </c>
      <c r="H79" s="11" t="str">
        <f t="shared" si="13"/>
        <v>N/A</v>
      </c>
      <c r="I79" s="12">
        <v>6.65</v>
      </c>
      <c r="J79" s="12">
        <v>4.5339999999999998</v>
      </c>
      <c r="K79" s="43" t="s">
        <v>739</v>
      </c>
      <c r="L79" s="9" t="str">
        <f t="shared" si="14"/>
        <v>Yes</v>
      </c>
    </row>
    <row r="80" spans="1:12" x14ac:dyDescent="0.25">
      <c r="A80" s="44" t="s">
        <v>1446</v>
      </c>
      <c r="B80" s="35" t="s">
        <v>213</v>
      </c>
      <c r="C80" s="45">
        <v>369.41591698000002</v>
      </c>
      <c r="D80" s="11" t="str">
        <f t="shared" si="11"/>
        <v>N/A</v>
      </c>
      <c r="E80" s="45">
        <v>385.07367876000001</v>
      </c>
      <c r="F80" s="11" t="str">
        <f t="shared" si="12"/>
        <v>N/A</v>
      </c>
      <c r="G80" s="45">
        <v>359.81509467000001</v>
      </c>
      <c r="H80" s="11" t="str">
        <f t="shared" si="13"/>
        <v>N/A</v>
      </c>
      <c r="I80" s="12">
        <v>4.2389999999999999</v>
      </c>
      <c r="J80" s="12">
        <v>-6.56</v>
      </c>
      <c r="K80" s="43" t="s">
        <v>739</v>
      </c>
      <c r="L80" s="9" t="str">
        <f t="shared" si="14"/>
        <v>Yes</v>
      </c>
    </row>
    <row r="81" spans="1:12" x14ac:dyDescent="0.25">
      <c r="A81" s="44" t="s">
        <v>615</v>
      </c>
      <c r="B81" s="35" t="s">
        <v>213</v>
      </c>
      <c r="C81" s="45">
        <v>27878329</v>
      </c>
      <c r="D81" s="11" t="str">
        <f t="shared" si="11"/>
        <v>N/A</v>
      </c>
      <c r="E81" s="45">
        <v>36562459</v>
      </c>
      <c r="F81" s="11" t="str">
        <f t="shared" si="12"/>
        <v>N/A</v>
      </c>
      <c r="G81" s="45">
        <v>28286697</v>
      </c>
      <c r="H81" s="11" t="str">
        <f t="shared" si="13"/>
        <v>N/A</v>
      </c>
      <c r="I81" s="12">
        <v>31.15</v>
      </c>
      <c r="J81" s="12">
        <v>-22.6</v>
      </c>
      <c r="K81" s="43" t="s">
        <v>739</v>
      </c>
      <c r="L81" s="9" t="str">
        <f t="shared" si="14"/>
        <v>Yes</v>
      </c>
    </row>
    <row r="82" spans="1:12" x14ac:dyDescent="0.25">
      <c r="A82" s="44" t="s">
        <v>616</v>
      </c>
      <c r="B82" s="35" t="s">
        <v>213</v>
      </c>
      <c r="C82" s="36">
        <v>35584</v>
      </c>
      <c r="D82" s="11" t="str">
        <f t="shared" si="11"/>
        <v>N/A</v>
      </c>
      <c r="E82" s="36">
        <v>37922</v>
      </c>
      <c r="F82" s="11" t="str">
        <f t="shared" si="12"/>
        <v>N/A</v>
      </c>
      <c r="G82" s="36">
        <v>38274</v>
      </c>
      <c r="H82" s="11" t="str">
        <f t="shared" si="13"/>
        <v>N/A</v>
      </c>
      <c r="I82" s="12">
        <v>6.57</v>
      </c>
      <c r="J82" s="12">
        <v>0.92820000000000003</v>
      </c>
      <c r="K82" s="43" t="s">
        <v>739</v>
      </c>
      <c r="L82" s="9" t="str">
        <f t="shared" si="14"/>
        <v>Yes</v>
      </c>
    </row>
    <row r="83" spans="1:12" x14ac:dyDescent="0.25">
      <c r="A83" s="44" t="s">
        <v>1447</v>
      </c>
      <c r="B83" s="35" t="s">
        <v>213</v>
      </c>
      <c r="C83" s="45">
        <v>783.45124212999997</v>
      </c>
      <c r="D83" s="11" t="str">
        <f t="shared" si="11"/>
        <v>N/A</v>
      </c>
      <c r="E83" s="45">
        <v>964.14901640000005</v>
      </c>
      <c r="F83" s="11" t="str">
        <f t="shared" si="12"/>
        <v>N/A</v>
      </c>
      <c r="G83" s="45">
        <v>739.05776767999998</v>
      </c>
      <c r="H83" s="11" t="str">
        <f t="shared" si="13"/>
        <v>N/A</v>
      </c>
      <c r="I83" s="12">
        <v>23.06</v>
      </c>
      <c r="J83" s="12">
        <v>-23.3</v>
      </c>
      <c r="K83" s="43" t="s">
        <v>739</v>
      </c>
      <c r="L83" s="9" t="str">
        <f t="shared" si="14"/>
        <v>Yes</v>
      </c>
    </row>
    <row r="84" spans="1:12" ht="25" x14ac:dyDescent="0.25">
      <c r="A84" s="44" t="s">
        <v>617</v>
      </c>
      <c r="B84" s="35" t="s">
        <v>213</v>
      </c>
      <c r="C84" s="45">
        <v>1313892</v>
      </c>
      <c r="D84" s="11" t="str">
        <f t="shared" si="11"/>
        <v>N/A</v>
      </c>
      <c r="E84" s="45">
        <v>1273373</v>
      </c>
      <c r="F84" s="11" t="str">
        <f t="shared" si="12"/>
        <v>N/A</v>
      </c>
      <c r="G84" s="45">
        <v>953547</v>
      </c>
      <c r="H84" s="11" t="str">
        <f t="shared" si="13"/>
        <v>N/A</v>
      </c>
      <c r="I84" s="12">
        <v>-3.08</v>
      </c>
      <c r="J84" s="12">
        <v>-25.1</v>
      </c>
      <c r="K84" s="43" t="s">
        <v>739</v>
      </c>
      <c r="L84" s="9" t="str">
        <f t="shared" si="14"/>
        <v>Yes</v>
      </c>
    </row>
    <row r="85" spans="1:12" x14ac:dyDescent="0.25">
      <c r="A85" s="44" t="s">
        <v>618</v>
      </c>
      <c r="B85" s="35" t="s">
        <v>213</v>
      </c>
      <c r="C85" s="36">
        <v>825</v>
      </c>
      <c r="D85" s="11" t="str">
        <f t="shared" si="11"/>
        <v>N/A</v>
      </c>
      <c r="E85" s="36">
        <v>795</v>
      </c>
      <c r="F85" s="11" t="str">
        <f t="shared" si="12"/>
        <v>N/A</v>
      </c>
      <c r="G85" s="36">
        <v>737</v>
      </c>
      <c r="H85" s="11" t="str">
        <f t="shared" si="13"/>
        <v>N/A</v>
      </c>
      <c r="I85" s="12">
        <v>-3.64</v>
      </c>
      <c r="J85" s="12">
        <v>-7.3</v>
      </c>
      <c r="K85" s="43" t="s">
        <v>739</v>
      </c>
      <c r="L85" s="9" t="str">
        <f t="shared" si="14"/>
        <v>Yes</v>
      </c>
    </row>
    <row r="86" spans="1:12" x14ac:dyDescent="0.25">
      <c r="A86" s="44" t="s">
        <v>1448</v>
      </c>
      <c r="B86" s="35" t="s">
        <v>213</v>
      </c>
      <c r="C86" s="45">
        <v>1592.5963635999999</v>
      </c>
      <c r="D86" s="11" t="str">
        <f t="shared" si="11"/>
        <v>N/A</v>
      </c>
      <c r="E86" s="45">
        <v>1601.727044</v>
      </c>
      <c r="F86" s="11" t="str">
        <f t="shared" si="12"/>
        <v>N/A</v>
      </c>
      <c r="G86" s="45">
        <v>1293.8222524</v>
      </c>
      <c r="H86" s="11" t="str">
        <f t="shared" si="13"/>
        <v>N/A</v>
      </c>
      <c r="I86" s="12">
        <v>0.57330000000000003</v>
      </c>
      <c r="J86" s="12">
        <v>-19.2</v>
      </c>
      <c r="K86" s="43" t="s">
        <v>739</v>
      </c>
      <c r="L86" s="9" t="str">
        <f t="shared" si="14"/>
        <v>Yes</v>
      </c>
    </row>
    <row r="87" spans="1:12" x14ac:dyDescent="0.25">
      <c r="A87" s="44" t="s">
        <v>619</v>
      </c>
      <c r="B87" s="35" t="s">
        <v>213</v>
      </c>
      <c r="C87" s="45">
        <v>27234525</v>
      </c>
      <c r="D87" s="11" t="str">
        <f t="shared" si="11"/>
        <v>N/A</v>
      </c>
      <c r="E87" s="45">
        <v>27882373</v>
      </c>
      <c r="F87" s="11" t="str">
        <f t="shared" si="12"/>
        <v>N/A</v>
      </c>
      <c r="G87" s="45">
        <v>22471042</v>
      </c>
      <c r="H87" s="11" t="str">
        <f t="shared" si="13"/>
        <v>N/A</v>
      </c>
      <c r="I87" s="12">
        <v>2.379</v>
      </c>
      <c r="J87" s="12">
        <v>-19.399999999999999</v>
      </c>
      <c r="K87" s="43" t="s">
        <v>739</v>
      </c>
      <c r="L87" s="9" t="str">
        <f t="shared" si="14"/>
        <v>Yes</v>
      </c>
    </row>
    <row r="88" spans="1:12" x14ac:dyDescent="0.25">
      <c r="A88" s="44" t="s">
        <v>620</v>
      </c>
      <c r="B88" s="35" t="s">
        <v>213</v>
      </c>
      <c r="C88" s="36">
        <v>65677</v>
      </c>
      <c r="D88" s="11" t="str">
        <f t="shared" si="11"/>
        <v>N/A</v>
      </c>
      <c r="E88" s="36">
        <v>72845</v>
      </c>
      <c r="F88" s="11" t="str">
        <f t="shared" si="12"/>
        <v>N/A</v>
      </c>
      <c r="G88" s="36">
        <v>58926</v>
      </c>
      <c r="H88" s="11" t="str">
        <f t="shared" si="13"/>
        <v>N/A</v>
      </c>
      <c r="I88" s="12">
        <v>10.91</v>
      </c>
      <c r="J88" s="12">
        <v>-19.100000000000001</v>
      </c>
      <c r="K88" s="43" t="s">
        <v>739</v>
      </c>
      <c r="L88" s="9" t="str">
        <f t="shared" si="14"/>
        <v>Yes</v>
      </c>
    </row>
    <row r="89" spans="1:12" x14ac:dyDescent="0.25">
      <c r="A89" s="44" t="s">
        <v>1449</v>
      </c>
      <c r="B89" s="35" t="s">
        <v>213</v>
      </c>
      <c r="C89" s="45">
        <v>414.67370617</v>
      </c>
      <c r="D89" s="11" t="str">
        <f t="shared" si="11"/>
        <v>N/A</v>
      </c>
      <c r="E89" s="45">
        <v>382.76303109000003</v>
      </c>
      <c r="F89" s="11" t="str">
        <f t="shared" si="12"/>
        <v>N/A</v>
      </c>
      <c r="G89" s="45">
        <v>381.34341376999998</v>
      </c>
      <c r="H89" s="11" t="str">
        <f t="shared" si="13"/>
        <v>N/A</v>
      </c>
      <c r="I89" s="12">
        <v>-7.7</v>
      </c>
      <c r="J89" s="12">
        <v>-0.371</v>
      </c>
      <c r="K89" s="43" t="s">
        <v>739</v>
      </c>
      <c r="L89" s="9" t="str">
        <f t="shared" si="14"/>
        <v>Yes</v>
      </c>
    </row>
    <row r="90" spans="1:12" x14ac:dyDescent="0.25">
      <c r="A90" s="44" t="s">
        <v>621</v>
      </c>
      <c r="B90" s="35" t="s">
        <v>213</v>
      </c>
      <c r="C90" s="45">
        <v>13758191</v>
      </c>
      <c r="D90" s="11" t="str">
        <f t="shared" si="11"/>
        <v>N/A</v>
      </c>
      <c r="E90" s="45">
        <v>13381745</v>
      </c>
      <c r="F90" s="11" t="str">
        <f t="shared" si="12"/>
        <v>N/A</v>
      </c>
      <c r="G90" s="45">
        <v>9856323</v>
      </c>
      <c r="H90" s="11" t="str">
        <f t="shared" si="13"/>
        <v>N/A</v>
      </c>
      <c r="I90" s="12">
        <v>-2.74</v>
      </c>
      <c r="J90" s="12">
        <v>-26.3</v>
      </c>
      <c r="K90" s="43" t="s">
        <v>739</v>
      </c>
      <c r="L90" s="9" t="str">
        <f t="shared" si="14"/>
        <v>Yes</v>
      </c>
    </row>
    <row r="91" spans="1:12" x14ac:dyDescent="0.25">
      <c r="A91" s="44" t="s">
        <v>622</v>
      </c>
      <c r="B91" s="35" t="s">
        <v>213</v>
      </c>
      <c r="C91" s="36">
        <v>54146</v>
      </c>
      <c r="D91" s="11" t="str">
        <f t="shared" si="11"/>
        <v>N/A</v>
      </c>
      <c r="E91" s="36">
        <v>52945</v>
      </c>
      <c r="F91" s="11" t="str">
        <f t="shared" si="12"/>
        <v>N/A</v>
      </c>
      <c r="G91" s="36">
        <v>49670</v>
      </c>
      <c r="H91" s="11" t="str">
        <f t="shared" si="13"/>
        <v>N/A</v>
      </c>
      <c r="I91" s="12">
        <v>-2.2200000000000002</v>
      </c>
      <c r="J91" s="12">
        <v>-6.19</v>
      </c>
      <c r="K91" s="43" t="s">
        <v>739</v>
      </c>
      <c r="L91" s="9" t="str">
        <f t="shared" si="14"/>
        <v>Yes</v>
      </c>
    </row>
    <row r="92" spans="1:12" x14ac:dyDescent="0.25">
      <c r="A92" s="44" t="s">
        <v>1450</v>
      </c>
      <c r="B92" s="35" t="s">
        <v>213</v>
      </c>
      <c r="C92" s="45">
        <v>254.09431906</v>
      </c>
      <c r="D92" s="11" t="str">
        <f t="shared" si="11"/>
        <v>N/A</v>
      </c>
      <c r="E92" s="45">
        <v>252.74804042</v>
      </c>
      <c r="F92" s="11" t="str">
        <f t="shared" si="12"/>
        <v>N/A</v>
      </c>
      <c r="G92" s="45">
        <v>198.43613851000001</v>
      </c>
      <c r="H92" s="11" t="str">
        <f t="shared" si="13"/>
        <v>N/A</v>
      </c>
      <c r="I92" s="12">
        <v>-0.53</v>
      </c>
      <c r="J92" s="12">
        <v>-21.5</v>
      </c>
      <c r="K92" s="43" t="s">
        <v>739</v>
      </c>
      <c r="L92" s="9" t="str">
        <f t="shared" si="14"/>
        <v>Yes</v>
      </c>
    </row>
    <row r="93" spans="1:12" ht="25" x14ac:dyDescent="0.25">
      <c r="A93" s="44" t="s">
        <v>623</v>
      </c>
      <c r="B93" s="35" t="s">
        <v>213</v>
      </c>
      <c r="C93" s="45">
        <v>972316</v>
      </c>
      <c r="D93" s="11" t="str">
        <f t="shared" si="11"/>
        <v>N/A</v>
      </c>
      <c r="E93" s="45">
        <v>5050162</v>
      </c>
      <c r="F93" s="11" t="str">
        <f t="shared" si="12"/>
        <v>N/A</v>
      </c>
      <c r="G93" s="45">
        <v>7169052</v>
      </c>
      <c r="H93" s="11" t="str">
        <f t="shared" si="13"/>
        <v>N/A</v>
      </c>
      <c r="I93" s="12">
        <v>419.4</v>
      </c>
      <c r="J93" s="12">
        <v>41.96</v>
      </c>
      <c r="K93" s="43" t="s">
        <v>739</v>
      </c>
      <c r="L93" s="9" t="str">
        <f t="shared" si="14"/>
        <v>No</v>
      </c>
    </row>
    <row r="94" spans="1:12" x14ac:dyDescent="0.25">
      <c r="A94" s="46" t="s">
        <v>624</v>
      </c>
      <c r="B94" s="36" t="s">
        <v>213</v>
      </c>
      <c r="C94" s="36">
        <v>3803</v>
      </c>
      <c r="D94" s="11" t="str">
        <f t="shared" si="11"/>
        <v>N/A</v>
      </c>
      <c r="E94" s="36">
        <v>5713</v>
      </c>
      <c r="F94" s="11" t="str">
        <f t="shared" si="12"/>
        <v>N/A</v>
      </c>
      <c r="G94" s="36">
        <v>4065</v>
      </c>
      <c r="H94" s="11" t="str">
        <f t="shared" si="13"/>
        <v>N/A</v>
      </c>
      <c r="I94" s="12">
        <v>50.22</v>
      </c>
      <c r="J94" s="12">
        <v>-28.8</v>
      </c>
      <c r="K94" s="1" t="s">
        <v>739</v>
      </c>
      <c r="L94" s="9" t="str">
        <f t="shared" si="14"/>
        <v>Yes</v>
      </c>
    </row>
    <row r="95" spans="1:12" x14ac:dyDescent="0.25">
      <c r="A95" s="44" t="s">
        <v>1451</v>
      </c>
      <c r="B95" s="35" t="s">
        <v>213</v>
      </c>
      <c r="C95" s="45">
        <v>255.67078622</v>
      </c>
      <c r="D95" s="11" t="str">
        <f t="shared" si="11"/>
        <v>N/A</v>
      </c>
      <c r="E95" s="45">
        <v>883.97724487999994</v>
      </c>
      <c r="F95" s="11" t="str">
        <f t="shared" si="12"/>
        <v>N/A</v>
      </c>
      <c r="G95" s="45">
        <v>1763.6044280000001</v>
      </c>
      <c r="H95" s="11" t="str">
        <f t="shared" si="13"/>
        <v>N/A</v>
      </c>
      <c r="I95" s="12">
        <v>245.7</v>
      </c>
      <c r="J95" s="12">
        <v>99.51</v>
      </c>
      <c r="K95" s="43" t="s">
        <v>739</v>
      </c>
      <c r="L95" s="9" t="str">
        <f t="shared" si="14"/>
        <v>No</v>
      </c>
    </row>
    <row r="96" spans="1:12" ht="25" x14ac:dyDescent="0.25">
      <c r="A96" s="44" t="s">
        <v>625</v>
      </c>
      <c r="B96" s="35" t="s">
        <v>213</v>
      </c>
      <c r="C96" s="45">
        <v>632940</v>
      </c>
      <c r="D96" s="11" t="str">
        <f t="shared" si="11"/>
        <v>N/A</v>
      </c>
      <c r="E96" s="45">
        <v>615406</v>
      </c>
      <c r="F96" s="11" t="str">
        <f t="shared" si="12"/>
        <v>N/A</v>
      </c>
      <c r="G96" s="45">
        <v>437646</v>
      </c>
      <c r="H96" s="11" t="str">
        <f t="shared" si="13"/>
        <v>N/A</v>
      </c>
      <c r="I96" s="12">
        <v>-2.77</v>
      </c>
      <c r="J96" s="12">
        <v>-28.9</v>
      </c>
      <c r="K96" s="43" t="s">
        <v>739</v>
      </c>
      <c r="L96" s="9" t="str">
        <f t="shared" si="14"/>
        <v>Yes</v>
      </c>
    </row>
    <row r="97" spans="1:12" x14ac:dyDescent="0.25">
      <c r="A97" s="44" t="s">
        <v>626</v>
      </c>
      <c r="B97" s="35" t="s">
        <v>213</v>
      </c>
      <c r="C97" s="36">
        <v>3513</v>
      </c>
      <c r="D97" s="11" t="str">
        <f t="shared" si="11"/>
        <v>N/A</v>
      </c>
      <c r="E97" s="36">
        <v>3468</v>
      </c>
      <c r="F97" s="11" t="str">
        <f t="shared" si="12"/>
        <v>N/A</v>
      </c>
      <c r="G97" s="36">
        <v>2839</v>
      </c>
      <c r="H97" s="11" t="str">
        <f t="shared" si="13"/>
        <v>N/A</v>
      </c>
      <c r="I97" s="12">
        <v>-1.28</v>
      </c>
      <c r="J97" s="12">
        <v>-18.100000000000001</v>
      </c>
      <c r="K97" s="43" t="s">
        <v>739</v>
      </c>
      <c r="L97" s="9" t="str">
        <f t="shared" si="14"/>
        <v>Yes</v>
      </c>
    </row>
    <row r="98" spans="1:12" x14ac:dyDescent="0.25">
      <c r="A98" s="44" t="s">
        <v>1452</v>
      </c>
      <c r="B98" s="35" t="s">
        <v>213</v>
      </c>
      <c r="C98" s="45">
        <v>180.17079419000001</v>
      </c>
      <c r="D98" s="11" t="str">
        <f t="shared" si="11"/>
        <v>N/A</v>
      </c>
      <c r="E98" s="45">
        <v>177.45271049999999</v>
      </c>
      <c r="F98" s="11" t="str">
        <f t="shared" si="12"/>
        <v>N/A</v>
      </c>
      <c r="G98" s="45">
        <v>154.15498414999999</v>
      </c>
      <c r="H98" s="11" t="str">
        <f t="shared" si="13"/>
        <v>N/A</v>
      </c>
      <c r="I98" s="12">
        <v>-1.51</v>
      </c>
      <c r="J98" s="12">
        <v>-13.1</v>
      </c>
      <c r="K98" s="43" t="s">
        <v>739</v>
      </c>
      <c r="L98" s="9" t="str">
        <f t="shared" si="14"/>
        <v>Yes</v>
      </c>
    </row>
    <row r="99" spans="1:12" ht="25" x14ac:dyDescent="0.25">
      <c r="A99" s="44" t="s">
        <v>627</v>
      </c>
      <c r="B99" s="35" t="s">
        <v>213</v>
      </c>
      <c r="C99" s="45">
        <v>118636856</v>
      </c>
      <c r="D99" s="11" t="str">
        <f t="shared" si="11"/>
        <v>N/A</v>
      </c>
      <c r="E99" s="45">
        <v>124329135</v>
      </c>
      <c r="F99" s="11" t="str">
        <f t="shared" si="12"/>
        <v>N/A</v>
      </c>
      <c r="G99" s="45">
        <v>117527702</v>
      </c>
      <c r="H99" s="11" t="str">
        <f t="shared" si="13"/>
        <v>N/A</v>
      </c>
      <c r="I99" s="12">
        <v>4.798</v>
      </c>
      <c r="J99" s="12">
        <v>-5.47</v>
      </c>
      <c r="K99" s="43" t="s">
        <v>739</v>
      </c>
      <c r="L99" s="9" t="str">
        <f t="shared" si="14"/>
        <v>Yes</v>
      </c>
    </row>
    <row r="100" spans="1:12" x14ac:dyDescent="0.25">
      <c r="A100" s="44" t="s">
        <v>628</v>
      </c>
      <c r="B100" s="35" t="s">
        <v>213</v>
      </c>
      <c r="C100" s="36">
        <v>14916</v>
      </c>
      <c r="D100" s="11" t="str">
        <f t="shared" si="11"/>
        <v>N/A</v>
      </c>
      <c r="E100" s="36">
        <v>14708</v>
      </c>
      <c r="F100" s="11" t="str">
        <f t="shared" si="12"/>
        <v>N/A</v>
      </c>
      <c r="G100" s="36">
        <v>14771</v>
      </c>
      <c r="H100" s="11" t="str">
        <f t="shared" si="13"/>
        <v>N/A</v>
      </c>
      <c r="I100" s="12">
        <v>-1.39</v>
      </c>
      <c r="J100" s="12">
        <v>0.42830000000000001</v>
      </c>
      <c r="K100" s="43" t="s">
        <v>739</v>
      </c>
      <c r="L100" s="9" t="str">
        <f t="shared" si="14"/>
        <v>Yes</v>
      </c>
    </row>
    <row r="101" spans="1:12" ht="25" x14ac:dyDescent="0.25">
      <c r="A101" s="44" t="s">
        <v>1453</v>
      </c>
      <c r="B101" s="35" t="s">
        <v>213</v>
      </c>
      <c r="C101" s="45">
        <v>7953.6642531999996</v>
      </c>
      <c r="D101" s="11" t="str">
        <f t="shared" si="11"/>
        <v>N/A</v>
      </c>
      <c r="E101" s="45">
        <v>8453.1639243999998</v>
      </c>
      <c r="F101" s="11" t="str">
        <f t="shared" si="12"/>
        <v>N/A</v>
      </c>
      <c r="G101" s="45">
        <v>7956.6516824</v>
      </c>
      <c r="H101" s="11" t="str">
        <f t="shared" si="13"/>
        <v>N/A</v>
      </c>
      <c r="I101" s="12">
        <v>6.28</v>
      </c>
      <c r="J101" s="12">
        <v>-5.87</v>
      </c>
      <c r="K101" s="43" t="s">
        <v>739</v>
      </c>
      <c r="L101" s="9" t="str">
        <f t="shared" si="14"/>
        <v>Yes</v>
      </c>
    </row>
    <row r="102" spans="1:12" ht="25" x14ac:dyDescent="0.25">
      <c r="A102" s="44" t="s">
        <v>629</v>
      </c>
      <c r="B102" s="35" t="s">
        <v>213</v>
      </c>
      <c r="C102" s="45">
        <v>10966064</v>
      </c>
      <c r="D102" s="11" t="str">
        <f t="shared" si="11"/>
        <v>N/A</v>
      </c>
      <c r="E102" s="45">
        <v>10781218</v>
      </c>
      <c r="F102" s="11" t="str">
        <f t="shared" si="12"/>
        <v>N/A</v>
      </c>
      <c r="G102" s="45">
        <v>11649650</v>
      </c>
      <c r="H102" s="11" t="str">
        <f t="shared" si="13"/>
        <v>N/A</v>
      </c>
      <c r="I102" s="12">
        <v>-1.69</v>
      </c>
      <c r="J102" s="12">
        <v>8.0549999999999997</v>
      </c>
      <c r="K102" s="43" t="s">
        <v>739</v>
      </c>
      <c r="L102" s="9" t="str">
        <f t="shared" si="14"/>
        <v>Yes</v>
      </c>
    </row>
    <row r="103" spans="1:12" x14ac:dyDescent="0.25">
      <c r="A103" s="44" t="s">
        <v>630</v>
      </c>
      <c r="B103" s="35" t="s">
        <v>213</v>
      </c>
      <c r="C103" s="36">
        <v>7955</v>
      </c>
      <c r="D103" s="11" t="str">
        <f t="shared" si="11"/>
        <v>N/A</v>
      </c>
      <c r="E103" s="36">
        <v>7489</v>
      </c>
      <c r="F103" s="11" t="str">
        <f t="shared" si="12"/>
        <v>N/A</v>
      </c>
      <c r="G103" s="36">
        <v>6749</v>
      </c>
      <c r="H103" s="11" t="str">
        <f t="shared" si="13"/>
        <v>N/A</v>
      </c>
      <c r="I103" s="12">
        <v>-5.86</v>
      </c>
      <c r="J103" s="12">
        <v>-9.8800000000000008</v>
      </c>
      <c r="K103" s="43" t="s">
        <v>739</v>
      </c>
      <c r="L103" s="9" t="str">
        <f t="shared" si="14"/>
        <v>Yes</v>
      </c>
    </row>
    <row r="104" spans="1:12" ht="25" x14ac:dyDescent="0.25">
      <c r="A104" s="44" t="s">
        <v>1454</v>
      </c>
      <c r="B104" s="35" t="s">
        <v>213</v>
      </c>
      <c r="C104" s="45">
        <v>1378.5121306999999</v>
      </c>
      <c r="D104" s="11" t="str">
        <f t="shared" si="11"/>
        <v>N/A</v>
      </c>
      <c r="E104" s="45">
        <v>1439.6071572000001</v>
      </c>
      <c r="F104" s="11" t="str">
        <f t="shared" si="12"/>
        <v>N/A</v>
      </c>
      <c r="G104" s="45">
        <v>1726.1297970000001</v>
      </c>
      <c r="H104" s="11" t="str">
        <f t="shared" si="13"/>
        <v>N/A</v>
      </c>
      <c r="I104" s="12">
        <v>4.4320000000000004</v>
      </c>
      <c r="J104" s="12">
        <v>19.899999999999999</v>
      </c>
      <c r="K104" s="43" t="s">
        <v>739</v>
      </c>
      <c r="L104" s="9" t="str">
        <f t="shared" si="14"/>
        <v>Yes</v>
      </c>
    </row>
    <row r="105" spans="1:12" ht="25" x14ac:dyDescent="0.25">
      <c r="A105" s="44" t="s">
        <v>631</v>
      </c>
      <c r="B105" s="35" t="s">
        <v>213</v>
      </c>
      <c r="C105" s="45">
        <v>1747175</v>
      </c>
      <c r="D105" s="11" t="str">
        <f t="shared" si="11"/>
        <v>N/A</v>
      </c>
      <c r="E105" s="45">
        <v>948477</v>
      </c>
      <c r="F105" s="11" t="str">
        <f t="shared" si="12"/>
        <v>N/A</v>
      </c>
      <c r="G105" s="45">
        <v>5103</v>
      </c>
      <c r="H105" s="11" t="str">
        <f t="shared" si="13"/>
        <v>N/A</v>
      </c>
      <c r="I105" s="12">
        <v>-45.7</v>
      </c>
      <c r="J105" s="12">
        <v>-99.5</v>
      </c>
      <c r="K105" s="43" t="s">
        <v>739</v>
      </c>
      <c r="L105" s="9" t="str">
        <f t="shared" si="14"/>
        <v>No</v>
      </c>
    </row>
    <row r="106" spans="1:12" x14ac:dyDescent="0.25">
      <c r="A106" s="44" t="s">
        <v>632</v>
      </c>
      <c r="B106" s="35" t="s">
        <v>213</v>
      </c>
      <c r="C106" s="36">
        <v>1050</v>
      </c>
      <c r="D106" s="11" t="str">
        <f t="shared" si="11"/>
        <v>N/A</v>
      </c>
      <c r="E106" s="36">
        <v>814</v>
      </c>
      <c r="F106" s="11" t="str">
        <f t="shared" si="12"/>
        <v>N/A</v>
      </c>
      <c r="G106" s="36">
        <v>16</v>
      </c>
      <c r="H106" s="11" t="str">
        <f t="shared" si="13"/>
        <v>N/A</v>
      </c>
      <c r="I106" s="12">
        <v>-22.5</v>
      </c>
      <c r="J106" s="12">
        <v>-98</v>
      </c>
      <c r="K106" s="43" t="s">
        <v>739</v>
      </c>
      <c r="L106" s="9" t="str">
        <f t="shared" si="14"/>
        <v>No</v>
      </c>
    </row>
    <row r="107" spans="1:12" ht="25" x14ac:dyDescent="0.25">
      <c r="A107" s="44" t="s">
        <v>1455</v>
      </c>
      <c r="B107" s="35" t="s">
        <v>213</v>
      </c>
      <c r="C107" s="45">
        <v>1663.9761905</v>
      </c>
      <c r="D107" s="11" t="str">
        <f t="shared" si="11"/>
        <v>N/A</v>
      </c>
      <c r="E107" s="45">
        <v>1165.2051597</v>
      </c>
      <c r="F107" s="11" t="str">
        <f t="shared" si="12"/>
        <v>N/A</v>
      </c>
      <c r="G107" s="45">
        <v>318.9375</v>
      </c>
      <c r="H107" s="11" t="str">
        <f t="shared" si="13"/>
        <v>N/A</v>
      </c>
      <c r="I107" s="12">
        <v>-30</v>
      </c>
      <c r="J107" s="12">
        <v>-72.599999999999994</v>
      </c>
      <c r="K107" s="43" t="s">
        <v>739</v>
      </c>
      <c r="L107" s="9" t="str">
        <f t="shared" si="14"/>
        <v>No</v>
      </c>
    </row>
    <row r="108" spans="1:12" ht="25" x14ac:dyDescent="0.25">
      <c r="A108" s="44" t="s">
        <v>633</v>
      </c>
      <c r="B108" s="35" t="s">
        <v>213</v>
      </c>
      <c r="C108" s="45">
        <v>11920</v>
      </c>
      <c r="D108" s="11" t="str">
        <f t="shared" si="11"/>
        <v>N/A</v>
      </c>
      <c r="E108" s="45">
        <v>12137</v>
      </c>
      <c r="F108" s="11" t="str">
        <f t="shared" si="12"/>
        <v>N/A</v>
      </c>
      <c r="G108" s="45">
        <v>18728</v>
      </c>
      <c r="H108" s="11" t="str">
        <f t="shared" si="13"/>
        <v>N/A</v>
      </c>
      <c r="I108" s="12">
        <v>1.82</v>
      </c>
      <c r="J108" s="12">
        <v>54.31</v>
      </c>
      <c r="K108" s="43" t="s">
        <v>739</v>
      </c>
      <c r="L108" s="9" t="str">
        <f t="shared" si="14"/>
        <v>No</v>
      </c>
    </row>
    <row r="109" spans="1:12" x14ac:dyDescent="0.25">
      <c r="A109" s="44" t="s">
        <v>634</v>
      </c>
      <c r="B109" s="35" t="s">
        <v>213</v>
      </c>
      <c r="C109" s="36">
        <v>69</v>
      </c>
      <c r="D109" s="11" t="str">
        <f t="shared" si="11"/>
        <v>N/A</v>
      </c>
      <c r="E109" s="36">
        <v>167</v>
      </c>
      <c r="F109" s="11" t="str">
        <f t="shared" si="12"/>
        <v>N/A</v>
      </c>
      <c r="G109" s="36">
        <v>208</v>
      </c>
      <c r="H109" s="11" t="str">
        <f t="shared" si="13"/>
        <v>N/A</v>
      </c>
      <c r="I109" s="12">
        <v>142</v>
      </c>
      <c r="J109" s="12">
        <v>24.55</v>
      </c>
      <c r="K109" s="43" t="s">
        <v>739</v>
      </c>
      <c r="L109" s="9" t="str">
        <f t="shared" si="14"/>
        <v>Yes</v>
      </c>
    </row>
    <row r="110" spans="1:12" ht="25" x14ac:dyDescent="0.25">
      <c r="A110" s="44" t="s">
        <v>1456</v>
      </c>
      <c r="B110" s="35" t="s">
        <v>213</v>
      </c>
      <c r="C110" s="45">
        <v>172.75362319000001</v>
      </c>
      <c r="D110" s="11" t="str">
        <f t="shared" si="11"/>
        <v>N/A</v>
      </c>
      <c r="E110" s="45">
        <v>72.676646707000003</v>
      </c>
      <c r="F110" s="11" t="str">
        <f t="shared" si="12"/>
        <v>N/A</v>
      </c>
      <c r="G110" s="45">
        <v>90.038461538000007</v>
      </c>
      <c r="H110" s="11" t="str">
        <f t="shared" si="13"/>
        <v>N/A</v>
      </c>
      <c r="I110" s="12">
        <v>-57.9</v>
      </c>
      <c r="J110" s="12">
        <v>23.89</v>
      </c>
      <c r="K110" s="43" t="s">
        <v>739</v>
      </c>
      <c r="L110" s="9" t="str">
        <f t="shared" si="14"/>
        <v>Yes</v>
      </c>
    </row>
    <row r="111" spans="1:12" x14ac:dyDescent="0.25">
      <c r="A111" s="44" t="s">
        <v>635</v>
      </c>
      <c r="B111" s="35" t="s">
        <v>213</v>
      </c>
      <c r="C111" s="45">
        <v>28373083</v>
      </c>
      <c r="D111" s="11" t="str">
        <f t="shared" si="11"/>
        <v>N/A</v>
      </c>
      <c r="E111" s="45">
        <v>28899621</v>
      </c>
      <c r="F111" s="11" t="str">
        <f t="shared" si="12"/>
        <v>N/A</v>
      </c>
      <c r="G111" s="45">
        <v>28861584</v>
      </c>
      <c r="H111" s="11" t="str">
        <f t="shared" si="13"/>
        <v>N/A</v>
      </c>
      <c r="I111" s="12">
        <v>1.8560000000000001</v>
      </c>
      <c r="J111" s="12">
        <v>-0.13200000000000001</v>
      </c>
      <c r="K111" s="43" t="s">
        <v>739</v>
      </c>
      <c r="L111" s="9" t="str">
        <f t="shared" si="14"/>
        <v>Yes</v>
      </c>
    </row>
    <row r="112" spans="1:12" x14ac:dyDescent="0.25">
      <c r="A112" s="44" t="s">
        <v>636</v>
      </c>
      <c r="B112" s="35" t="s">
        <v>213</v>
      </c>
      <c r="C112" s="36">
        <v>2162</v>
      </c>
      <c r="D112" s="11" t="str">
        <f t="shared" si="11"/>
        <v>N/A</v>
      </c>
      <c r="E112" s="36">
        <v>2296</v>
      </c>
      <c r="F112" s="11" t="str">
        <f t="shared" si="12"/>
        <v>N/A</v>
      </c>
      <c r="G112" s="36">
        <v>2259</v>
      </c>
      <c r="H112" s="11" t="str">
        <f t="shared" si="13"/>
        <v>N/A</v>
      </c>
      <c r="I112" s="12">
        <v>6.1980000000000004</v>
      </c>
      <c r="J112" s="12">
        <v>-1.61</v>
      </c>
      <c r="K112" s="43" t="s">
        <v>739</v>
      </c>
      <c r="L112" s="9" t="str">
        <f t="shared" si="14"/>
        <v>Yes</v>
      </c>
    </row>
    <row r="113" spans="1:12" x14ac:dyDescent="0.25">
      <c r="A113" s="44" t="s">
        <v>1457</v>
      </c>
      <c r="B113" s="35" t="s">
        <v>213</v>
      </c>
      <c r="C113" s="45">
        <v>13123.535153000001</v>
      </c>
      <c r="D113" s="11" t="str">
        <f t="shared" si="11"/>
        <v>N/A</v>
      </c>
      <c r="E113" s="45">
        <v>12586.942944</v>
      </c>
      <c r="F113" s="11" t="str">
        <f t="shared" si="12"/>
        <v>N/A</v>
      </c>
      <c r="G113" s="45">
        <v>12776.265604</v>
      </c>
      <c r="H113" s="11" t="str">
        <f t="shared" si="13"/>
        <v>N/A</v>
      </c>
      <c r="I113" s="12">
        <v>-4.09</v>
      </c>
      <c r="J113" s="12">
        <v>1.504</v>
      </c>
      <c r="K113" s="43" t="s">
        <v>739</v>
      </c>
      <c r="L113" s="9" t="str">
        <f t="shared" si="14"/>
        <v>Yes</v>
      </c>
    </row>
    <row r="114" spans="1:12" ht="25" x14ac:dyDescent="0.25">
      <c r="A114" s="44" t="s">
        <v>637</v>
      </c>
      <c r="B114" s="35" t="s">
        <v>213</v>
      </c>
      <c r="C114" s="45">
        <v>174790</v>
      </c>
      <c r="D114" s="11" t="str">
        <f t="shared" si="11"/>
        <v>N/A</v>
      </c>
      <c r="E114" s="45">
        <v>285232</v>
      </c>
      <c r="F114" s="11" t="str">
        <f t="shared" si="12"/>
        <v>N/A</v>
      </c>
      <c r="G114" s="45">
        <v>270017</v>
      </c>
      <c r="H114" s="11" t="str">
        <f t="shared" si="13"/>
        <v>N/A</v>
      </c>
      <c r="I114" s="12">
        <v>63.19</v>
      </c>
      <c r="J114" s="12">
        <v>-5.33</v>
      </c>
      <c r="K114" s="43" t="s">
        <v>739</v>
      </c>
      <c r="L114" s="9" t="str">
        <f>IF(J114="Div by 0", "N/A", IF(OR(J114="N/A",K114="N/A"),"N/A", IF(J114&gt;VALUE(MID(K114,1,2)), "No", IF(J114&lt;-1*VALUE(MID(K114,1,2)), "No", "Yes"))))</f>
        <v>Yes</v>
      </c>
    </row>
    <row r="115" spans="1:12" x14ac:dyDescent="0.25">
      <c r="A115" s="44" t="s">
        <v>638</v>
      </c>
      <c r="B115" s="35" t="s">
        <v>213</v>
      </c>
      <c r="C115" s="36">
        <v>2969</v>
      </c>
      <c r="D115" s="11" t="str">
        <f t="shared" si="11"/>
        <v>N/A</v>
      </c>
      <c r="E115" s="36">
        <v>3366</v>
      </c>
      <c r="F115" s="11" t="str">
        <f t="shared" si="12"/>
        <v>N/A</v>
      </c>
      <c r="G115" s="36">
        <v>4764</v>
      </c>
      <c r="H115" s="11" t="str">
        <f t="shared" si="13"/>
        <v>N/A</v>
      </c>
      <c r="I115" s="12">
        <v>13.37</v>
      </c>
      <c r="J115" s="12">
        <v>41.53</v>
      </c>
      <c r="K115" s="43" t="s">
        <v>739</v>
      </c>
      <c r="L115" s="9" t="str">
        <f t="shared" ref="L115:L119" si="15">IF(J115="Div by 0", "N/A", IF(OR(J115="N/A",K115="N/A"),"N/A", IF(J115&gt;VALUE(MID(K115,1,2)), "No", IF(J115&lt;-1*VALUE(MID(K115,1,2)), "No", "Yes"))))</f>
        <v>No</v>
      </c>
    </row>
    <row r="116" spans="1:12" ht="25" x14ac:dyDescent="0.25">
      <c r="A116" s="44" t="s">
        <v>1458</v>
      </c>
      <c r="B116" s="35" t="s">
        <v>213</v>
      </c>
      <c r="C116" s="45">
        <v>58.871673964000003</v>
      </c>
      <c r="D116" s="11" t="str">
        <f t="shared" si="11"/>
        <v>N/A</v>
      </c>
      <c r="E116" s="45">
        <v>84.739156269000006</v>
      </c>
      <c r="F116" s="11" t="str">
        <f t="shared" si="12"/>
        <v>N/A</v>
      </c>
      <c r="G116" s="45">
        <v>56.678631402000001</v>
      </c>
      <c r="H116" s="11" t="str">
        <f t="shared" si="13"/>
        <v>N/A</v>
      </c>
      <c r="I116" s="12">
        <v>43.94</v>
      </c>
      <c r="J116" s="12">
        <v>-33.1</v>
      </c>
      <c r="K116" s="43" t="s">
        <v>739</v>
      </c>
      <c r="L116" s="9" t="str">
        <f t="shared" si="15"/>
        <v>No</v>
      </c>
    </row>
    <row r="117" spans="1:12" ht="25" x14ac:dyDescent="0.25">
      <c r="A117" s="44" t="s">
        <v>639</v>
      </c>
      <c r="B117" s="35" t="s">
        <v>213</v>
      </c>
      <c r="C117" s="45">
        <v>2737</v>
      </c>
      <c r="D117" s="11" t="str">
        <f t="shared" si="11"/>
        <v>N/A</v>
      </c>
      <c r="E117" s="45">
        <v>0</v>
      </c>
      <c r="F117" s="11" t="str">
        <f t="shared" si="12"/>
        <v>N/A</v>
      </c>
      <c r="G117" s="45">
        <v>16593</v>
      </c>
      <c r="H117" s="11" t="str">
        <f t="shared" si="13"/>
        <v>N/A</v>
      </c>
      <c r="I117" s="12">
        <v>-100</v>
      </c>
      <c r="J117" s="12" t="s">
        <v>1746</v>
      </c>
      <c r="K117" s="43" t="s">
        <v>739</v>
      </c>
      <c r="L117" s="9" t="str">
        <f t="shared" si="15"/>
        <v>N/A</v>
      </c>
    </row>
    <row r="118" spans="1:12" x14ac:dyDescent="0.25">
      <c r="A118" s="44" t="s">
        <v>640</v>
      </c>
      <c r="B118" s="35" t="s">
        <v>213</v>
      </c>
      <c r="C118" s="36">
        <v>11</v>
      </c>
      <c r="D118" s="11" t="str">
        <f t="shared" si="11"/>
        <v>N/A</v>
      </c>
      <c r="E118" s="36">
        <v>0</v>
      </c>
      <c r="F118" s="11" t="str">
        <f t="shared" si="12"/>
        <v>N/A</v>
      </c>
      <c r="G118" s="36">
        <v>11</v>
      </c>
      <c r="H118" s="11" t="str">
        <f t="shared" si="13"/>
        <v>N/A</v>
      </c>
      <c r="I118" s="12">
        <v>-100</v>
      </c>
      <c r="J118" s="12" t="s">
        <v>1746</v>
      </c>
      <c r="K118" s="43" t="s">
        <v>739</v>
      </c>
      <c r="L118" s="9" t="str">
        <f t="shared" si="15"/>
        <v>N/A</v>
      </c>
    </row>
    <row r="119" spans="1:12" ht="25" x14ac:dyDescent="0.25">
      <c r="A119" s="44" t="s">
        <v>1459</v>
      </c>
      <c r="B119" s="35" t="s">
        <v>213</v>
      </c>
      <c r="C119" s="45">
        <v>2737</v>
      </c>
      <c r="D119" s="11" t="str">
        <f t="shared" si="11"/>
        <v>N/A</v>
      </c>
      <c r="E119" s="45" t="s">
        <v>1746</v>
      </c>
      <c r="F119" s="11" t="str">
        <f t="shared" si="12"/>
        <v>N/A</v>
      </c>
      <c r="G119" s="45">
        <v>8296.5</v>
      </c>
      <c r="H119" s="11" t="str">
        <f t="shared" si="13"/>
        <v>N/A</v>
      </c>
      <c r="I119" s="12" t="s">
        <v>1746</v>
      </c>
      <c r="J119" s="12" t="s">
        <v>1746</v>
      </c>
      <c r="K119" s="43" t="s">
        <v>739</v>
      </c>
      <c r="L119" s="9" t="str">
        <f t="shared" si="15"/>
        <v>N/A</v>
      </c>
    </row>
    <row r="120" spans="1:12" ht="25" x14ac:dyDescent="0.25">
      <c r="A120" s="44" t="s">
        <v>641</v>
      </c>
      <c r="B120" s="35" t="s">
        <v>213</v>
      </c>
      <c r="C120" s="45">
        <v>26156382</v>
      </c>
      <c r="D120" s="11" t="str">
        <f t="shared" si="11"/>
        <v>N/A</v>
      </c>
      <c r="E120" s="45">
        <v>27893585</v>
      </c>
      <c r="F120" s="11" t="str">
        <f t="shared" si="12"/>
        <v>N/A</v>
      </c>
      <c r="G120" s="45">
        <v>21605161</v>
      </c>
      <c r="H120" s="11" t="str">
        <f t="shared" si="13"/>
        <v>N/A</v>
      </c>
      <c r="I120" s="12">
        <v>6.6420000000000003</v>
      </c>
      <c r="J120" s="12">
        <v>-22.5</v>
      </c>
      <c r="K120" s="43" t="s">
        <v>739</v>
      </c>
      <c r="L120" s="9" t="str">
        <f t="shared" ref="L120:L131" si="16">IF(J120="Div by 0", "N/A", IF(K120="N/A","N/A", IF(J120&gt;VALUE(MID(K120,1,2)), "No", IF(J120&lt;-1*VALUE(MID(K120,1,2)), "No", "Yes"))))</f>
        <v>Yes</v>
      </c>
    </row>
    <row r="121" spans="1:12" x14ac:dyDescent="0.25">
      <c r="A121" s="44" t="s">
        <v>642</v>
      </c>
      <c r="B121" s="35" t="s">
        <v>213</v>
      </c>
      <c r="C121" s="36">
        <v>46111</v>
      </c>
      <c r="D121" s="11" t="str">
        <f t="shared" si="11"/>
        <v>N/A</v>
      </c>
      <c r="E121" s="36">
        <v>46669</v>
      </c>
      <c r="F121" s="11" t="str">
        <f t="shared" si="12"/>
        <v>N/A</v>
      </c>
      <c r="G121" s="36">
        <v>42548</v>
      </c>
      <c r="H121" s="11" t="str">
        <f t="shared" si="13"/>
        <v>N/A</v>
      </c>
      <c r="I121" s="12">
        <v>1.21</v>
      </c>
      <c r="J121" s="12">
        <v>-8.83</v>
      </c>
      <c r="K121" s="43" t="s">
        <v>739</v>
      </c>
      <c r="L121" s="9" t="str">
        <f t="shared" si="16"/>
        <v>Yes</v>
      </c>
    </row>
    <row r="122" spans="1:12" ht="25" x14ac:dyDescent="0.25">
      <c r="A122" s="44" t="s">
        <v>1460</v>
      </c>
      <c r="B122" s="35" t="s">
        <v>213</v>
      </c>
      <c r="C122" s="45">
        <v>567.24820541999998</v>
      </c>
      <c r="D122" s="11" t="str">
        <f t="shared" si="11"/>
        <v>N/A</v>
      </c>
      <c r="E122" s="45">
        <v>597.68979407999996</v>
      </c>
      <c r="F122" s="11" t="str">
        <f t="shared" si="12"/>
        <v>N/A</v>
      </c>
      <c r="G122" s="45">
        <v>507.78323304999998</v>
      </c>
      <c r="H122" s="11" t="str">
        <f t="shared" si="13"/>
        <v>N/A</v>
      </c>
      <c r="I122" s="12">
        <v>5.367</v>
      </c>
      <c r="J122" s="12">
        <v>-15</v>
      </c>
      <c r="K122" s="43" t="s">
        <v>739</v>
      </c>
      <c r="L122" s="9" t="str">
        <f t="shared" si="16"/>
        <v>Yes</v>
      </c>
    </row>
    <row r="123" spans="1:12" ht="25" x14ac:dyDescent="0.25">
      <c r="A123" s="44" t="s">
        <v>643</v>
      </c>
      <c r="B123" s="35" t="s">
        <v>213</v>
      </c>
      <c r="C123" s="45">
        <v>1307056</v>
      </c>
      <c r="D123" s="11" t="str">
        <f t="shared" ref="D123:D131" si="17">IF($B123="N/A","N/A",IF(C123&gt;10,"No",IF(C123&lt;-10,"No","Yes")))</f>
        <v>N/A</v>
      </c>
      <c r="E123" s="45">
        <v>1078036</v>
      </c>
      <c r="F123" s="11" t="str">
        <f t="shared" ref="F123:F131" si="18">IF($B123="N/A","N/A",IF(E123&gt;10,"No",IF(E123&lt;-10,"No","Yes")))</f>
        <v>N/A</v>
      </c>
      <c r="G123" s="45">
        <v>739841</v>
      </c>
      <c r="H123" s="11" t="str">
        <f t="shared" ref="H123:H131" si="19">IF($B123="N/A","N/A",IF(G123&gt;10,"No",IF(G123&lt;-10,"No","Yes")))</f>
        <v>N/A</v>
      </c>
      <c r="I123" s="12">
        <v>-17.5</v>
      </c>
      <c r="J123" s="12">
        <v>-31.4</v>
      </c>
      <c r="K123" s="43" t="s">
        <v>739</v>
      </c>
      <c r="L123" s="9" t="str">
        <f t="shared" si="16"/>
        <v>No</v>
      </c>
    </row>
    <row r="124" spans="1:12" x14ac:dyDescent="0.25">
      <c r="A124" s="44" t="s">
        <v>644</v>
      </c>
      <c r="B124" s="35" t="s">
        <v>213</v>
      </c>
      <c r="C124" s="36">
        <v>113</v>
      </c>
      <c r="D124" s="11" t="str">
        <f t="shared" si="17"/>
        <v>N/A</v>
      </c>
      <c r="E124" s="36">
        <v>153</v>
      </c>
      <c r="F124" s="11" t="str">
        <f t="shared" si="18"/>
        <v>N/A</v>
      </c>
      <c r="G124" s="36">
        <v>42</v>
      </c>
      <c r="H124" s="11" t="str">
        <f t="shared" si="19"/>
        <v>N/A</v>
      </c>
      <c r="I124" s="12">
        <v>35.4</v>
      </c>
      <c r="J124" s="12">
        <v>-72.5</v>
      </c>
      <c r="K124" s="43" t="s">
        <v>739</v>
      </c>
      <c r="L124" s="9" t="str">
        <f t="shared" si="16"/>
        <v>No</v>
      </c>
    </row>
    <row r="125" spans="1:12" ht="25" x14ac:dyDescent="0.25">
      <c r="A125" s="44" t="s">
        <v>1461</v>
      </c>
      <c r="B125" s="35" t="s">
        <v>213</v>
      </c>
      <c r="C125" s="45">
        <v>11566.867257</v>
      </c>
      <c r="D125" s="11" t="str">
        <f t="shared" si="17"/>
        <v>N/A</v>
      </c>
      <c r="E125" s="45">
        <v>7045.9869281000001</v>
      </c>
      <c r="F125" s="11" t="str">
        <f t="shared" si="18"/>
        <v>N/A</v>
      </c>
      <c r="G125" s="45">
        <v>17615.261904999999</v>
      </c>
      <c r="H125" s="11" t="str">
        <f t="shared" si="19"/>
        <v>N/A</v>
      </c>
      <c r="I125" s="12">
        <v>-39.1</v>
      </c>
      <c r="J125" s="12">
        <v>150</v>
      </c>
      <c r="K125" s="43" t="s">
        <v>739</v>
      </c>
      <c r="L125" s="9" t="str">
        <f t="shared" si="16"/>
        <v>No</v>
      </c>
    </row>
    <row r="126" spans="1:12" ht="25" x14ac:dyDescent="0.25">
      <c r="A126" s="44" t="s">
        <v>645</v>
      </c>
      <c r="B126" s="35" t="s">
        <v>213</v>
      </c>
      <c r="C126" s="45">
        <v>18595630</v>
      </c>
      <c r="D126" s="11" t="str">
        <f t="shared" si="17"/>
        <v>N/A</v>
      </c>
      <c r="E126" s="45">
        <v>20600119</v>
      </c>
      <c r="F126" s="11" t="str">
        <f t="shared" si="18"/>
        <v>N/A</v>
      </c>
      <c r="G126" s="45">
        <v>20894053</v>
      </c>
      <c r="H126" s="11" t="str">
        <f t="shared" si="19"/>
        <v>N/A</v>
      </c>
      <c r="I126" s="12">
        <v>10.78</v>
      </c>
      <c r="J126" s="12">
        <v>1.427</v>
      </c>
      <c r="K126" s="43" t="s">
        <v>739</v>
      </c>
      <c r="L126" s="9" t="str">
        <f t="shared" si="16"/>
        <v>Yes</v>
      </c>
    </row>
    <row r="127" spans="1:12" x14ac:dyDescent="0.25">
      <c r="A127" s="44" t="s">
        <v>646</v>
      </c>
      <c r="B127" s="35" t="s">
        <v>213</v>
      </c>
      <c r="C127" s="36">
        <v>21691</v>
      </c>
      <c r="D127" s="11" t="str">
        <f t="shared" si="17"/>
        <v>N/A</v>
      </c>
      <c r="E127" s="36">
        <v>15069</v>
      </c>
      <c r="F127" s="11" t="str">
        <f t="shared" si="18"/>
        <v>N/A</v>
      </c>
      <c r="G127" s="36">
        <v>14748</v>
      </c>
      <c r="H127" s="11" t="str">
        <f t="shared" si="19"/>
        <v>N/A</v>
      </c>
      <c r="I127" s="12">
        <v>-30.5</v>
      </c>
      <c r="J127" s="12">
        <v>-2.13</v>
      </c>
      <c r="K127" s="43" t="s">
        <v>739</v>
      </c>
      <c r="L127" s="9" t="str">
        <f t="shared" si="16"/>
        <v>Yes</v>
      </c>
    </row>
    <row r="128" spans="1:12" ht="25" x14ac:dyDescent="0.25">
      <c r="A128" s="44" t="s">
        <v>1462</v>
      </c>
      <c r="B128" s="35" t="s">
        <v>213</v>
      </c>
      <c r="C128" s="45">
        <v>857.29703563999999</v>
      </c>
      <c r="D128" s="11" t="str">
        <f t="shared" si="17"/>
        <v>N/A</v>
      </c>
      <c r="E128" s="45">
        <v>1367.0528237000001</v>
      </c>
      <c r="F128" s="11" t="str">
        <f t="shared" si="18"/>
        <v>N/A</v>
      </c>
      <c r="G128" s="45">
        <v>1416.7380662</v>
      </c>
      <c r="H128" s="11" t="str">
        <f t="shared" si="19"/>
        <v>N/A</v>
      </c>
      <c r="I128" s="12">
        <v>59.46</v>
      </c>
      <c r="J128" s="12">
        <v>3.6339999999999999</v>
      </c>
      <c r="K128" s="43" t="s">
        <v>739</v>
      </c>
      <c r="L128" s="9" t="str">
        <f t="shared" si="16"/>
        <v>Yes</v>
      </c>
    </row>
    <row r="129" spans="1:12" ht="25" x14ac:dyDescent="0.25">
      <c r="A129" s="44" t="s">
        <v>647</v>
      </c>
      <c r="B129" s="35" t="s">
        <v>213</v>
      </c>
      <c r="C129" s="45">
        <v>171949787</v>
      </c>
      <c r="D129" s="11" t="str">
        <f t="shared" si="17"/>
        <v>N/A</v>
      </c>
      <c r="E129" s="45">
        <v>158714102</v>
      </c>
      <c r="F129" s="11" t="str">
        <f t="shared" si="18"/>
        <v>N/A</v>
      </c>
      <c r="G129" s="45">
        <v>157510497</v>
      </c>
      <c r="H129" s="11" t="str">
        <f t="shared" si="19"/>
        <v>N/A</v>
      </c>
      <c r="I129" s="12">
        <v>-7.7</v>
      </c>
      <c r="J129" s="12">
        <v>-0.75800000000000001</v>
      </c>
      <c r="K129" s="43" t="s">
        <v>739</v>
      </c>
      <c r="L129" s="9" t="str">
        <f t="shared" si="16"/>
        <v>Yes</v>
      </c>
    </row>
    <row r="130" spans="1:12" x14ac:dyDescent="0.25">
      <c r="A130" s="44" t="s">
        <v>648</v>
      </c>
      <c r="B130" s="35" t="s">
        <v>213</v>
      </c>
      <c r="C130" s="36">
        <v>6328</v>
      </c>
      <c r="D130" s="11" t="str">
        <f t="shared" si="17"/>
        <v>N/A</v>
      </c>
      <c r="E130" s="36">
        <v>5135</v>
      </c>
      <c r="F130" s="11" t="str">
        <f t="shared" si="18"/>
        <v>N/A</v>
      </c>
      <c r="G130" s="36">
        <v>5001</v>
      </c>
      <c r="H130" s="11" t="str">
        <f t="shared" si="19"/>
        <v>N/A</v>
      </c>
      <c r="I130" s="12">
        <v>-18.899999999999999</v>
      </c>
      <c r="J130" s="12">
        <v>-2.61</v>
      </c>
      <c r="K130" s="43" t="s">
        <v>739</v>
      </c>
      <c r="L130" s="9" t="str">
        <f t="shared" si="16"/>
        <v>Yes</v>
      </c>
    </row>
    <row r="131" spans="1:12" ht="25" x14ac:dyDescent="0.25">
      <c r="A131" s="44" t="s">
        <v>1463</v>
      </c>
      <c r="B131" s="35" t="s">
        <v>213</v>
      </c>
      <c r="C131" s="45">
        <v>27172.848766999999</v>
      </c>
      <c r="D131" s="11" t="str">
        <f t="shared" si="17"/>
        <v>N/A</v>
      </c>
      <c r="E131" s="45">
        <v>30908.296396999998</v>
      </c>
      <c r="F131" s="11" t="str">
        <f t="shared" si="18"/>
        <v>N/A</v>
      </c>
      <c r="G131" s="45">
        <v>31495.80024</v>
      </c>
      <c r="H131" s="11" t="str">
        <f t="shared" si="19"/>
        <v>N/A</v>
      </c>
      <c r="I131" s="12">
        <v>13.75</v>
      </c>
      <c r="J131" s="12">
        <v>1.901</v>
      </c>
      <c r="K131" s="43" t="s">
        <v>739</v>
      </c>
      <c r="L131" s="9" t="str">
        <f t="shared" si="16"/>
        <v>Yes</v>
      </c>
    </row>
    <row r="132" spans="1:12" x14ac:dyDescent="0.25">
      <c r="A132" s="44" t="s">
        <v>1464</v>
      </c>
      <c r="B132" s="35" t="s">
        <v>213</v>
      </c>
      <c r="C132" s="45">
        <v>465.95466064999999</v>
      </c>
      <c r="D132" s="11" t="str">
        <f t="shared" ref="D132:D143" si="20">IF($B132="N/A","N/A",IF(C132&gt;10,"No",IF(C132&lt;-10,"No","Yes")))</f>
        <v>N/A</v>
      </c>
      <c r="E132" s="45">
        <v>495.29002054</v>
      </c>
      <c r="F132" s="11" t="str">
        <f t="shared" ref="F132:F143" si="21">IF($B132="N/A","N/A",IF(E132&gt;10,"No",IF(E132&lt;-10,"No","Yes")))</f>
        <v>N/A</v>
      </c>
      <c r="G132" s="45">
        <v>451.55472738999998</v>
      </c>
      <c r="H132" s="11" t="str">
        <f t="shared" ref="H132:H143" si="22">IF($B132="N/A","N/A",IF(G132&gt;10,"No",IF(G132&lt;-10,"No","Yes")))</f>
        <v>N/A</v>
      </c>
      <c r="I132" s="12">
        <v>6.2960000000000003</v>
      </c>
      <c r="J132" s="12">
        <v>-8.83</v>
      </c>
      <c r="K132" s="43" t="s">
        <v>739</v>
      </c>
      <c r="L132" s="9" t="str">
        <f t="shared" ref="L132:L143" si="23">IF(J132="Div by 0", "N/A", IF(K132="N/A","N/A", IF(J132&gt;VALUE(MID(K132,1,2)), "No", IF(J132&lt;-1*VALUE(MID(K132,1,2)), "No", "Yes"))))</f>
        <v>Yes</v>
      </c>
    </row>
    <row r="133" spans="1:12" x14ac:dyDescent="0.25">
      <c r="A133" s="44" t="s">
        <v>1465</v>
      </c>
      <c r="B133" s="35" t="s">
        <v>213</v>
      </c>
      <c r="C133" s="45">
        <v>421.81901664999998</v>
      </c>
      <c r="D133" s="11" t="str">
        <f t="shared" si="20"/>
        <v>N/A</v>
      </c>
      <c r="E133" s="45">
        <v>469.92678828999999</v>
      </c>
      <c r="F133" s="11" t="str">
        <f t="shared" si="21"/>
        <v>N/A</v>
      </c>
      <c r="G133" s="45">
        <v>446.22353547</v>
      </c>
      <c r="H133" s="11" t="str">
        <f t="shared" si="22"/>
        <v>N/A</v>
      </c>
      <c r="I133" s="12">
        <v>11.4</v>
      </c>
      <c r="J133" s="12">
        <v>-5.04</v>
      </c>
      <c r="K133" s="43" t="s">
        <v>739</v>
      </c>
      <c r="L133" s="9" t="str">
        <f t="shared" si="23"/>
        <v>Yes</v>
      </c>
    </row>
    <row r="134" spans="1:12" x14ac:dyDescent="0.25">
      <c r="A134" s="44" t="s">
        <v>1466</v>
      </c>
      <c r="B134" s="35" t="s">
        <v>213</v>
      </c>
      <c r="C134" s="45">
        <v>492.88322648000002</v>
      </c>
      <c r="D134" s="11" t="str">
        <f t="shared" si="20"/>
        <v>N/A</v>
      </c>
      <c r="E134" s="45">
        <v>506.27014018</v>
      </c>
      <c r="F134" s="11" t="str">
        <f t="shared" si="21"/>
        <v>N/A</v>
      </c>
      <c r="G134" s="45">
        <v>448.31697028000002</v>
      </c>
      <c r="H134" s="11" t="str">
        <f t="shared" si="22"/>
        <v>N/A</v>
      </c>
      <c r="I134" s="12">
        <v>2.7160000000000002</v>
      </c>
      <c r="J134" s="12">
        <v>-11.4</v>
      </c>
      <c r="K134" s="43" t="s">
        <v>739</v>
      </c>
      <c r="L134" s="9" t="str">
        <f t="shared" si="23"/>
        <v>Yes</v>
      </c>
    </row>
    <row r="135" spans="1:12" x14ac:dyDescent="0.25">
      <c r="A135" s="44" t="s">
        <v>1467</v>
      </c>
      <c r="B135" s="35" t="s">
        <v>213</v>
      </c>
      <c r="C135" s="45">
        <v>4282.3510661</v>
      </c>
      <c r="D135" s="11" t="str">
        <f t="shared" si="20"/>
        <v>N/A</v>
      </c>
      <c r="E135" s="45">
        <v>4361.0484348</v>
      </c>
      <c r="F135" s="11" t="str">
        <f t="shared" si="21"/>
        <v>N/A</v>
      </c>
      <c r="G135" s="45">
        <v>4172.0398691999999</v>
      </c>
      <c r="H135" s="11" t="str">
        <f t="shared" si="22"/>
        <v>N/A</v>
      </c>
      <c r="I135" s="12">
        <v>1.8380000000000001</v>
      </c>
      <c r="J135" s="12">
        <v>-4.33</v>
      </c>
      <c r="K135" s="43" t="s">
        <v>739</v>
      </c>
      <c r="L135" s="9" t="str">
        <f t="shared" si="23"/>
        <v>Yes</v>
      </c>
    </row>
    <row r="136" spans="1:12" x14ac:dyDescent="0.25">
      <c r="A136" s="44" t="s">
        <v>1468</v>
      </c>
      <c r="B136" s="35" t="s">
        <v>213</v>
      </c>
      <c r="C136" s="45">
        <v>6767.8106582</v>
      </c>
      <c r="D136" s="11" t="str">
        <f t="shared" si="20"/>
        <v>N/A</v>
      </c>
      <c r="E136" s="45">
        <v>7115.7176188000003</v>
      </c>
      <c r="F136" s="11" t="str">
        <f t="shared" si="21"/>
        <v>N/A</v>
      </c>
      <c r="G136" s="45">
        <v>6940.4682007000001</v>
      </c>
      <c r="H136" s="11" t="str">
        <f t="shared" si="22"/>
        <v>N/A</v>
      </c>
      <c r="I136" s="12">
        <v>5.141</v>
      </c>
      <c r="J136" s="12">
        <v>-2.46</v>
      </c>
      <c r="K136" s="43" t="s">
        <v>739</v>
      </c>
      <c r="L136" s="9" t="str">
        <f t="shared" si="23"/>
        <v>Yes</v>
      </c>
    </row>
    <row r="137" spans="1:12" x14ac:dyDescent="0.25">
      <c r="A137" s="44" t="s">
        <v>1469</v>
      </c>
      <c r="B137" s="35" t="s">
        <v>213</v>
      </c>
      <c r="C137" s="45">
        <v>1908.7209820999999</v>
      </c>
      <c r="D137" s="11" t="str">
        <f t="shared" si="20"/>
        <v>N/A</v>
      </c>
      <c r="E137" s="45">
        <v>1841.5378135999999</v>
      </c>
      <c r="F137" s="11" t="str">
        <f t="shared" si="21"/>
        <v>N/A</v>
      </c>
      <c r="G137" s="45">
        <v>1741.3084323999999</v>
      </c>
      <c r="H137" s="11" t="str">
        <f t="shared" si="22"/>
        <v>N/A</v>
      </c>
      <c r="I137" s="12">
        <v>-3.52</v>
      </c>
      <c r="J137" s="12">
        <v>-5.44</v>
      </c>
      <c r="K137" s="43" t="s">
        <v>739</v>
      </c>
      <c r="L137" s="9" t="str">
        <f t="shared" si="23"/>
        <v>Yes</v>
      </c>
    </row>
    <row r="138" spans="1:12" x14ac:dyDescent="0.25">
      <c r="A138" s="44" t="s">
        <v>1470</v>
      </c>
      <c r="B138" s="35" t="s">
        <v>213</v>
      </c>
      <c r="C138" s="45">
        <v>106.63032543999999</v>
      </c>
      <c r="D138" s="11" t="str">
        <f t="shared" si="20"/>
        <v>N/A</v>
      </c>
      <c r="E138" s="45">
        <v>102.19831372</v>
      </c>
      <c r="F138" s="11" t="str">
        <f t="shared" si="21"/>
        <v>N/A</v>
      </c>
      <c r="G138" s="45">
        <v>73.907086778999997</v>
      </c>
      <c r="H138" s="11" t="str">
        <f t="shared" si="22"/>
        <v>N/A</v>
      </c>
      <c r="I138" s="12">
        <v>-4.16</v>
      </c>
      <c r="J138" s="12">
        <v>-27.7</v>
      </c>
      <c r="K138" s="43" t="s">
        <v>739</v>
      </c>
      <c r="L138" s="9" t="str">
        <f t="shared" si="23"/>
        <v>Yes</v>
      </c>
    </row>
    <row r="139" spans="1:12" x14ac:dyDescent="0.25">
      <c r="A139" s="44" t="s">
        <v>1471</v>
      </c>
      <c r="B139" s="35" t="s">
        <v>213</v>
      </c>
      <c r="C139" s="45">
        <v>47.803695480000002</v>
      </c>
      <c r="D139" s="11" t="str">
        <f t="shared" si="20"/>
        <v>N/A</v>
      </c>
      <c r="E139" s="45">
        <v>45.527108337000001</v>
      </c>
      <c r="F139" s="11" t="str">
        <f t="shared" si="21"/>
        <v>N/A</v>
      </c>
      <c r="G139" s="45">
        <v>33.444256838000001</v>
      </c>
      <c r="H139" s="11" t="str">
        <f t="shared" si="22"/>
        <v>N/A</v>
      </c>
      <c r="I139" s="12">
        <v>-4.76</v>
      </c>
      <c r="J139" s="12">
        <v>-26.5</v>
      </c>
      <c r="K139" s="43" t="s">
        <v>739</v>
      </c>
      <c r="L139" s="9" t="str">
        <f t="shared" si="23"/>
        <v>Yes</v>
      </c>
    </row>
    <row r="140" spans="1:12" x14ac:dyDescent="0.25">
      <c r="A140" s="44" t="s">
        <v>1472</v>
      </c>
      <c r="B140" s="35" t="s">
        <v>213</v>
      </c>
      <c r="C140" s="45">
        <v>151.17865444</v>
      </c>
      <c r="D140" s="11" t="str">
        <f t="shared" si="20"/>
        <v>N/A</v>
      </c>
      <c r="E140" s="45">
        <v>143.17724565</v>
      </c>
      <c r="F140" s="11" t="str">
        <f t="shared" si="21"/>
        <v>N/A</v>
      </c>
      <c r="G140" s="45">
        <v>102.28744167000001</v>
      </c>
      <c r="H140" s="11" t="str">
        <f t="shared" si="22"/>
        <v>N/A</v>
      </c>
      <c r="I140" s="12">
        <v>-5.29</v>
      </c>
      <c r="J140" s="12">
        <v>-28.6</v>
      </c>
      <c r="K140" s="43" t="s">
        <v>739</v>
      </c>
      <c r="L140" s="9" t="str">
        <f t="shared" si="23"/>
        <v>Yes</v>
      </c>
    </row>
    <row r="141" spans="1:12" x14ac:dyDescent="0.25">
      <c r="A141" s="44" t="s">
        <v>1473</v>
      </c>
      <c r="B141" s="35" t="s">
        <v>213</v>
      </c>
      <c r="C141" s="45">
        <v>3719.7857734999998</v>
      </c>
      <c r="D141" s="11" t="str">
        <f t="shared" si="20"/>
        <v>N/A</v>
      </c>
      <c r="E141" s="45">
        <v>3755.9648080000002</v>
      </c>
      <c r="F141" s="11" t="str">
        <f t="shared" si="21"/>
        <v>N/A</v>
      </c>
      <c r="G141" s="45">
        <v>3408.1716243999999</v>
      </c>
      <c r="H141" s="11" t="str">
        <f t="shared" si="22"/>
        <v>N/A</v>
      </c>
      <c r="I141" s="12">
        <v>0.97260000000000002</v>
      </c>
      <c r="J141" s="12">
        <v>-9.26</v>
      </c>
      <c r="K141" s="43" t="s">
        <v>739</v>
      </c>
      <c r="L141" s="9" t="str">
        <f t="shared" si="23"/>
        <v>Yes</v>
      </c>
    </row>
    <row r="142" spans="1:12" x14ac:dyDescent="0.25">
      <c r="A142" s="44" t="s">
        <v>1474</v>
      </c>
      <c r="B142" s="35" t="s">
        <v>213</v>
      </c>
      <c r="C142" s="45">
        <v>2623.7091832000001</v>
      </c>
      <c r="D142" s="11" t="str">
        <f t="shared" si="20"/>
        <v>N/A</v>
      </c>
      <c r="E142" s="45">
        <v>2697.0232996999998</v>
      </c>
      <c r="F142" s="11" t="str">
        <f t="shared" si="21"/>
        <v>N/A</v>
      </c>
      <c r="G142" s="45">
        <v>2365.8056989000002</v>
      </c>
      <c r="H142" s="11" t="str">
        <f t="shared" si="22"/>
        <v>N/A</v>
      </c>
      <c r="I142" s="12">
        <v>2.794</v>
      </c>
      <c r="J142" s="12">
        <v>-12.3</v>
      </c>
      <c r="K142" s="43" t="s">
        <v>739</v>
      </c>
      <c r="L142" s="9" t="str">
        <f t="shared" si="23"/>
        <v>Yes</v>
      </c>
    </row>
    <row r="143" spans="1:12" x14ac:dyDescent="0.25">
      <c r="A143" s="44" t="s">
        <v>1475</v>
      </c>
      <c r="B143" s="35" t="s">
        <v>213</v>
      </c>
      <c r="C143" s="45">
        <v>4774.3167985</v>
      </c>
      <c r="D143" s="11" t="str">
        <f t="shared" si="20"/>
        <v>N/A</v>
      </c>
      <c r="E143" s="45">
        <v>4707.1276698000001</v>
      </c>
      <c r="F143" s="11" t="str">
        <f t="shared" si="21"/>
        <v>N/A</v>
      </c>
      <c r="G143" s="45">
        <v>4304.3218243000001</v>
      </c>
      <c r="H143" s="11" t="str">
        <f t="shared" si="22"/>
        <v>N/A</v>
      </c>
      <c r="I143" s="12">
        <v>-1.41</v>
      </c>
      <c r="J143" s="12">
        <v>-8.56</v>
      </c>
      <c r="K143" s="43" t="s">
        <v>739</v>
      </c>
      <c r="L143" s="9" t="str">
        <f t="shared" si="23"/>
        <v>Yes</v>
      </c>
    </row>
    <row r="144" spans="1:12" x14ac:dyDescent="0.25">
      <c r="A144" s="44" t="s">
        <v>89</v>
      </c>
      <c r="B144" s="35" t="s">
        <v>213</v>
      </c>
      <c r="C144" s="8">
        <v>17.466111743999999</v>
      </c>
      <c r="D144" s="11" t="str">
        <f t="shared" ref="D144:D161" si="24">IF($B144="N/A","N/A",IF(C144&gt;10,"No",IF(C144&lt;-10,"No","Yes")))</f>
        <v>N/A</v>
      </c>
      <c r="E144" s="8">
        <v>17.874735564000002</v>
      </c>
      <c r="F144" s="11" t="str">
        <f t="shared" ref="F144:F161" si="25">IF($B144="N/A","N/A",IF(E144&gt;10,"No",IF(E144&lt;-10,"No","Yes")))</f>
        <v>N/A</v>
      </c>
      <c r="G144" s="8">
        <v>16.998222868999999</v>
      </c>
      <c r="H144" s="11" t="str">
        <f t="shared" ref="H144:H161" si="26">IF($B144="N/A","N/A",IF(G144&gt;10,"No",IF(G144&lt;-10,"No","Yes")))</f>
        <v>N/A</v>
      </c>
      <c r="I144" s="12">
        <v>2.34</v>
      </c>
      <c r="J144" s="12">
        <v>-4.9000000000000004</v>
      </c>
      <c r="K144" s="43" t="s">
        <v>739</v>
      </c>
      <c r="L144" s="9" t="str">
        <f t="shared" ref="L144:L161" si="27">IF(J144="Div by 0", "N/A", IF(K144="N/A","N/A", IF(J144&gt;VALUE(MID(K144,1,2)), "No", IF(J144&lt;-1*VALUE(MID(K144,1,2)), "No", "Yes"))))</f>
        <v>Yes</v>
      </c>
    </row>
    <row r="145" spans="1:12" x14ac:dyDescent="0.25">
      <c r="A145" s="44" t="s">
        <v>477</v>
      </c>
      <c r="B145" s="35" t="s">
        <v>213</v>
      </c>
      <c r="C145" s="8">
        <v>19.528945281999999</v>
      </c>
      <c r="D145" s="11" t="str">
        <f t="shared" si="24"/>
        <v>N/A</v>
      </c>
      <c r="E145" s="8">
        <v>19.939190270000001</v>
      </c>
      <c r="F145" s="11" t="str">
        <f t="shared" si="25"/>
        <v>N/A</v>
      </c>
      <c r="G145" s="8">
        <v>19.322366411000001</v>
      </c>
      <c r="H145" s="11" t="str">
        <f t="shared" si="26"/>
        <v>N/A</v>
      </c>
      <c r="I145" s="12">
        <v>2.101</v>
      </c>
      <c r="J145" s="12">
        <v>-3.09</v>
      </c>
      <c r="K145" s="43" t="s">
        <v>739</v>
      </c>
      <c r="L145" s="9" t="str">
        <f t="shared" si="27"/>
        <v>Yes</v>
      </c>
    </row>
    <row r="146" spans="1:12" x14ac:dyDescent="0.25">
      <c r="A146" s="44" t="s">
        <v>478</v>
      </c>
      <c r="B146" s="35" t="s">
        <v>213</v>
      </c>
      <c r="C146" s="8">
        <v>15.371176315</v>
      </c>
      <c r="D146" s="11" t="str">
        <f t="shared" si="24"/>
        <v>N/A</v>
      </c>
      <c r="E146" s="8">
        <v>15.8519343</v>
      </c>
      <c r="F146" s="11" t="str">
        <f t="shared" si="25"/>
        <v>N/A</v>
      </c>
      <c r="G146" s="8">
        <v>14.830759452000001</v>
      </c>
      <c r="H146" s="11" t="str">
        <f t="shared" si="26"/>
        <v>N/A</v>
      </c>
      <c r="I146" s="12">
        <v>3.1280000000000001</v>
      </c>
      <c r="J146" s="12">
        <v>-6.44</v>
      </c>
      <c r="K146" s="43" t="s">
        <v>739</v>
      </c>
      <c r="L146" s="9" t="str">
        <f t="shared" si="27"/>
        <v>Yes</v>
      </c>
    </row>
    <row r="147" spans="1:12" x14ac:dyDescent="0.25">
      <c r="A147" s="44" t="s">
        <v>1476</v>
      </c>
      <c r="B147" s="35" t="s">
        <v>213</v>
      </c>
      <c r="C147" s="8">
        <v>12.780270796</v>
      </c>
      <c r="D147" s="11" t="str">
        <f t="shared" si="24"/>
        <v>N/A</v>
      </c>
      <c r="E147" s="8">
        <v>12.689114779000001</v>
      </c>
      <c r="F147" s="11" t="str">
        <f t="shared" si="25"/>
        <v>N/A</v>
      </c>
      <c r="G147" s="8">
        <v>12.157977219999999</v>
      </c>
      <c r="H147" s="11" t="str">
        <f t="shared" si="26"/>
        <v>N/A</v>
      </c>
      <c r="I147" s="12">
        <v>-0.71299999999999997</v>
      </c>
      <c r="J147" s="12">
        <v>-4.1900000000000004</v>
      </c>
      <c r="K147" s="43" t="s">
        <v>739</v>
      </c>
      <c r="L147" s="9" t="str">
        <f t="shared" si="27"/>
        <v>Yes</v>
      </c>
    </row>
    <row r="148" spans="1:12" x14ac:dyDescent="0.25">
      <c r="A148" s="44" t="s">
        <v>1477</v>
      </c>
      <c r="B148" s="35" t="s">
        <v>213</v>
      </c>
      <c r="C148" s="8">
        <v>22.488501190000001</v>
      </c>
      <c r="D148" s="11" t="str">
        <f t="shared" si="24"/>
        <v>N/A</v>
      </c>
      <c r="E148" s="8">
        <v>22.821251400000001</v>
      </c>
      <c r="F148" s="11" t="str">
        <f t="shared" si="25"/>
        <v>N/A</v>
      </c>
      <c r="G148" s="8">
        <v>22.294048595</v>
      </c>
      <c r="H148" s="11" t="str">
        <f t="shared" si="26"/>
        <v>N/A</v>
      </c>
      <c r="I148" s="12">
        <v>1.48</v>
      </c>
      <c r="J148" s="12">
        <v>-2.31</v>
      </c>
      <c r="K148" s="43" t="s">
        <v>739</v>
      </c>
      <c r="L148" s="9" t="str">
        <f t="shared" si="27"/>
        <v>Yes</v>
      </c>
    </row>
    <row r="149" spans="1:12" x14ac:dyDescent="0.25">
      <c r="A149" s="44" t="s">
        <v>1478</v>
      </c>
      <c r="B149" s="35" t="s">
        <v>213</v>
      </c>
      <c r="C149" s="8">
        <v>3.4489213346000001</v>
      </c>
      <c r="D149" s="11" t="str">
        <f t="shared" si="24"/>
        <v>N/A</v>
      </c>
      <c r="E149" s="8">
        <v>3.3587028457999999</v>
      </c>
      <c r="F149" s="11" t="str">
        <f t="shared" si="25"/>
        <v>N/A</v>
      </c>
      <c r="G149" s="8">
        <v>3.1955620404</v>
      </c>
      <c r="H149" s="11" t="str">
        <f t="shared" si="26"/>
        <v>N/A</v>
      </c>
      <c r="I149" s="12">
        <v>-2.62</v>
      </c>
      <c r="J149" s="12">
        <v>-4.8600000000000003</v>
      </c>
      <c r="K149" s="43" t="s">
        <v>739</v>
      </c>
      <c r="L149" s="9" t="str">
        <f t="shared" si="27"/>
        <v>Yes</v>
      </c>
    </row>
    <row r="150" spans="1:12" x14ac:dyDescent="0.25">
      <c r="A150" s="44" t="s">
        <v>90</v>
      </c>
      <c r="B150" s="35" t="s">
        <v>213</v>
      </c>
      <c r="C150" s="8">
        <v>41.964860068</v>
      </c>
      <c r="D150" s="11" t="str">
        <f t="shared" si="24"/>
        <v>N/A</v>
      </c>
      <c r="E150" s="8">
        <v>40.434858980000001</v>
      </c>
      <c r="F150" s="11" t="str">
        <f t="shared" si="25"/>
        <v>N/A</v>
      </c>
      <c r="G150" s="8">
        <v>37.244771710000002</v>
      </c>
      <c r="H150" s="11" t="str">
        <f t="shared" si="26"/>
        <v>N/A</v>
      </c>
      <c r="I150" s="12">
        <v>-3.65</v>
      </c>
      <c r="J150" s="12">
        <v>-7.89</v>
      </c>
      <c r="K150" s="43" t="s">
        <v>739</v>
      </c>
      <c r="L150" s="9" t="str">
        <f t="shared" si="27"/>
        <v>Yes</v>
      </c>
    </row>
    <row r="151" spans="1:12" x14ac:dyDescent="0.25">
      <c r="A151" s="44" t="s">
        <v>479</v>
      </c>
      <c r="B151" s="35" t="s">
        <v>213</v>
      </c>
      <c r="C151" s="8">
        <v>39.124504362000003</v>
      </c>
      <c r="D151" s="11" t="str">
        <f t="shared" si="24"/>
        <v>N/A</v>
      </c>
      <c r="E151" s="8">
        <v>37.639622340000003</v>
      </c>
      <c r="F151" s="11" t="str">
        <f t="shared" si="25"/>
        <v>N/A</v>
      </c>
      <c r="G151" s="8">
        <v>33.942785469999997</v>
      </c>
      <c r="H151" s="11" t="str">
        <f t="shared" si="26"/>
        <v>N/A</v>
      </c>
      <c r="I151" s="12">
        <v>-3.8</v>
      </c>
      <c r="J151" s="12">
        <v>-9.82</v>
      </c>
      <c r="K151" s="43" t="s">
        <v>739</v>
      </c>
      <c r="L151" s="9" t="str">
        <f t="shared" si="27"/>
        <v>Yes</v>
      </c>
    </row>
    <row r="152" spans="1:12" x14ac:dyDescent="0.25">
      <c r="A152" s="44" t="s">
        <v>480</v>
      </c>
      <c r="B152" s="35" t="s">
        <v>213</v>
      </c>
      <c r="C152" s="8">
        <v>44.517759370999997</v>
      </c>
      <c r="D152" s="11" t="str">
        <f t="shared" si="24"/>
        <v>N/A</v>
      </c>
      <c r="E152" s="8">
        <v>42.819324950000002</v>
      </c>
      <c r="F152" s="11" t="str">
        <f t="shared" si="25"/>
        <v>N/A</v>
      </c>
      <c r="G152" s="8">
        <v>40.049984831000003</v>
      </c>
      <c r="H152" s="11" t="str">
        <f t="shared" si="26"/>
        <v>N/A</v>
      </c>
      <c r="I152" s="12">
        <v>-3.82</v>
      </c>
      <c r="J152" s="12">
        <v>-6.47</v>
      </c>
      <c r="K152" s="43" t="s">
        <v>739</v>
      </c>
      <c r="L152" s="9" t="str">
        <f t="shared" si="27"/>
        <v>Yes</v>
      </c>
    </row>
    <row r="153" spans="1:12" x14ac:dyDescent="0.25">
      <c r="A153" s="44" t="s">
        <v>117</v>
      </c>
      <c r="B153" s="35" t="s">
        <v>213</v>
      </c>
      <c r="C153" s="8">
        <v>87.970734806999999</v>
      </c>
      <c r="D153" s="11" t="str">
        <f t="shared" si="24"/>
        <v>N/A</v>
      </c>
      <c r="E153" s="8">
        <v>88.480895684000004</v>
      </c>
      <c r="F153" s="11" t="str">
        <f t="shared" si="25"/>
        <v>N/A</v>
      </c>
      <c r="G153" s="8">
        <v>86.290594702000007</v>
      </c>
      <c r="H153" s="11" t="str">
        <f t="shared" si="26"/>
        <v>N/A</v>
      </c>
      <c r="I153" s="12">
        <v>0.57989999999999997</v>
      </c>
      <c r="J153" s="12">
        <v>-2.48</v>
      </c>
      <c r="K153" s="43" t="s">
        <v>739</v>
      </c>
      <c r="L153" s="9" t="str">
        <f t="shared" si="27"/>
        <v>Yes</v>
      </c>
    </row>
    <row r="154" spans="1:12" x14ac:dyDescent="0.25">
      <c r="A154" s="44" t="s">
        <v>481</v>
      </c>
      <c r="B154" s="35" t="s">
        <v>213</v>
      </c>
      <c r="C154" s="8">
        <v>86.020618557000006</v>
      </c>
      <c r="D154" s="11" t="str">
        <f t="shared" si="24"/>
        <v>N/A</v>
      </c>
      <c r="E154" s="8">
        <v>86.337013921999997</v>
      </c>
      <c r="F154" s="11" t="str">
        <f t="shared" si="25"/>
        <v>N/A</v>
      </c>
      <c r="G154" s="8">
        <v>83.478862141999997</v>
      </c>
      <c r="H154" s="11" t="str">
        <f t="shared" si="26"/>
        <v>N/A</v>
      </c>
      <c r="I154" s="12">
        <v>0.36780000000000002</v>
      </c>
      <c r="J154" s="12">
        <v>-3.31</v>
      </c>
      <c r="K154" s="43" t="s">
        <v>739</v>
      </c>
      <c r="L154" s="9" t="str">
        <f t="shared" si="27"/>
        <v>Yes</v>
      </c>
    </row>
    <row r="155" spans="1:12" x14ac:dyDescent="0.25">
      <c r="A155" s="44" t="s">
        <v>482</v>
      </c>
      <c r="B155" s="35" t="s">
        <v>213</v>
      </c>
      <c r="C155" s="8">
        <v>89.859141746999995</v>
      </c>
      <c r="D155" s="11" t="str">
        <f t="shared" si="24"/>
        <v>N/A</v>
      </c>
      <c r="E155" s="8">
        <v>90.414235004000005</v>
      </c>
      <c r="F155" s="11" t="str">
        <f t="shared" si="25"/>
        <v>N/A</v>
      </c>
      <c r="G155" s="8">
        <v>88.741855795000006</v>
      </c>
      <c r="H155" s="11" t="str">
        <f t="shared" si="26"/>
        <v>N/A</v>
      </c>
      <c r="I155" s="12">
        <v>0.61770000000000003</v>
      </c>
      <c r="J155" s="12">
        <v>-1.85</v>
      </c>
      <c r="K155" s="43" t="s">
        <v>739</v>
      </c>
      <c r="L155" s="9" t="str">
        <f t="shared" si="27"/>
        <v>Yes</v>
      </c>
    </row>
    <row r="156" spans="1:12" x14ac:dyDescent="0.25">
      <c r="A156" s="44" t="s">
        <v>1479</v>
      </c>
      <c r="B156" s="35" t="s">
        <v>213</v>
      </c>
      <c r="C156" s="36">
        <v>0.84890841319999999</v>
      </c>
      <c r="D156" s="11" t="str">
        <f t="shared" si="24"/>
        <v>N/A</v>
      </c>
      <c r="E156" s="36">
        <v>0.81170690020000003</v>
      </c>
      <c r="F156" s="11" t="str">
        <f t="shared" si="25"/>
        <v>N/A</v>
      </c>
      <c r="G156" s="36">
        <v>0.79284485419999995</v>
      </c>
      <c r="H156" s="11" t="str">
        <f t="shared" si="26"/>
        <v>N/A</v>
      </c>
      <c r="I156" s="12">
        <v>-4.38</v>
      </c>
      <c r="J156" s="12">
        <v>-2.3199999999999998</v>
      </c>
      <c r="K156" s="43" t="s">
        <v>739</v>
      </c>
      <c r="L156" s="9" t="str">
        <f t="shared" si="27"/>
        <v>Yes</v>
      </c>
    </row>
    <row r="157" spans="1:12" x14ac:dyDescent="0.25">
      <c r="A157" s="44" t="s">
        <v>1480</v>
      </c>
      <c r="B157" s="35" t="s">
        <v>213</v>
      </c>
      <c r="C157" s="36">
        <v>0.62876634450000002</v>
      </c>
      <c r="D157" s="11" t="str">
        <f t="shared" si="24"/>
        <v>N/A</v>
      </c>
      <c r="E157" s="36">
        <v>0.66091492780000005</v>
      </c>
      <c r="F157" s="11" t="str">
        <f t="shared" si="25"/>
        <v>N/A</v>
      </c>
      <c r="G157" s="36">
        <v>0.67476697740000002</v>
      </c>
      <c r="H157" s="11" t="str">
        <f t="shared" si="26"/>
        <v>N/A</v>
      </c>
      <c r="I157" s="12">
        <v>5.1130000000000004</v>
      </c>
      <c r="J157" s="12">
        <v>2.0960000000000001</v>
      </c>
      <c r="K157" s="43" t="s">
        <v>739</v>
      </c>
      <c r="L157" s="9" t="str">
        <f t="shared" si="27"/>
        <v>Yes</v>
      </c>
    </row>
    <row r="158" spans="1:12" x14ac:dyDescent="0.25">
      <c r="A158" s="44" t="s">
        <v>1481</v>
      </c>
      <c r="B158" s="35" t="s">
        <v>213</v>
      </c>
      <c r="C158" s="36">
        <v>1.0910290237</v>
      </c>
      <c r="D158" s="11" t="str">
        <f t="shared" si="24"/>
        <v>N/A</v>
      </c>
      <c r="E158" s="36">
        <v>0.96460764779999997</v>
      </c>
      <c r="F158" s="11" t="str">
        <f t="shared" si="25"/>
        <v>N/A</v>
      </c>
      <c r="G158" s="36">
        <v>0.90746152349999998</v>
      </c>
      <c r="H158" s="11" t="str">
        <f t="shared" si="26"/>
        <v>N/A</v>
      </c>
      <c r="I158" s="12">
        <v>-11.6</v>
      </c>
      <c r="J158" s="12">
        <v>-5.92</v>
      </c>
      <c r="K158" s="43" t="s">
        <v>739</v>
      </c>
      <c r="L158" s="9" t="str">
        <f t="shared" si="27"/>
        <v>Yes</v>
      </c>
    </row>
    <row r="159" spans="1:12" x14ac:dyDescent="0.25">
      <c r="A159" s="44" t="s">
        <v>1482</v>
      </c>
      <c r="B159" s="35" t="s">
        <v>213</v>
      </c>
      <c r="C159" s="36">
        <v>249.35682231999999</v>
      </c>
      <c r="D159" s="11" t="str">
        <f t="shared" si="24"/>
        <v>N/A</v>
      </c>
      <c r="E159" s="36">
        <v>246.19969907000001</v>
      </c>
      <c r="F159" s="11" t="str">
        <f t="shared" si="25"/>
        <v>N/A</v>
      </c>
      <c r="G159" s="36">
        <v>248.8734427</v>
      </c>
      <c r="H159" s="11" t="str">
        <f t="shared" si="26"/>
        <v>N/A</v>
      </c>
      <c r="I159" s="12">
        <v>-1.27</v>
      </c>
      <c r="J159" s="12">
        <v>1.0860000000000001</v>
      </c>
      <c r="K159" s="43" t="s">
        <v>739</v>
      </c>
      <c r="L159" s="9" t="str">
        <f t="shared" si="27"/>
        <v>Yes</v>
      </c>
    </row>
    <row r="160" spans="1:12" x14ac:dyDescent="0.25">
      <c r="A160" s="44" t="s">
        <v>1483</v>
      </c>
      <c r="B160" s="35" t="s">
        <v>213</v>
      </c>
      <c r="C160" s="36">
        <v>243.73347909</v>
      </c>
      <c r="D160" s="11" t="str">
        <f t="shared" si="24"/>
        <v>N/A</v>
      </c>
      <c r="E160" s="36">
        <v>240.91354042</v>
      </c>
      <c r="F160" s="11" t="str">
        <f t="shared" si="25"/>
        <v>N/A</v>
      </c>
      <c r="G160" s="36">
        <v>243.67202827</v>
      </c>
      <c r="H160" s="11" t="str">
        <f t="shared" si="26"/>
        <v>N/A</v>
      </c>
      <c r="I160" s="12">
        <v>-1.1599999999999999</v>
      </c>
      <c r="J160" s="12">
        <v>1.145</v>
      </c>
      <c r="K160" s="43" t="s">
        <v>739</v>
      </c>
      <c r="L160" s="9" t="str">
        <f t="shared" si="27"/>
        <v>Yes</v>
      </c>
    </row>
    <row r="161" spans="1:12" x14ac:dyDescent="0.25">
      <c r="A161" s="44" t="s">
        <v>1484</v>
      </c>
      <c r="B161" s="35" t="s">
        <v>213</v>
      </c>
      <c r="C161" s="36">
        <v>285.07553143000001</v>
      </c>
      <c r="D161" s="11" t="str">
        <f t="shared" si="24"/>
        <v>N/A</v>
      </c>
      <c r="E161" s="36">
        <v>280.80743395000002</v>
      </c>
      <c r="F161" s="11" t="str">
        <f t="shared" si="25"/>
        <v>N/A</v>
      </c>
      <c r="G161" s="36">
        <v>282.66094033000002</v>
      </c>
      <c r="H161" s="11" t="str">
        <f t="shared" si="26"/>
        <v>N/A</v>
      </c>
      <c r="I161" s="12">
        <v>-1.5</v>
      </c>
      <c r="J161" s="12">
        <v>0.66010000000000002</v>
      </c>
      <c r="K161" s="43" t="s">
        <v>739</v>
      </c>
      <c r="L161" s="9" t="str">
        <f t="shared" si="27"/>
        <v>Yes</v>
      </c>
    </row>
    <row r="162" spans="1:12" x14ac:dyDescent="0.25">
      <c r="A162" s="44" t="s">
        <v>1617</v>
      </c>
      <c r="B162" s="35" t="s">
        <v>213</v>
      </c>
      <c r="C162" s="36">
        <v>0</v>
      </c>
      <c r="D162" s="11" t="str">
        <f t="shared" ref="D162:D172" si="28">IF($B162="N/A","N/A",IF(C162&gt;10,"No",IF(C162&lt;-10,"No","Yes")))</f>
        <v>N/A</v>
      </c>
      <c r="E162" s="36">
        <v>11</v>
      </c>
      <c r="F162" s="11" t="str">
        <f t="shared" ref="F162:F172" si="29">IF($B162="N/A","N/A",IF(E162&gt;10,"No",IF(E162&lt;-10,"No","Yes")))</f>
        <v>N/A</v>
      </c>
      <c r="G162" s="36">
        <v>0</v>
      </c>
      <c r="H162" s="11" t="str">
        <f t="shared" ref="H162:H172" si="30">IF($B162="N/A","N/A",IF(G162&gt;10,"No",IF(G162&lt;-10,"No","Yes")))</f>
        <v>N/A</v>
      </c>
      <c r="I162" s="12" t="s">
        <v>1746</v>
      </c>
      <c r="J162" s="12">
        <v>-100</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0</v>
      </c>
      <c r="H163" s="11" t="str">
        <f t="shared" si="30"/>
        <v>N/A</v>
      </c>
      <c r="I163" s="12" t="s">
        <v>1746</v>
      </c>
      <c r="J163" s="12">
        <v>-100</v>
      </c>
      <c r="K163" s="14" t="s">
        <v>213</v>
      </c>
      <c r="L163" s="9" t="str">
        <f t="shared" si="31"/>
        <v>N/A</v>
      </c>
    </row>
    <row r="164" spans="1:12" ht="25" x14ac:dyDescent="0.25">
      <c r="A164" s="44" t="s">
        <v>1618</v>
      </c>
      <c r="B164" s="35" t="s">
        <v>213</v>
      </c>
      <c r="C164" s="36">
        <v>0</v>
      </c>
      <c r="D164" s="11" t="str">
        <f t="shared" si="28"/>
        <v>N/A</v>
      </c>
      <c r="E164" s="36">
        <v>11</v>
      </c>
      <c r="F164" s="11" t="str">
        <f t="shared" si="29"/>
        <v>N/A</v>
      </c>
      <c r="G164" s="36">
        <v>0</v>
      </c>
      <c r="H164" s="11" t="str">
        <f t="shared" si="30"/>
        <v>N/A</v>
      </c>
      <c r="I164" s="12" t="s">
        <v>1746</v>
      </c>
      <c r="J164" s="12">
        <v>-100</v>
      </c>
      <c r="K164" s="14" t="s">
        <v>213</v>
      </c>
      <c r="L164" s="9" t="str">
        <f t="shared" si="31"/>
        <v>N/A</v>
      </c>
    </row>
    <row r="165" spans="1:12" ht="25" x14ac:dyDescent="0.25">
      <c r="A165" s="44" t="s">
        <v>1485</v>
      </c>
      <c r="B165" s="35" t="s">
        <v>213</v>
      </c>
      <c r="C165" s="36">
        <v>0</v>
      </c>
      <c r="D165" s="11" t="str">
        <f t="shared" si="28"/>
        <v>N/A</v>
      </c>
      <c r="E165" s="36">
        <v>0</v>
      </c>
      <c r="F165" s="11" t="str">
        <f t="shared" si="29"/>
        <v>N/A</v>
      </c>
      <c r="G165" s="36">
        <v>0</v>
      </c>
      <c r="H165" s="11" t="str">
        <f t="shared" si="30"/>
        <v>N/A</v>
      </c>
      <c r="I165" s="12" t="s">
        <v>1746</v>
      </c>
      <c r="J165" s="12" t="s">
        <v>1746</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0</v>
      </c>
      <c r="D167" s="11" t="str">
        <f t="shared" si="28"/>
        <v>N/A</v>
      </c>
      <c r="E167" s="36">
        <v>0</v>
      </c>
      <c r="F167" s="11" t="str">
        <f t="shared" si="29"/>
        <v>N/A</v>
      </c>
      <c r="G167" s="36">
        <v>0</v>
      </c>
      <c r="H167" s="11" t="str">
        <f t="shared" si="30"/>
        <v>N/A</v>
      </c>
      <c r="I167" s="12" t="s">
        <v>1746</v>
      </c>
      <c r="J167" s="12" t="s">
        <v>1746</v>
      </c>
      <c r="K167" s="14" t="s">
        <v>213</v>
      </c>
      <c r="L167" s="9" t="str">
        <f t="shared" si="31"/>
        <v>N/A</v>
      </c>
    </row>
    <row r="168" spans="1:12" x14ac:dyDescent="0.25">
      <c r="A168" s="44" t="s">
        <v>125</v>
      </c>
      <c r="B168" s="35" t="s">
        <v>213</v>
      </c>
      <c r="C168" s="45">
        <v>411419</v>
      </c>
      <c r="D168" s="11" t="str">
        <f t="shared" si="28"/>
        <v>N/A</v>
      </c>
      <c r="E168" s="45">
        <v>2086828</v>
      </c>
      <c r="F168" s="11" t="str">
        <f t="shared" si="29"/>
        <v>N/A</v>
      </c>
      <c r="G168" s="45">
        <v>353462</v>
      </c>
      <c r="H168" s="11" t="str">
        <f t="shared" si="30"/>
        <v>N/A</v>
      </c>
      <c r="I168" s="12">
        <v>407.2</v>
      </c>
      <c r="J168" s="12">
        <v>-83.1</v>
      </c>
      <c r="K168" s="14" t="s">
        <v>213</v>
      </c>
      <c r="L168" s="9" t="str">
        <f t="shared" si="31"/>
        <v>N/A</v>
      </c>
    </row>
    <row r="169" spans="1:12" x14ac:dyDescent="0.25">
      <c r="A169" s="44" t="s">
        <v>1621</v>
      </c>
      <c r="B169" s="35" t="s">
        <v>213</v>
      </c>
      <c r="C169" s="45">
        <v>398950</v>
      </c>
      <c r="D169" s="11" t="str">
        <f t="shared" si="28"/>
        <v>N/A</v>
      </c>
      <c r="E169" s="45">
        <v>2064607</v>
      </c>
      <c r="F169" s="11" t="str">
        <f t="shared" si="29"/>
        <v>N/A</v>
      </c>
      <c r="G169" s="45">
        <v>326545</v>
      </c>
      <c r="H169" s="11" t="str">
        <f t="shared" si="30"/>
        <v>N/A</v>
      </c>
      <c r="I169" s="12">
        <v>417.5</v>
      </c>
      <c r="J169" s="12">
        <v>-84.2</v>
      </c>
      <c r="K169" s="14" t="s">
        <v>213</v>
      </c>
      <c r="L169" s="9" t="str">
        <f t="shared" si="31"/>
        <v>N/A</v>
      </c>
    </row>
    <row r="170" spans="1:12" x14ac:dyDescent="0.25">
      <c r="A170" s="44" t="s">
        <v>1378</v>
      </c>
      <c r="B170" s="35" t="s">
        <v>213</v>
      </c>
      <c r="C170" s="45">
        <v>123370</v>
      </c>
      <c r="D170" s="11" t="str">
        <f t="shared" si="28"/>
        <v>N/A</v>
      </c>
      <c r="E170" s="45">
        <v>131839</v>
      </c>
      <c r="F170" s="11" t="str">
        <f t="shared" si="29"/>
        <v>N/A</v>
      </c>
      <c r="G170" s="45">
        <v>129853</v>
      </c>
      <c r="H170" s="11" t="str">
        <f t="shared" si="30"/>
        <v>N/A</v>
      </c>
      <c r="I170" s="12">
        <v>6.8650000000000002</v>
      </c>
      <c r="J170" s="12">
        <v>-1.51</v>
      </c>
      <c r="K170" s="14" t="s">
        <v>213</v>
      </c>
      <c r="L170" s="9" t="str">
        <f t="shared" si="31"/>
        <v>N/A</v>
      </c>
    </row>
    <row r="171" spans="1:12" x14ac:dyDescent="0.25">
      <c r="A171" s="44" t="s">
        <v>1615</v>
      </c>
      <c r="B171" s="35" t="s">
        <v>213</v>
      </c>
      <c r="C171" s="45">
        <v>77335</v>
      </c>
      <c r="D171" s="11" t="str">
        <f t="shared" si="28"/>
        <v>N/A</v>
      </c>
      <c r="E171" s="45">
        <v>194381</v>
      </c>
      <c r="F171" s="11" t="str">
        <f t="shared" si="29"/>
        <v>N/A</v>
      </c>
      <c r="G171" s="45">
        <v>64331</v>
      </c>
      <c r="H171" s="11" t="str">
        <f t="shared" si="30"/>
        <v>N/A</v>
      </c>
      <c r="I171" s="12">
        <v>151.30000000000001</v>
      </c>
      <c r="J171" s="12">
        <v>-66.900000000000006</v>
      </c>
      <c r="K171" s="14" t="s">
        <v>213</v>
      </c>
      <c r="L171" s="9" t="str">
        <f t="shared" si="31"/>
        <v>N/A</v>
      </c>
    </row>
    <row r="172" spans="1:12" x14ac:dyDescent="0.25">
      <c r="A172" s="44" t="s">
        <v>1616</v>
      </c>
      <c r="B172" s="35" t="s">
        <v>213</v>
      </c>
      <c r="C172" s="45">
        <v>185173</v>
      </c>
      <c r="D172" s="11" t="str">
        <f t="shared" si="28"/>
        <v>N/A</v>
      </c>
      <c r="E172" s="45">
        <v>152134</v>
      </c>
      <c r="F172" s="11" t="str">
        <f t="shared" si="29"/>
        <v>N/A</v>
      </c>
      <c r="G172" s="45">
        <v>160531</v>
      </c>
      <c r="H172" s="11" t="str">
        <f t="shared" si="30"/>
        <v>N/A</v>
      </c>
      <c r="I172" s="12">
        <v>-17.8</v>
      </c>
      <c r="J172" s="12">
        <v>5.5190000000000001</v>
      </c>
      <c r="K172" s="14" t="s">
        <v>213</v>
      </c>
      <c r="L172" s="9" t="str">
        <f t="shared" si="31"/>
        <v>N/A</v>
      </c>
    </row>
    <row r="173" spans="1:12" ht="25" x14ac:dyDescent="0.25">
      <c r="A173" s="44" t="s">
        <v>1379</v>
      </c>
      <c r="B173" s="35" t="s">
        <v>213</v>
      </c>
      <c r="C173" s="45">
        <v>158259706</v>
      </c>
      <c r="D173" s="11" t="str">
        <f t="shared" ref="D173:D187" si="32">IF($B173="N/A","N/A",IF(C173&gt;10,"No",IF(C173&lt;-10,"No","Yes")))</f>
        <v>N/A</v>
      </c>
      <c r="E173" s="45">
        <v>160877532</v>
      </c>
      <c r="F173" s="11" t="str">
        <f t="shared" ref="F173:F187" si="33">IF($B173="N/A","N/A",IF(E173&gt;10,"No",IF(E173&lt;-10,"No","Yes")))</f>
        <v>N/A</v>
      </c>
      <c r="G173" s="45">
        <v>160544618</v>
      </c>
      <c r="H173" s="11" t="str">
        <f t="shared" ref="H173:H187" si="34">IF($B173="N/A","N/A",IF(G173&gt;10,"No",IF(G173&lt;-10,"No","Yes")))</f>
        <v>N/A</v>
      </c>
      <c r="I173" s="12">
        <v>1.6539999999999999</v>
      </c>
      <c r="J173" s="12">
        <v>-0.20699999999999999</v>
      </c>
      <c r="K173" s="43" t="s">
        <v>739</v>
      </c>
      <c r="L173" s="9" t="str">
        <f t="shared" ref="L173:L187" si="35">IF(J173="Div by 0", "N/A", IF(K173="N/A","N/A", IF(J173&gt;VALUE(MID(K173,1,2)), "No", IF(J173&lt;-1*VALUE(MID(K173,1,2)), "No", "Yes"))))</f>
        <v>Yes</v>
      </c>
    </row>
    <row r="174" spans="1:12" x14ac:dyDescent="0.25">
      <c r="A174" s="44" t="s">
        <v>649</v>
      </c>
      <c r="B174" s="35" t="s">
        <v>213</v>
      </c>
      <c r="C174" s="36">
        <v>3940</v>
      </c>
      <c r="D174" s="11" t="str">
        <f t="shared" si="32"/>
        <v>N/A</v>
      </c>
      <c r="E174" s="36">
        <v>4058</v>
      </c>
      <c r="F174" s="11" t="str">
        <f t="shared" si="33"/>
        <v>N/A</v>
      </c>
      <c r="G174" s="36">
        <v>5451</v>
      </c>
      <c r="H174" s="11" t="str">
        <f t="shared" si="34"/>
        <v>N/A</v>
      </c>
      <c r="I174" s="12">
        <v>2.9950000000000001</v>
      </c>
      <c r="J174" s="12">
        <v>34.33</v>
      </c>
      <c r="K174" s="43" t="s">
        <v>739</v>
      </c>
      <c r="L174" s="9" t="str">
        <f t="shared" si="35"/>
        <v>No</v>
      </c>
    </row>
    <row r="175" spans="1:12" x14ac:dyDescent="0.25">
      <c r="A175" s="44" t="s">
        <v>1380</v>
      </c>
      <c r="B175" s="35" t="s">
        <v>213</v>
      </c>
      <c r="C175" s="45">
        <v>40167.438070999997</v>
      </c>
      <c r="D175" s="11" t="str">
        <f t="shared" si="32"/>
        <v>N/A</v>
      </c>
      <c r="E175" s="45">
        <v>39644.537210000002</v>
      </c>
      <c r="F175" s="11" t="str">
        <f t="shared" si="33"/>
        <v>N/A</v>
      </c>
      <c r="G175" s="45">
        <v>29452.323977</v>
      </c>
      <c r="H175" s="11" t="str">
        <f t="shared" si="34"/>
        <v>N/A</v>
      </c>
      <c r="I175" s="12">
        <v>-1.3</v>
      </c>
      <c r="J175" s="12">
        <v>-25.7</v>
      </c>
      <c r="K175" s="43" t="s">
        <v>739</v>
      </c>
      <c r="L175" s="9" t="str">
        <f t="shared" si="35"/>
        <v>Yes</v>
      </c>
    </row>
    <row r="176" spans="1:12" ht="25" x14ac:dyDescent="0.25">
      <c r="A176" s="44" t="s">
        <v>1381</v>
      </c>
      <c r="B176" s="35" t="s">
        <v>213</v>
      </c>
      <c r="C176" s="45">
        <v>2167484</v>
      </c>
      <c r="D176" s="11" t="str">
        <f t="shared" si="32"/>
        <v>N/A</v>
      </c>
      <c r="E176" s="45">
        <v>2163644</v>
      </c>
      <c r="F176" s="11" t="str">
        <f t="shared" si="33"/>
        <v>N/A</v>
      </c>
      <c r="G176" s="45">
        <v>2058464</v>
      </c>
      <c r="H176" s="11" t="str">
        <f t="shared" si="34"/>
        <v>N/A</v>
      </c>
      <c r="I176" s="12">
        <v>-0.17699999999999999</v>
      </c>
      <c r="J176" s="12">
        <v>-4.8600000000000003</v>
      </c>
      <c r="K176" s="43" t="s">
        <v>739</v>
      </c>
      <c r="L176" s="9" t="str">
        <f t="shared" si="35"/>
        <v>Yes</v>
      </c>
    </row>
    <row r="177" spans="1:12" x14ac:dyDescent="0.25">
      <c r="A177" s="44" t="s">
        <v>516</v>
      </c>
      <c r="B177" s="35" t="s">
        <v>213</v>
      </c>
      <c r="C177" s="36">
        <v>15649</v>
      </c>
      <c r="D177" s="11" t="str">
        <f t="shared" si="32"/>
        <v>N/A</v>
      </c>
      <c r="E177" s="36">
        <v>16255</v>
      </c>
      <c r="F177" s="11" t="str">
        <f t="shared" si="33"/>
        <v>N/A</v>
      </c>
      <c r="G177" s="36">
        <v>16327</v>
      </c>
      <c r="H177" s="11" t="str">
        <f t="shared" si="34"/>
        <v>N/A</v>
      </c>
      <c r="I177" s="12">
        <v>3.8719999999999999</v>
      </c>
      <c r="J177" s="12">
        <v>0.44290000000000002</v>
      </c>
      <c r="K177" s="43" t="s">
        <v>739</v>
      </c>
      <c r="L177" s="9" t="str">
        <f t="shared" si="35"/>
        <v>Yes</v>
      </c>
    </row>
    <row r="178" spans="1:12" x14ac:dyDescent="0.25">
      <c r="A178" s="44" t="s">
        <v>1382</v>
      </c>
      <c r="B178" s="35" t="s">
        <v>213</v>
      </c>
      <c r="C178" s="45">
        <v>138.50623042999999</v>
      </c>
      <c r="D178" s="11" t="str">
        <f t="shared" si="32"/>
        <v>N/A</v>
      </c>
      <c r="E178" s="45">
        <v>133.10636726999999</v>
      </c>
      <c r="F178" s="11" t="str">
        <f t="shared" si="33"/>
        <v>N/A</v>
      </c>
      <c r="G178" s="45">
        <v>126.07729528</v>
      </c>
      <c r="H178" s="11" t="str">
        <f t="shared" si="34"/>
        <v>N/A</v>
      </c>
      <c r="I178" s="12">
        <v>-3.9</v>
      </c>
      <c r="J178" s="12">
        <v>-5.28</v>
      </c>
      <c r="K178" s="43" t="s">
        <v>739</v>
      </c>
      <c r="L178" s="9" t="str">
        <f t="shared" si="35"/>
        <v>Yes</v>
      </c>
    </row>
    <row r="179" spans="1:12" ht="25" x14ac:dyDescent="0.25">
      <c r="A179" s="44" t="s">
        <v>1383</v>
      </c>
      <c r="B179" s="35" t="s">
        <v>213</v>
      </c>
      <c r="C179" s="45">
        <v>2579395</v>
      </c>
      <c r="D179" s="11" t="str">
        <f t="shared" si="32"/>
        <v>N/A</v>
      </c>
      <c r="E179" s="45">
        <v>2604716</v>
      </c>
      <c r="F179" s="11" t="str">
        <f t="shared" si="33"/>
        <v>N/A</v>
      </c>
      <c r="G179" s="45">
        <v>2206701</v>
      </c>
      <c r="H179" s="11" t="str">
        <f t="shared" si="34"/>
        <v>N/A</v>
      </c>
      <c r="I179" s="12">
        <v>0.98170000000000002</v>
      </c>
      <c r="J179" s="12">
        <v>-15.3</v>
      </c>
      <c r="K179" s="43" t="s">
        <v>739</v>
      </c>
      <c r="L179" s="9" t="str">
        <f t="shared" si="35"/>
        <v>Yes</v>
      </c>
    </row>
    <row r="180" spans="1:12" x14ac:dyDescent="0.25">
      <c r="A180" s="44" t="s">
        <v>517</v>
      </c>
      <c r="B180" s="35" t="s">
        <v>213</v>
      </c>
      <c r="C180" s="36">
        <v>11511</v>
      </c>
      <c r="D180" s="11" t="str">
        <f t="shared" si="32"/>
        <v>N/A</v>
      </c>
      <c r="E180" s="36">
        <v>12630</v>
      </c>
      <c r="F180" s="11" t="str">
        <f t="shared" si="33"/>
        <v>N/A</v>
      </c>
      <c r="G180" s="36">
        <v>13847</v>
      </c>
      <c r="H180" s="11" t="str">
        <f t="shared" si="34"/>
        <v>N/A</v>
      </c>
      <c r="I180" s="12">
        <v>9.7210000000000001</v>
      </c>
      <c r="J180" s="12">
        <v>9.6359999999999992</v>
      </c>
      <c r="K180" s="43" t="s">
        <v>739</v>
      </c>
      <c r="L180" s="9" t="str">
        <f t="shared" si="35"/>
        <v>Yes</v>
      </c>
    </row>
    <row r="181" spans="1:12" ht="25" x14ac:dyDescent="0.25">
      <c r="A181" s="44" t="s">
        <v>1384</v>
      </c>
      <c r="B181" s="35" t="s">
        <v>213</v>
      </c>
      <c r="C181" s="45">
        <v>224.08087915999999</v>
      </c>
      <c r="D181" s="11" t="str">
        <f t="shared" si="32"/>
        <v>N/A</v>
      </c>
      <c r="E181" s="45">
        <v>206.23246238999999</v>
      </c>
      <c r="F181" s="11" t="str">
        <f t="shared" si="33"/>
        <v>N/A</v>
      </c>
      <c r="G181" s="45">
        <v>159.36311114</v>
      </c>
      <c r="H181" s="11" t="str">
        <f t="shared" si="34"/>
        <v>N/A</v>
      </c>
      <c r="I181" s="12">
        <v>-7.97</v>
      </c>
      <c r="J181" s="12">
        <v>-22.7</v>
      </c>
      <c r="K181" s="43" t="s">
        <v>739</v>
      </c>
      <c r="L181" s="9" t="str">
        <f t="shared" si="35"/>
        <v>Yes</v>
      </c>
    </row>
    <row r="182" spans="1:12" ht="25" x14ac:dyDescent="0.25">
      <c r="A182" s="44" t="s">
        <v>1385</v>
      </c>
      <c r="B182" s="35" t="s">
        <v>213</v>
      </c>
      <c r="C182" s="45">
        <v>759</v>
      </c>
      <c r="D182" s="11" t="str">
        <f t="shared" si="32"/>
        <v>N/A</v>
      </c>
      <c r="E182" s="45">
        <v>506</v>
      </c>
      <c r="F182" s="11" t="str">
        <f t="shared" si="33"/>
        <v>N/A</v>
      </c>
      <c r="G182" s="45">
        <v>588</v>
      </c>
      <c r="H182" s="11" t="str">
        <f t="shared" si="34"/>
        <v>N/A</v>
      </c>
      <c r="I182" s="12">
        <v>-33.299999999999997</v>
      </c>
      <c r="J182" s="12">
        <v>16.21</v>
      </c>
      <c r="K182" s="43" t="s">
        <v>739</v>
      </c>
      <c r="L182" s="9" t="str">
        <f t="shared" si="35"/>
        <v>Yes</v>
      </c>
    </row>
    <row r="183" spans="1:12" x14ac:dyDescent="0.25">
      <c r="A183" s="44" t="s">
        <v>518</v>
      </c>
      <c r="B183" s="35" t="s">
        <v>213</v>
      </c>
      <c r="C183" s="36">
        <v>11</v>
      </c>
      <c r="D183" s="11" t="str">
        <f t="shared" si="32"/>
        <v>N/A</v>
      </c>
      <c r="E183" s="36">
        <v>11</v>
      </c>
      <c r="F183" s="11" t="str">
        <f t="shared" si="33"/>
        <v>N/A</v>
      </c>
      <c r="G183" s="36">
        <v>11</v>
      </c>
      <c r="H183" s="11" t="str">
        <f t="shared" si="34"/>
        <v>N/A</v>
      </c>
      <c r="I183" s="12">
        <v>0</v>
      </c>
      <c r="J183" s="12">
        <v>0</v>
      </c>
      <c r="K183" s="43" t="s">
        <v>739</v>
      </c>
      <c r="L183" s="9" t="str">
        <f t="shared" si="35"/>
        <v>Yes</v>
      </c>
    </row>
    <row r="184" spans="1:12" x14ac:dyDescent="0.25">
      <c r="A184" s="44" t="s">
        <v>1386</v>
      </c>
      <c r="B184" s="35" t="s">
        <v>213</v>
      </c>
      <c r="C184" s="45">
        <v>759</v>
      </c>
      <c r="D184" s="11" t="str">
        <f t="shared" si="32"/>
        <v>N/A</v>
      </c>
      <c r="E184" s="45">
        <v>506</v>
      </c>
      <c r="F184" s="11" t="str">
        <f t="shared" si="33"/>
        <v>N/A</v>
      </c>
      <c r="G184" s="45">
        <v>588</v>
      </c>
      <c r="H184" s="11" t="str">
        <f t="shared" si="34"/>
        <v>N/A</v>
      </c>
      <c r="I184" s="12">
        <v>-33.299999999999997</v>
      </c>
      <c r="J184" s="12">
        <v>16.21</v>
      </c>
      <c r="K184" s="43" t="s">
        <v>739</v>
      </c>
      <c r="L184" s="9" t="str">
        <f t="shared" si="35"/>
        <v>Yes</v>
      </c>
    </row>
    <row r="185" spans="1:12" ht="25" x14ac:dyDescent="0.25">
      <c r="A185" s="44" t="s">
        <v>1387</v>
      </c>
      <c r="B185" s="35" t="s">
        <v>213</v>
      </c>
      <c r="C185" s="45">
        <v>147437219</v>
      </c>
      <c r="D185" s="11" t="str">
        <f t="shared" si="32"/>
        <v>N/A</v>
      </c>
      <c r="E185" s="45">
        <v>152265005</v>
      </c>
      <c r="F185" s="11" t="str">
        <f t="shared" si="33"/>
        <v>N/A</v>
      </c>
      <c r="G185" s="45">
        <v>141938761</v>
      </c>
      <c r="H185" s="11" t="str">
        <f t="shared" si="34"/>
        <v>N/A</v>
      </c>
      <c r="I185" s="12">
        <v>3.274</v>
      </c>
      <c r="J185" s="12">
        <v>-6.78</v>
      </c>
      <c r="K185" s="43" t="s">
        <v>739</v>
      </c>
      <c r="L185" s="9" t="str">
        <f t="shared" si="35"/>
        <v>Yes</v>
      </c>
    </row>
    <row r="186" spans="1:12" ht="25" x14ac:dyDescent="0.25">
      <c r="A186" s="44" t="s">
        <v>519</v>
      </c>
      <c r="B186" s="35" t="s">
        <v>213</v>
      </c>
      <c r="C186" s="36">
        <v>16702</v>
      </c>
      <c r="D186" s="11" t="str">
        <f t="shared" si="32"/>
        <v>N/A</v>
      </c>
      <c r="E186" s="36">
        <v>16282</v>
      </c>
      <c r="F186" s="11" t="str">
        <f t="shared" si="33"/>
        <v>N/A</v>
      </c>
      <c r="G186" s="36">
        <v>15243</v>
      </c>
      <c r="H186" s="11" t="str">
        <f t="shared" si="34"/>
        <v>N/A</v>
      </c>
      <c r="I186" s="12">
        <v>-2.5099999999999998</v>
      </c>
      <c r="J186" s="12">
        <v>-6.38</v>
      </c>
      <c r="K186" s="43" t="s">
        <v>739</v>
      </c>
      <c r="L186" s="9" t="str">
        <f t="shared" si="35"/>
        <v>Yes</v>
      </c>
    </row>
    <row r="187" spans="1:12" ht="25" x14ac:dyDescent="0.25">
      <c r="A187" s="44" t="s">
        <v>1388</v>
      </c>
      <c r="B187" s="35" t="s">
        <v>213</v>
      </c>
      <c r="C187" s="45">
        <v>8827.5188001000006</v>
      </c>
      <c r="D187" s="11" t="str">
        <f t="shared" si="32"/>
        <v>N/A</v>
      </c>
      <c r="E187" s="45">
        <v>9351.7384227999992</v>
      </c>
      <c r="F187" s="11" t="str">
        <f t="shared" si="33"/>
        <v>N/A</v>
      </c>
      <c r="G187" s="45">
        <v>9311.7339763</v>
      </c>
      <c r="H187" s="11" t="str">
        <f t="shared" si="34"/>
        <v>N/A</v>
      </c>
      <c r="I187" s="12">
        <v>5.9379999999999997</v>
      </c>
      <c r="J187" s="12">
        <v>-0.42799999999999999</v>
      </c>
      <c r="K187" s="43" t="s">
        <v>739</v>
      </c>
      <c r="L187" s="9" t="str">
        <f t="shared" si="35"/>
        <v>Yes</v>
      </c>
    </row>
    <row r="188" spans="1:12" x14ac:dyDescent="0.25">
      <c r="A188" s="4" t="s">
        <v>1389</v>
      </c>
      <c r="B188" s="35" t="s">
        <v>213</v>
      </c>
      <c r="C188" s="45">
        <v>311759498</v>
      </c>
      <c r="D188" s="11" t="str">
        <f t="shared" ref="D188:D203" si="36">IF($B188="N/A","N/A",IF(C188&gt;10,"No",IF(C188&lt;-10,"No","Yes")))</f>
        <v>N/A</v>
      </c>
      <c r="E188" s="45">
        <v>303887765</v>
      </c>
      <c r="F188" s="11" t="str">
        <f t="shared" ref="F188:F203" si="37">IF($B188="N/A","N/A",IF(E188&gt;10,"No",IF(E188&lt;-10,"No","Yes")))</f>
        <v>N/A</v>
      </c>
      <c r="G188" s="45">
        <v>292333505</v>
      </c>
      <c r="H188" s="11" t="str">
        <f t="shared" ref="H188:H203" si="38">IF($B188="N/A","N/A",IF(G188&gt;10,"No",IF(G188&lt;-10,"No","Yes")))</f>
        <v>N/A</v>
      </c>
      <c r="I188" s="12">
        <v>-2.52</v>
      </c>
      <c r="J188" s="12">
        <v>-3.8</v>
      </c>
      <c r="K188" s="43" t="s">
        <v>739</v>
      </c>
      <c r="L188" s="9" t="str">
        <f t="shared" ref="L188:L203" si="39">IF(J188="Div by 0", "N/A", IF(K188="N/A","N/A", IF(J188&gt;VALUE(MID(K188,1,2)), "No", IF(J188&lt;-1*VALUE(MID(K188,1,2)), "No", "Yes"))))</f>
        <v>Yes</v>
      </c>
    </row>
    <row r="189" spans="1:12" x14ac:dyDescent="0.25">
      <c r="A189" s="4" t="s">
        <v>1486</v>
      </c>
      <c r="B189" s="35" t="s">
        <v>213</v>
      </c>
      <c r="C189" s="36">
        <v>19662</v>
      </c>
      <c r="D189" s="11" t="str">
        <f t="shared" si="36"/>
        <v>N/A</v>
      </c>
      <c r="E189" s="36">
        <v>18609</v>
      </c>
      <c r="F189" s="11" t="str">
        <f t="shared" si="37"/>
        <v>N/A</v>
      </c>
      <c r="G189" s="36">
        <v>18464</v>
      </c>
      <c r="H189" s="11" t="str">
        <f t="shared" si="38"/>
        <v>N/A</v>
      </c>
      <c r="I189" s="12">
        <v>-5.36</v>
      </c>
      <c r="J189" s="12">
        <v>-0.77900000000000003</v>
      </c>
      <c r="K189" s="43" t="s">
        <v>739</v>
      </c>
      <c r="L189" s="9" t="str">
        <f t="shared" si="39"/>
        <v>Yes</v>
      </c>
    </row>
    <row r="190" spans="1:12" x14ac:dyDescent="0.25">
      <c r="A190" s="4" t="s">
        <v>1487</v>
      </c>
      <c r="B190" s="35" t="s">
        <v>213</v>
      </c>
      <c r="C190" s="45">
        <v>15855.940291000001</v>
      </c>
      <c r="D190" s="11" t="str">
        <f t="shared" si="36"/>
        <v>N/A</v>
      </c>
      <c r="E190" s="45">
        <v>16330.150196000001</v>
      </c>
      <c r="F190" s="11" t="str">
        <f t="shared" si="37"/>
        <v>N/A</v>
      </c>
      <c r="G190" s="45">
        <v>15832.620505000001</v>
      </c>
      <c r="H190" s="11" t="str">
        <f t="shared" si="38"/>
        <v>N/A</v>
      </c>
      <c r="I190" s="12">
        <v>2.9910000000000001</v>
      </c>
      <c r="J190" s="12">
        <v>-3.05</v>
      </c>
      <c r="K190" s="43" t="s">
        <v>739</v>
      </c>
      <c r="L190" s="9" t="str">
        <f t="shared" si="39"/>
        <v>Yes</v>
      </c>
    </row>
    <row r="191" spans="1:12" x14ac:dyDescent="0.25">
      <c r="A191" s="4" t="s">
        <v>1488</v>
      </c>
      <c r="B191" s="35" t="s">
        <v>213</v>
      </c>
      <c r="C191" s="45">
        <v>10107.294159999999</v>
      </c>
      <c r="D191" s="11" t="str">
        <f t="shared" si="36"/>
        <v>N/A</v>
      </c>
      <c r="E191" s="45">
        <v>10738.044629</v>
      </c>
      <c r="F191" s="11" t="str">
        <f t="shared" si="37"/>
        <v>N/A</v>
      </c>
      <c r="G191" s="45">
        <v>9915.7272224999997</v>
      </c>
      <c r="H191" s="11" t="str">
        <f t="shared" si="38"/>
        <v>N/A</v>
      </c>
      <c r="I191" s="12">
        <v>6.2409999999999997</v>
      </c>
      <c r="J191" s="12">
        <v>-7.66</v>
      </c>
      <c r="K191" s="43" t="s">
        <v>739</v>
      </c>
      <c r="L191" s="9" t="str">
        <f t="shared" si="39"/>
        <v>Yes</v>
      </c>
    </row>
    <row r="192" spans="1:12" x14ac:dyDescent="0.25">
      <c r="A192" s="4" t="s">
        <v>1489</v>
      </c>
      <c r="B192" s="35" t="s">
        <v>213</v>
      </c>
      <c r="C192" s="45">
        <v>21600.258840999999</v>
      </c>
      <c r="D192" s="11" t="str">
        <f t="shared" si="36"/>
        <v>N/A</v>
      </c>
      <c r="E192" s="45">
        <v>22041.787892</v>
      </c>
      <c r="F192" s="11" t="str">
        <f t="shared" si="37"/>
        <v>N/A</v>
      </c>
      <c r="G192" s="45">
        <v>21699.127653</v>
      </c>
      <c r="H192" s="11" t="str">
        <f t="shared" si="38"/>
        <v>N/A</v>
      </c>
      <c r="I192" s="12">
        <v>2.044</v>
      </c>
      <c r="J192" s="12">
        <v>-1.55</v>
      </c>
      <c r="K192" s="43" t="s">
        <v>739</v>
      </c>
      <c r="L192" s="9" t="str">
        <f t="shared" si="39"/>
        <v>Yes</v>
      </c>
    </row>
    <row r="193" spans="1:12" x14ac:dyDescent="0.25">
      <c r="A193" s="44" t="s">
        <v>1490</v>
      </c>
      <c r="B193" s="35" t="s">
        <v>213</v>
      </c>
      <c r="C193" s="9">
        <v>15.238670976</v>
      </c>
      <c r="D193" s="11" t="str">
        <f t="shared" si="36"/>
        <v>N/A</v>
      </c>
      <c r="E193" s="9">
        <v>14.211961295</v>
      </c>
      <c r="F193" s="11" t="str">
        <f t="shared" si="37"/>
        <v>N/A</v>
      </c>
      <c r="G193" s="9">
        <v>13.845127136</v>
      </c>
      <c r="H193" s="11" t="str">
        <f t="shared" si="38"/>
        <v>N/A</v>
      </c>
      <c r="I193" s="12">
        <v>-6.74</v>
      </c>
      <c r="J193" s="12">
        <v>-2.58</v>
      </c>
      <c r="K193" s="43" t="s">
        <v>739</v>
      </c>
      <c r="L193" s="9" t="str">
        <f t="shared" si="39"/>
        <v>Yes</v>
      </c>
    </row>
    <row r="194" spans="1:12" x14ac:dyDescent="0.25">
      <c r="A194" s="44" t="s">
        <v>1491</v>
      </c>
      <c r="B194" s="35" t="s">
        <v>213</v>
      </c>
      <c r="C194" s="9">
        <v>15.39888977</v>
      </c>
      <c r="D194" s="11" t="str">
        <f t="shared" si="36"/>
        <v>N/A</v>
      </c>
      <c r="E194" s="9">
        <v>14.808769402999999</v>
      </c>
      <c r="F194" s="11" t="str">
        <f t="shared" si="37"/>
        <v>N/A</v>
      </c>
      <c r="G194" s="9">
        <v>14.543232507999999</v>
      </c>
      <c r="H194" s="11" t="str">
        <f t="shared" si="38"/>
        <v>N/A</v>
      </c>
      <c r="I194" s="12">
        <v>-3.83</v>
      </c>
      <c r="J194" s="12">
        <v>-1.79</v>
      </c>
      <c r="K194" s="43" t="s">
        <v>739</v>
      </c>
      <c r="L194" s="9" t="str">
        <f t="shared" si="39"/>
        <v>Yes</v>
      </c>
    </row>
    <row r="195" spans="1:12" x14ac:dyDescent="0.25">
      <c r="A195" s="44" t="s">
        <v>1492</v>
      </c>
      <c r="B195" s="35" t="s">
        <v>213</v>
      </c>
      <c r="C195" s="9">
        <v>15.042039090999999</v>
      </c>
      <c r="D195" s="11" t="str">
        <f t="shared" si="36"/>
        <v>N/A</v>
      </c>
      <c r="E195" s="9">
        <v>13.516033932999999</v>
      </c>
      <c r="F195" s="11" t="str">
        <f t="shared" si="37"/>
        <v>N/A</v>
      </c>
      <c r="G195" s="9">
        <v>13.071177821999999</v>
      </c>
      <c r="H195" s="11" t="str">
        <f t="shared" si="38"/>
        <v>N/A</v>
      </c>
      <c r="I195" s="12">
        <v>-10.1</v>
      </c>
      <c r="J195" s="12">
        <v>-3.29</v>
      </c>
      <c r="K195" s="43" t="s">
        <v>739</v>
      </c>
      <c r="L195" s="9" t="str">
        <f t="shared" si="39"/>
        <v>Yes</v>
      </c>
    </row>
    <row r="196" spans="1:12" x14ac:dyDescent="0.25">
      <c r="A196" s="4" t="s">
        <v>1401</v>
      </c>
      <c r="B196" s="35" t="s">
        <v>213</v>
      </c>
      <c r="C196" s="45">
        <v>147344320</v>
      </c>
      <c r="D196" s="11" t="str">
        <f t="shared" si="36"/>
        <v>N/A</v>
      </c>
      <c r="E196" s="45">
        <v>152148380</v>
      </c>
      <c r="F196" s="11" t="str">
        <f t="shared" si="37"/>
        <v>N/A</v>
      </c>
      <c r="G196" s="45">
        <v>141816728</v>
      </c>
      <c r="H196" s="11" t="str">
        <f t="shared" si="38"/>
        <v>N/A</v>
      </c>
      <c r="I196" s="12">
        <v>3.26</v>
      </c>
      <c r="J196" s="12">
        <v>-6.79</v>
      </c>
      <c r="K196" s="43" t="s">
        <v>739</v>
      </c>
      <c r="L196" s="9" t="str">
        <f t="shared" si="39"/>
        <v>Yes</v>
      </c>
    </row>
    <row r="197" spans="1:12" x14ac:dyDescent="0.25">
      <c r="A197" s="4" t="s">
        <v>1493</v>
      </c>
      <c r="B197" s="35" t="s">
        <v>213</v>
      </c>
      <c r="C197" s="36">
        <v>16666</v>
      </c>
      <c r="D197" s="11" t="str">
        <f t="shared" si="36"/>
        <v>N/A</v>
      </c>
      <c r="E197" s="36">
        <v>16230</v>
      </c>
      <c r="F197" s="11" t="str">
        <f t="shared" si="37"/>
        <v>N/A</v>
      </c>
      <c r="G197" s="36">
        <v>15074</v>
      </c>
      <c r="H197" s="11" t="str">
        <f t="shared" si="38"/>
        <v>N/A</v>
      </c>
      <c r="I197" s="12">
        <v>-2.62</v>
      </c>
      <c r="J197" s="12">
        <v>-7.12</v>
      </c>
      <c r="K197" s="43" t="s">
        <v>739</v>
      </c>
      <c r="L197" s="9" t="str">
        <f t="shared" si="39"/>
        <v>Yes</v>
      </c>
    </row>
    <row r="198" spans="1:12" ht="25" x14ac:dyDescent="0.25">
      <c r="A198" s="4" t="s">
        <v>1494</v>
      </c>
      <c r="B198" s="35" t="s">
        <v>213</v>
      </c>
      <c r="C198" s="45">
        <v>8841.0128404999996</v>
      </c>
      <c r="D198" s="11" t="str">
        <f t="shared" si="36"/>
        <v>N/A</v>
      </c>
      <c r="E198" s="45">
        <v>9374.5150955000008</v>
      </c>
      <c r="F198" s="11" t="str">
        <f t="shared" si="37"/>
        <v>N/A</v>
      </c>
      <c r="G198" s="45">
        <v>9408.0355579000006</v>
      </c>
      <c r="H198" s="11" t="str">
        <f t="shared" si="38"/>
        <v>N/A</v>
      </c>
      <c r="I198" s="12">
        <v>6.0339999999999998</v>
      </c>
      <c r="J198" s="12">
        <v>0.35759999999999997</v>
      </c>
      <c r="K198" s="43" t="s">
        <v>739</v>
      </c>
      <c r="L198" s="9" t="str">
        <f t="shared" si="39"/>
        <v>Yes</v>
      </c>
    </row>
    <row r="199" spans="1:12" ht="25" x14ac:dyDescent="0.25">
      <c r="A199" s="4" t="s">
        <v>1495</v>
      </c>
      <c r="B199" s="35" t="s">
        <v>213</v>
      </c>
      <c r="C199" s="45">
        <v>9246.1225763000002</v>
      </c>
      <c r="D199" s="11" t="str">
        <f t="shared" si="36"/>
        <v>N/A</v>
      </c>
      <c r="E199" s="45">
        <v>9901.6808918999996</v>
      </c>
      <c r="F199" s="11" t="str">
        <f t="shared" si="37"/>
        <v>N/A</v>
      </c>
      <c r="G199" s="45">
        <v>9189.3037230999998</v>
      </c>
      <c r="H199" s="11" t="str">
        <f t="shared" si="38"/>
        <v>N/A</v>
      </c>
      <c r="I199" s="12">
        <v>7.09</v>
      </c>
      <c r="J199" s="12">
        <v>-7.19</v>
      </c>
      <c r="K199" s="43" t="s">
        <v>739</v>
      </c>
      <c r="L199" s="9" t="str">
        <f t="shared" si="39"/>
        <v>Yes</v>
      </c>
    </row>
    <row r="200" spans="1:12" ht="25" x14ac:dyDescent="0.25">
      <c r="A200" s="4" t="s">
        <v>1496</v>
      </c>
      <c r="B200" s="35" t="s">
        <v>213</v>
      </c>
      <c r="C200" s="45">
        <v>8353.6038232999999</v>
      </c>
      <c r="D200" s="11" t="str">
        <f t="shared" si="36"/>
        <v>N/A</v>
      </c>
      <c r="E200" s="45">
        <v>8790.6729651000005</v>
      </c>
      <c r="F200" s="11" t="str">
        <f t="shared" si="37"/>
        <v>N/A</v>
      </c>
      <c r="G200" s="45">
        <v>9642.0105014000001</v>
      </c>
      <c r="H200" s="11" t="str">
        <f t="shared" si="38"/>
        <v>N/A</v>
      </c>
      <c r="I200" s="12">
        <v>5.2320000000000002</v>
      </c>
      <c r="J200" s="12">
        <v>9.6850000000000005</v>
      </c>
      <c r="K200" s="43" t="s">
        <v>739</v>
      </c>
      <c r="L200" s="9" t="str">
        <f t="shared" si="39"/>
        <v>Yes</v>
      </c>
    </row>
    <row r="201" spans="1:12" ht="25" x14ac:dyDescent="0.25">
      <c r="A201" s="4" t="s">
        <v>1497</v>
      </c>
      <c r="B201" s="35" t="s">
        <v>213</v>
      </c>
      <c r="C201" s="9">
        <v>12.916676355</v>
      </c>
      <c r="D201" s="11" t="str">
        <f t="shared" si="36"/>
        <v>N/A</v>
      </c>
      <c r="E201" s="9">
        <v>12.395084733999999</v>
      </c>
      <c r="F201" s="11" t="str">
        <f t="shared" si="37"/>
        <v>N/A</v>
      </c>
      <c r="G201" s="9">
        <v>11.303154595000001</v>
      </c>
      <c r="H201" s="11" t="str">
        <f t="shared" si="38"/>
        <v>N/A</v>
      </c>
      <c r="I201" s="12">
        <v>-4.04</v>
      </c>
      <c r="J201" s="12">
        <v>-8.81</v>
      </c>
      <c r="K201" s="43" t="s">
        <v>739</v>
      </c>
      <c r="L201" s="9" t="str">
        <f t="shared" si="39"/>
        <v>Yes</v>
      </c>
    </row>
    <row r="202" spans="1:12" ht="25" x14ac:dyDescent="0.25">
      <c r="A202" s="4" t="s">
        <v>1498</v>
      </c>
      <c r="B202" s="35" t="s">
        <v>213</v>
      </c>
      <c r="C202" s="9">
        <v>13.987311656999999</v>
      </c>
      <c r="D202" s="11" t="str">
        <f t="shared" si="36"/>
        <v>N/A</v>
      </c>
      <c r="E202" s="9">
        <v>13.349335893999999</v>
      </c>
      <c r="F202" s="11" t="str">
        <f t="shared" si="37"/>
        <v>N/A</v>
      </c>
      <c r="G202" s="9">
        <v>12.870857253</v>
      </c>
      <c r="H202" s="11" t="str">
        <f t="shared" si="38"/>
        <v>N/A</v>
      </c>
      <c r="I202" s="12">
        <v>-4.5599999999999996</v>
      </c>
      <c r="J202" s="12">
        <v>-3.58</v>
      </c>
      <c r="K202" s="43" t="s">
        <v>739</v>
      </c>
      <c r="L202" s="9" t="str">
        <f t="shared" si="39"/>
        <v>Yes</v>
      </c>
    </row>
    <row r="203" spans="1:12" ht="25" x14ac:dyDescent="0.25">
      <c r="A203" s="4" t="s">
        <v>1499</v>
      </c>
      <c r="B203" s="35" t="s">
        <v>213</v>
      </c>
      <c r="C203" s="9">
        <v>11.831781241</v>
      </c>
      <c r="D203" s="11" t="str">
        <f t="shared" si="36"/>
        <v>N/A</v>
      </c>
      <c r="E203" s="9">
        <v>11.383189939999999</v>
      </c>
      <c r="F203" s="11" t="str">
        <f t="shared" si="37"/>
        <v>N/A</v>
      </c>
      <c r="G203" s="9">
        <v>9.7672671587999993</v>
      </c>
      <c r="H203" s="11" t="str">
        <f t="shared" si="38"/>
        <v>N/A</v>
      </c>
      <c r="I203" s="12">
        <v>-3.79</v>
      </c>
      <c r="J203" s="12">
        <v>-14.2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397611</v>
      </c>
      <c r="D6" s="11" t="str">
        <f>IF($B6="N/A","N/A",IF(C6&gt;10,"No",IF(C6&lt;-10,"No","Yes")))</f>
        <v>N/A</v>
      </c>
      <c r="E6" s="36">
        <v>389181</v>
      </c>
      <c r="F6" s="11" t="str">
        <f>IF($B6="N/A","N/A",IF(E6&gt;10,"No",IF(E6&lt;-10,"No","Yes")))</f>
        <v>N/A</v>
      </c>
      <c r="G6" s="36">
        <v>378141</v>
      </c>
      <c r="H6" s="11" t="str">
        <f>IF($B6="N/A","N/A",IF(G6&gt;10,"No",IF(G6&lt;-10,"No","Yes")))</f>
        <v>N/A</v>
      </c>
      <c r="I6" s="12">
        <v>-2.12</v>
      </c>
      <c r="J6" s="12">
        <v>-2.84</v>
      </c>
      <c r="K6" s="43" t="s">
        <v>739</v>
      </c>
      <c r="L6" s="9" t="str">
        <f t="shared" ref="L6:L46" si="0">IF(J6="Div by 0", "N/A", IF(K6="N/A","N/A", IF(J6&gt;VALUE(MID(K6,1,2)), "No", IF(J6&lt;-1*VALUE(MID(K6,1,2)), "No", "Yes"))))</f>
        <v>Yes</v>
      </c>
    </row>
    <row r="7" spans="1:12" x14ac:dyDescent="0.25">
      <c r="A7" s="44" t="s">
        <v>10</v>
      </c>
      <c r="B7" s="35" t="s">
        <v>213</v>
      </c>
      <c r="C7" s="36">
        <v>350169</v>
      </c>
      <c r="D7" s="11" t="str">
        <f>IF($B7="N/A","N/A",IF(C7&gt;10,"No",IF(C7&lt;-10,"No","Yes")))</f>
        <v>N/A</v>
      </c>
      <c r="E7" s="36">
        <v>345064</v>
      </c>
      <c r="F7" s="11" t="str">
        <f>IF($B7="N/A","N/A",IF(E7&gt;10,"No",IF(E7&lt;-10,"No","Yes")))</f>
        <v>N/A</v>
      </c>
      <c r="G7" s="36">
        <v>331714</v>
      </c>
      <c r="H7" s="11" t="str">
        <f>IF($B7="N/A","N/A",IF(G7&gt;10,"No",IF(G7&lt;-10,"No","Yes")))</f>
        <v>N/A</v>
      </c>
      <c r="I7" s="12">
        <v>-1.46</v>
      </c>
      <c r="J7" s="12">
        <v>-3.87</v>
      </c>
      <c r="K7" s="43" t="s">
        <v>739</v>
      </c>
      <c r="L7" s="9" t="str">
        <f t="shared" si="0"/>
        <v>Yes</v>
      </c>
    </row>
    <row r="8" spans="1:12" x14ac:dyDescent="0.25">
      <c r="A8" s="44" t="s">
        <v>91</v>
      </c>
      <c r="B8" s="9" t="s">
        <v>297</v>
      </c>
      <c r="C8" s="8">
        <v>88.068237549000003</v>
      </c>
      <c r="D8" s="11" t="str">
        <f>IF($B8="N/A","N/A",IF(C8&gt;90,"No",IF(C8&lt;65,"No","Yes")))</f>
        <v>Yes</v>
      </c>
      <c r="E8" s="8">
        <v>88.664143418999998</v>
      </c>
      <c r="F8" s="11" t="str">
        <f>IF($B8="N/A","N/A",IF(E8&gt;90,"No",IF(E8&lt;65,"No","Yes")))</f>
        <v>Yes</v>
      </c>
      <c r="G8" s="8">
        <v>87.722304643000001</v>
      </c>
      <c r="H8" s="11" t="str">
        <f>IF($B8="N/A","N/A",IF(G8&gt;90,"No",IF(G8&lt;65,"No","Yes")))</f>
        <v>Yes</v>
      </c>
      <c r="I8" s="12">
        <v>0.67659999999999998</v>
      </c>
      <c r="J8" s="12">
        <v>-1.06</v>
      </c>
      <c r="K8" s="43" t="s">
        <v>739</v>
      </c>
      <c r="L8" s="9" t="str">
        <f t="shared" si="0"/>
        <v>Yes</v>
      </c>
    </row>
    <row r="9" spans="1:12" x14ac:dyDescent="0.25">
      <c r="A9" s="44" t="s">
        <v>92</v>
      </c>
      <c r="B9" s="9" t="s">
        <v>298</v>
      </c>
      <c r="C9" s="8">
        <v>91.090920366999995</v>
      </c>
      <c r="D9" s="11" t="str">
        <f>IF($B9="N/A","N/A",IF(C9&gt;100,"No",IF(C9&lt;90,"No","Yes")))</f>
        <v>Yes</v>
      </c>
      <c r="E9" s="8">
        <v>90.945195841</v>
      </c>
      <c r="F9" s="11" t="str">
        <f>IF($B9="N/A","N/A",IF(E9&gt;100,"No",IF(E9&lt;90,"No","Yes")))</f>
        <v>Yes</v>
      </c>
      <c r="G9" s="8">
        <v>89.149214041999997</v>
      </c>
      <c r="H9" s="11" t="str">
        <f>IF($B9="N/A","N/A",IF(G9&gt;100,"No",IF(G9&lt;90,"No","Yes")))</f>
        <v>No</v>
      </c>
      <c r="I9" s="12">
        <v>-0.16</v>
      </c>
      <c r="J9" s="12">
        <v>-1.97</v>
      </c>
      <c r="K9" s="43" t="s">
        <v>739</v>
      </c>
      <c r="L9" s="9" t="str">
        <f t="shared" si="0"/>
        <v>Yes</v>
      </c>
    </row>
    <row r="10" spans="1:12" x14ac:dyDescent="0.25">
      <c r="A10" s="44" t="s">
        <v>93</v>
      </c>
      <c r="B10" s="9" t="s">
        <v>299</v>
      </c>
      <c r="C10" s="8">
        <v>89.481403876000002</v>
      </c>
      <c r="D10" s="11" t="str">
        <f>IF($B10="N/A","N/A",IF(C10&gt;100,"No",IF(C10&lt;85,"No","Yes")))</f>
        <v>Yes</v>
      </c>
      <c r="E10" s="8">
        <v>90.195318349999994</v>
      </c>
      <c r="F10" s="11" t="str">
        <f>IF($B10="N/A","N/A",IF(E10&gt;100,"No",IF(E10&lt;85,"No","Yes")))</f>
        <v>Yes</v>
      </c>
      <c r="G10" s="8">
        <v>89.534099764000004</v>
      </c>
      <c r="H10" s="11" t="str">
        <f>IF($B10="N/A","N/A",IF(G10&gt;100,"No",IF(G10&lt;85,"No","Yes")))</f>
        <v>Yes</v>
      </c>
      <c r="I10" s="12">
        <v>0.79779999999999995</v>
      </c>
      <c r="J10" s="12">
        <v>-0.73299999999999998</v>
      </c>
      <c r="K10" s="43" t="s">
        <v>739</v>
      </c>
      <c r="L10" s="9" t="str">
        <f t="shared" si="0"/>
        <v>Yes</v>
      </c>
    </row>
    <row r="11" spans="1:12" x14ac:dyDescent="0.25">
      <c r="A11" s="44" t="s">
        <v>94</v>
      </c>
      <c r="B11" s="9" t="s">
        <v>300</v>
      </c>
      <c r="C11" s="8">
        <v>87.426298794000004</v>
      </c>
      <c r="D11" s="11" t="str">
        <f>IF($B11="N/A","N/A",IF(C11&gt;100,"No",IF(C11&lt;80,"No","Yes")))</f>
        <v>Yes</v>
      </c>
      <c r="E11" s="8">
        <v>87.933346577999998</v>
      </c>
      <c r="F11" s="11" t="str">
        <f>IF($B11="N/A","N/A",IF(E11&gt;100,"No",IF(E11&lt;80,"No","Yes")))</f>
        <v>Yes</v>
      </c>
      <c r="G11" s="8">
        <v>87.409988235</v>
      </c>
      <c r="H11" s="11" t="str">
        <f>IF($B11="N/A","N/A",IF(G11&gt;100,"No",IF(G11&lt;80,"No","Yes")))</f>
        <v>Yes</v>
      </c>
      <c r="I11" s="12">
        <v>0.57999999999999996</v>
      </c>
      <c r="J11" s="12">
        <v>-0.59499999999999997</v>
      </c>
      <c r="K11" s="43" t="s">
        <v>739</v>
      </c>
      <c r="L11" s="9" t="str">
        <f t="shared" si="0"/>
        <v>Yes</v>
      </c>
    </row>
    <row r="12" spans="1:12" x14ac:dyDescent="0.25">
      <c r="A12" s="44" t="s">
        <v>95</v>
      </c>
      <c r="B12" s="9" t="s">
        <v>300</v>
      </c>
      <c r="C12" s="8">
        <v>83.887261158000001</v>
      </c>
      <c r="D12" s="11" t="str">
        <f>IF($B12="N/A","N/A",IF(C12&gt;100,"No",IF(C12&lt;80,"No","Yes")))</f>
        <v>Yes</v>
      </c>
      <c r="E12" s="8">
        <v>84.676288822999993</v>
      </c>
      <c r="F12" s="11" t="str">
        <f>IF($B12="N/A","N/A",IF(E12&gt;100,"No",IF(E12&lt;80,"No","Yes")))</f>
        <v>Yes</v>
      </c>
      <c r="G12" s="8">
        <v>82.264597062000007</v>
      </c>
      <c r="H12" s="11" t="str">
        <f>IF($B12="N/A","N/A",IF(G12&gt;100,"No",IF(G12&lt;80,"No","Yes")))</f>
        <v>Yes</v>
      </c>
      <c r="I12" s="12">
        <v>0.94059999999999999</v>
      </c>
      <c r="J12" s="12">
        <v>-2.85</v>
      </c>
      <c r="K12" s="43" t="s">
        <v>739</v>
      </c>
      <c r="L12" s="9" t="str">
        <f t="shared" si="0"/>
        <v>Yes</v>
      </c>
    </row>
    <row r="13" spans="1:12" x14ac:dyDescent="0.25">
      <c r="A13" s="3" t="s">
        <v>96</v>
      </c>
      <c r="B13" s="35" t="s">
        <v>213</v>
      </c>
      <c r="C13" s="36">
        <v>317530.23</v>
      </c>
      <c r="D13" s="11" t="str">
        <f t="shared" ref="D13:D44" si="1">IF($B13="N/A","N/A",IF(C13&gt;10,"No",IF(C13&lt;-10,"No","Yes")))</f>
        <v>N/A</v>
      </c>
      <c r="E13" s="36">
        <v>318318.31</v>
      </c>
      <c r="F13" s="11" t="str">
        <f t="shared" ref="F13:F44" si="2">IF($B13="N/A","N/A",IF(E13&gt;10,"No",IF(E13&lt;-10,"No","Yes")))</f>
        <v>N/A</v>
      </c>
      <c r="G13" s="36">
        <v>311827.93</v>
      </c>
      <c r="H13" s="11" t="str">
        <f t="shared" ref="H13:H44" si="3">IF($B13="N/A","N/A",IF(G13&gt;10,"No",IF(G13&lt;-10,"No","Yes")))</f>
        <v>N/A</v>
      </c>
      <c r="I13" s="12">
        <v>0.2482</v>
      </c>
      <c r="J13" s="12">
        <v>-2.04</v>
      </c>
      <c r="K13" s="43" t="s">
        <v>739</v>
      </c>
      <c r="L13" s="9" t="str">
        <f t="shared" si="0"/>
        <v>Yes</v>
      </c>
    </row>
    <row r="14" spans="1:12" x14ac:dyDescent="0.25">
      <c r="A14" s="3" t="s">
        <v>100</v>
      </c>
      <c r="B14" s="35" t="s">
        <v>213</v>
      </c>
      <c r="C14" s="36">
        <v>64496</v>
      </c>
      <c r="D14" s="11" t="str">
        <f t="shared" si="1"/>
        <v>N/A</v>
      </c>
      <c r="E14" s="36">
        <v>63955</v>
      </c>
      <c r="F14" s="11" t="str">
        <f t="shared" si="2"/>
        <v>N/A</v>
      </c>
      <c r="G14" s="36">
        <v>63553</v>
      </c>
      <c r="H14" s="11" t="str">
        <f t="shared" si="3"/>
        <v>N/A</v>
      </c>
      <c r="I14" s="12">
        <v>-0.83899999999999997</v>
      </c>
      <c r="J14" s="12">
        <v>-0.629</v>
      </c>
      <c r="K14" s="43" t="s">
        <v>739</v>
      </c>
      <c r="L14" s="9" t="str">
        <f t="shared" si="0"/>
        <v>Yes</v>
      </c>
    </row>
    <row r="15" spans="1:12" x14ac:dyDescent="0.25">
      <c r="A15" s="3" t="s">
        <v>990</v>
      </c>
      <c r="B15" s="35" t="s">
        <v>213</v>
      </c>
      <c r="C15" s="36">
        <v>17583</v>
      </c>
      <c r="D15" s="11" t="str">
        <f t="shared" si="1"/>
        <v>N/A</v>
      </c>
      <c r="E15" s="36">
        <v>16413</v>
      </c>
      <c r="F15" s="11" t="str">
        <f t="shared" si="2"/>
        <v>N/A</v>
      </c>
      <c r="G15" s="36">
        <v>15423</v>
      </c>
      <c r="H15" s="11" t="str">
        <f t="shared" si="3"/>
        <v>N/A</v>
      </c>
      <c r="I15" s="12">
        <v>-6.65</v>
      </c>
      <c r="J15" s="12">
        <v>-6.03</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28138</v>
      </c>
      <c r="D17" s="11" t="str">
        <f t="shared" si="1"/>
        <v>N/A</v>
      </c>
      <c r="E17" s="36">
        <v>28926</v>
      </c>
      <c r="F17" s="11" t="str">
        <f t="shared" si="2"/>
        <v>N/A</v>
      </c>
      <c r="G17" s="36">
        <v>29843</v>
      </c>
      <c r="H17" s="11" t="str">
        <f t="shared" si="3"/>
        <v>N/A</v>
      </c>
      <c r="I17" s="12">
        <v>2.8</v>
      </c>
      <c r="J17" s="12">
        <v>3.17</v>
      </c>
      <c r="K17" s="43" t="s">
        <v>739</v>
      </c>
      <c r="L17" s="9" t="str">
        <f t="shared" si="0"/>
        <v>Yes</v>
      </c>
    </row>
    <row r="18" spans="1:12" x14ac:dyDescent="0.25">
      <c r="A18" s="3" t="s">
        <v>993</v>
      </c>
      <c r="B18" s="35" t="s">
        <v>213</v>
      </c>
      <c r="C18" s="36">
        <v>18775</v>
      </c>
      <c r="D18" s="11" t="str">
        <f t="shared" si="1"/>
        <v>N/A</v>
      </c>
      <c r="E18" s="36">
        <v>18616</v>
      </c>
      <c r="F18" s="11" t="str">
        <f t="shared" si="2"/>
        <v>N/A</v>
      </c>
      <c r="G18" s="36">
        <v>18287</v>
      </c>
      <c r="H18" s="11" t="str">
        <f t="shared" si="3"/>
        <v>N/A</v>
      </c>
      <c r="I18" s="12">
        <v>-0.84699999999999998</v>
      </c>
      <c r="J18" s="12">
        <v>-1.77</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104995</v>
      </c>
      <c r="D20" s="11" t="str">
        <f t="shared" si="1"/>
        <v>N/A</v>
      </c>
      <c r="E20" s="36">
        <v>113507</v>
      </c>
      <c r="F20" s="11" t="str">
        <f t="shared" si="2"/>
        <v>N/A</v>
      </c>
      <c r="G20" s="36">
        <v>114209</v>
      </c>
      <c r="H20" s="11" t="str">
        <f t="shared" si="3"/>
        <v>N/A</v>
      </c>
      <c r="I20" s="12">
        <v>8.1069999999999993</v>
      </c>
      <c r="J20" s="12">
        <v>0.61850000000000005</v>
      </c>
      <c r="K20" s="43" t="s">
        <v>739</v>
      </c>
      <c r="L20" s="9" t="str">
        <f t="shared" si="0"/>
        <v>Yes</v>
      </c>
    </row>
    <row r="21" spans="1:12" x14ac:dyDescent="0.25">
      <c r="A21" s="3" t="s">
        <v>995</v>
      </c>
      <c r="B21" s="35" t="s">
        <v>213</v>
      </c>
      <c r="C21" s="36">
        <v>64799</v>
      </c>
      <c r="D21" s="11" t="str">
        <f t="shared" si="1"/>
        <v>N/A</v>
      </c>
      <c r="E21" s="36">
        <v>70945</v>
      </c>
      <c r="F21" s="11" t="str">
        <f t="shared" si="2"/>
        <v>N/A</v>
      </c>
      <c r="G21" s="36">
        <v>70064</v>
      </c>
      <c r="H21" s="11" t="str">
        <f t="shared" si="3"/>
        <v>N/A</v>
      </c>
      <c r="I21" s="12">
        <v>9.4849999999999994</v>
      </c>
      <c r="J21" s="12">
        <v>-1.24</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30971</v>
      </c>
      <c r="D23" s="11" t="str">
        <f t="shared" si="1"/>
        <v>N/A</v>
      </c>
      <c r="E23" s="36">
        <v>32997</v>
      </c>
      <c r="F23" s="11" t="str">
        <f t="shared" si="2"/>
        <v>N/A</v>
      </c>
      <c r="G23" s="36">
        <v>34077</v>
      </c>
      <c r="H23" s="11" t="str">
        <f t="shared" si="3"/>
        <v>N/A</v>
      </c>
      <c r="I23" s="12">
        <v>6.5419999999999998</v>
      </c>
      <c r="J23" s="12">
        <v>3.2730000000000001</v>
      </c>
      <c r="K23" s="43" t="s">
        <v>739</v>
      </c>
      <c r="L23" s="9" t="str">
        <f t="shared" si="0"/>
        <v>Yes</v>
      </c>
    </row>
    <row r="24" spans="1:12" x14ac:dyDescent="0.25">
      <c r="A24" s="3" t="s">
        <v>998</v>
      </c>
      <c r="B24" s="35" t="s">
        <v>213</v>
      </c>
      <c r="C24" s="36">
        <v>9225</v>
      </c>
      <c r="D24" s="11" t="str">
        <f t="shared" si="1"/>
        <v>N/A</v>
      </c>
      <c r="E24" s="36">
        <v>9565</v>
      </c>
      <c r="F24" s="11" t="str">
        <f t="shared" si="2"/>
        <v>N/A</v>
      </c>
      <c r="G24" s="36">
        <v>10068</v>
      </c>
      <c r="H24" s="11" t="str">
        <f t="shared" si="3"/>
        <v>N/A</v>
      </c>
      <c r="I24" s="12">
        <v>3.6859999999999999</v>
      </c>
      <c r="J24" s="12">
        <v>5.2590000000000003</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172487</v>
      </c>
      <c r="D26" s="11" t="str">
        <f t="shared" si="1"/>
        <v>N/A</v>
      </c>
      <c r="E26" s="36">
        <v>161072</v>
      </c>
      <c r="F26" s="11" t="str">
        <f t="shared" si="2"/>
        <v>N/A</v>
      </c>
      <c r="G26" s="36">
        <v>154702</v>
      </c>
      <c r="H26" s="11" t="str">
        <f t="shared" si="3"/>
        <v>N/A</v>
      </c>
      <c r="I26" s="12">
        <v>-6.62</v>
      </c>
      <c r="J26" s="12">
        <v>-3.95</v>
      </c>
      <c r="K26" s="43" t="s">
        <v>739</v>
      </c>
      <c r="L26" s="9" t="str">
        <f t="shared" si="0"/>
        <v>Yes</v>
      </c>
    </row>
    <row r="27" spans="1:12" x14ac:dyDescent="0.25">
      <c r="A27" s="3" t="s">
        <v>1000</v>
      </c>
      <c r="B27" s="35" t="s">
        <v>213</v>
      </c>
      <c r="C27" s="36">
        <v>33249</v>
      </c>
      <c r="D27" s="11" t="str">
        <f t="shared" si="1"/>
        <v>N/A</v>
      </c>
      <c r="E27" s="36">
        <v>34287</v>
      </c>
      <c r="F27" s="11" t="str">
        <f t="shared" si="2"/>
        <v>N/A</v>
      </c>
      <c r="G27" s="36">
        <v>32084</v>
      </c>
      <c r="H27" s="11" t="str">
        <f t="shared" si="3"/>
        <v>N/A</v>
      </c>
      <c r="I27" s="12">
        <v>3.1219999999999999</v>
      </c>
      <c r="J27" s="12">
        <v>-6.43</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119420</v>
      </c>
      <c r="D30" s="11" t="str">
        <f t="shared" si="1"/>
        <v>N/A</v>
      </c>
      <c r="E30" s="36">
        <v>109297</v>
      </c>
      <c r="F30" s="11" t="str">
        <f t="shared" si="2"/>
        <v>N/A</v>
      </c>
      <c r="G30" s="36">
        <v>105827</v>
      </c>
      <c r="H30" s="11" t="str">
        <f t="shared" si="3"/>
        <v>N/A</v>
      </c>
      <c r="I30" s="12">
        <v>-8.48</v>
      </c>
      <c r="J30" s="12">
        <v>-3.17</v>
      </c>
      <c r="K30" s="43" t="s">
        <v>739</v>
      </c>
      <c r="L30" s="9" t="str">
        <f t="shared" si="0"/>
        <v>Yes</v>
      </c>
    </row>
    <row r="31" spans="1:12" x14ac:dyDescent="0.25">
      <c r="A31" s="3" t="s">
        <v>1004</v>
      </c>
      <c r="B31" s="35" t="s">
        <v>213</v>
      </c>
      <c r="C31" s="36">
        <v>8762</v>
      </c>
      <c r="D31" s="11" t="str">
        <f t="shared" si="1"/>
        <v>N/A</v>
      </c>
      <c r="E31" s="36">
        <v>7124</v>
      </c>
      <c r="F31" s="11" t="str">
        <f t="shared" si="2"/>
        <v>N/A</v>
      </c>
      <c r="G31" s="36">
        <v>7066</v>
      </c>
      <c r="H31" s="11" t="str">
        <f t="shared" si="3"/>
        <v>N/A</v>
      </c>
      <c r="I31" s="12">
        <v>-18.7</v>
      </c>
      <c r="J31" s="12">
        <v>-0.81399999999999995</v>
      </c>
      <c r="K31" s="43" t="s">
        <v>739</v>
      </c>
      <c r="L31" s="9" t="str">
        <f t="shared" si="0"/>
        <v>Yes</v>
      </c>
    </row>
    <row r="32" spans="1:12" x14ac:dyDescent="0.25">
      <c r="A32" s="3" t="s">
        <v>1005</v>
      </c>
      <c r="B32" s="35" t="s">
        <v>213</v>
      </c>
      <c r="C32" s="36">
        <v>11032</v>
      </c>
      <c r="D32" s="11" t="str">
        <f t="shared" si="1"/>
        <v>N/A</v>
      </c>
      <c r="E32" s="36">
        <v>10334</v>
      </c>
      <c r="F32" s="11" t="str">
        <f t="shared" si="2"/>
        <v>N/A</v>
      </c>
      <c r="G32" s="36">
        <v>9725</v>
      </c>
      <c r="H32" s="11" t="str">
        <f t="shared" si="3"/>
        <v>N/A</v>
      </c>
      <c r="I32" s="12">
        <v>-6.33</v>
      </c>
      <c r="J32" s="12">
        <v>-5.89</v>
      </c>
      <c r="K32" s="43" t="s">
        <v>739</v>
      </c>
      <c r="L32" s="9" t="str">
        <f t="shared" si="0"/>
        <v>Yes</v>
      </c>
    </row>
    <row r="33" spans="1:12" x14ac:dyDescent="0.25">
      <c r="A33" s="3" t="s">
        <v>1006</v>
      </c>
      <c r="B33" s="35" t="s">
        <v>213</v>
      </c>
      <c r="C33" s="36">
        <v>24</v>
      </c>
      <c r="D33" s="11" t="str">
        <f t="shared" si="1"/>
        <v>N/A</v>
      </c>
      <c r="E33" s="36">
        <v>30</v>
      </c>
      <c r="F33" s="11" t="str">
        <f t="shared" si="2"/>
        <v>N/A</v>
      </c>
      <c r="G33" s="36">
        <v>0</v>
      </c>
      <c r="H33" s="11" t="str">
        <f t="shared" si="3"/>
        <v>N/A</v>
      </c>
      <c r="I33" s="12">
        <v>25</v>
      </c>
      <c r="J33" s="12">
        <v>-100</v>
      </c>
      <c r="K33" s="43" t="s">
        <v>739</v>
      </c>
      <c r="L33" s="9" t="str">
        <f t="shared" si="0"/>
        <v>No</v>
      </c>
    </row>
    <row r="34" spans="1:12" x14ac:dyDescent="0.25">
      <c r="A34" s="3" t="s">
        <v>105</v>
      </c>
      <c r="B34" s="35" t="s">
        <v>213</v>
      </c>
      <c r="C34" s="36">
        <v>55633</v>
      </c>
      <c r="D34" s="11" t="str">
        <f t="shared" si="1"/>
        <v>N/A</v>
      </c>
      <c r="E34" s="36">
        <v>50647</v>
      </c>
      <c r="F34" s="11" t="str">
        <f t="shared" si="2"/>
        <v>N/A</v>
      </c>
      <c r="G34" s="36">
        <v>45677</v>
      </c>
      <c r="H34" s="11" t="str">
        <f t="shared" si="3"/>
        <v>N/A</v>
      </c>
      <c r="I34" s="12">
        <v>-8.9600000000000009</v>
      </c>
      <c r="J34" s="12">
        <v>-9.81</v>
      </c>
      <c r="K34" s="43" t="s">
        <v>739</v>
      </c>
      <c r="L34" s="9" t="str">
        <f t="shared" si="0"/>
        <v>Yes</v>
      </c>
    </row>
    <row r="35" spans="1:12" x14ac:dyDescent="0.25">
      <c r="A35" s="3" t="s">
        <v>1007</v>
      </c>
      <c r="B35" s="35" t="s">
        <v>213</v>
      </c>
      <c r="C35" s="36">
        <v>27555</v>
      </c>
      <c r="D35" s="11" t="str">
        <f t="shared" si="1"/>
        <v>N/A</v>
      </c>
      <c r="E35" s="36">
        <v>27247</v>
      </c>
      <c r="F35" s="11" t="str">
        <f t="shared" si="2"/>
        <v>N/A</v>
      </c>
      <c r="G35" s="36">
        <v>23881</v>
      </c>
      <c r="H35" s="11" t="str">
        <f t="shared" si="3"/>
        <v>N/A</v>
      </c>
      <c r="I35" s="12">
        <v>-1.1200000000000001</v>
      </c>
      <c r="J35" s="12">
        <v>-12.4</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14094</v>
      </c>
      <c r="D38" s="11" t="str">
        <f t="shared" si="1"/>
        <v>N/A</v>
      </c>
      <c r="E38" s="36">
        <v>13188</v>
      </c>
      <c r="F38" s="11" t="str">
        <f t="shared" si="2"/>
        <v>N/A</v>
      </c>
      <c r="G38" s="36">
        <v>16464</v>
      </c>
      <c r="H38" s="11" t="str">
        <f t="shared" si="3"/>
        <v>N/A</v>
      </c>
      <c r="I38" s="12">
        <v>-6.43</v>
      </c>
      <c r="J38" s="12">
        <v>24.84</v>
      </c>
      <c r="K38" s="43" t="s">
        <v>739</v>
      </c>
      <c r="L38" s="9" t="str">
        <f t="shared" si="0"/>
        <v>Yes</v>
      </c>
    </row>
    <row r="39" spans="1:12" x14ac:dyDescent="0.25">
      <c r="A39" s="3" t="s">
        <v>1011</v>
      </c>
      <c r="B39" s="35" t="s">
        <v>213</v>
      </c>
      <c r="C39" s="36">
        <v>9387</v>
      </c>
      <c r="D39" s="11" t="str">
        <f t="shared" si="1"/>
        <v>N/A</v>
      </c>
      <c r="E39" s="36">
        <v>6524</v>
      </c>
      <c r="F39" s="11" t="str">
        <f t="shared" si="2"/>
        <v>N/A</v>
      </c>
      <c r="G39" s="36">
        <v>5332</v>
      </c>
      <c r="H39" s="11" t="str">
        <f t="shared" si="3"/>
        <v>N/A</v>
      </c>
      <c r="I39" s="12">
        <v>-30.5</v>
      </c>
      <c r="J39" s="12">
        <v>-18.3</v>
      </c>
      <c r="K39" s="43" t="s">
        <v>739</v>
      </c>
      <c r="L39" s="9" t="str">
        <f t="shared" si="0"/>
        <v>Yes</v>
      </c>
    </row>
    <row r="40" spans="1:12" x14ac:dyDescent="0.25">
      <c r="A40" s="3" t="s">
        <v>1012</v>
      </c>
      <c r="B40" s="35" t="s">
        <v>213</v>
      </c>
      <c r="C40" s="36">
        <v>4597</v>
      </c>
      <c r="D40" s="11" t="str">
        <f t="shared" si="1"/>
        <v>N/A</v>
      </c>
      <c r="E40" s="36">
        <v>3688</v>
      </c>
      <c r="F40" s="11" t="str">
        <f t="shared" si="2"/>
        <v>N/A</v>
      </c>
      <c r="G40" s="36">
        <v>0</v>
      </c>
      <c r="H40" s="11" t="str">
        <f t="shared" si="3"/>
        <v>N/A</v>
      </c>
      <c r="I40" s="12">
        <v>-19.8</v>
      </c>
      <c r="J40" s="12">
        <v>-100</v>
      </c>
      <c r="K40" s="43" t="s">
        <v>739</v>
      </c>
      <c r="L40" s="9" t="str">
        <f t="shared" si="0"/>
        <v>No</v>
      </c>
    </row>
    <row r="41" spans="1:12" x14ac:dyDescent="0.25">
      <c r="A41" s="44" t="s">
        <v>84</v>
      </c>
      <c r="B41" s="35" t="s">
        <v>213</v>
      </c>
      <c r="C41" s="45">
        <v>2370844493</v>
      </c>
      <c r="D41" s="11" t="str">
        <f t="shared" si="1"/>
        <v>N/A</v>
      </c>
      <c r="E41" s="45">
        <v>2482522088</v>
      </c>
      <c r="F41" s="11" t="str">
        <f t="shared" si="2"/>
        <v>N/A</v>
      </c>
      <c r="G41" s="45">
        <v>2266366856</v>
      </c>
      <c r="H41" s="11" t="str">
        <f t="shared" si="3"/>
        <v>N/A</v>
      </c>
      <c r="I41" s="12">
        <v>4.71</v>
      </c>
      <c r="J41" s="12">
        <v>-8.7100000000000009</v>
      </c>
      <c r="K41" s="43" t="s">
        <v>739</v>
      </c>
      <c r="L41" s="9" t="str">
        <f t="shared" si="0"/>
        <v>Yes</v>
      </c>
    </row>
    <row r="42" spans="1:12" x14ac:dyDescent="0.25">
      <c r="A42" s="44" t="s">
        <v>1500</v>
      </c>
      <c r="B42" s="35" t="s">
        <v>213</v>
      </c>
      <c r="C42" s="45">
        <v>5962.7235991999996</v>
      </c>
      <c r="D42" s="11" t="str">
        <f t="shared" si="1"/>
        <v>N/A</v>
      </c>
      <c r="E42" s="45">
        <v>6378.8368086</v>
      </c>
      <c r="F42" s="11" t="str">
        <f t="shared" si="2"/>
        <v>N/A</v>
      </c>
      <c r="G42" s="45">
        <v>5993.4438634999997</v>
      </c>
      <c r="H42" s="11" t="str">
        <f t="shared" si="3"/>
        <v>N/A</v>
      </c>
      <c r="I42" s="12">
        <v>6.9790000000000001</v>
      </c>
      <c r="J42" s="12">
        <v>-6.04</v>
      </c>
      <c r="K42" s="43" t="s">
        <v>739</v>
      </c>
      <c r="L42" s="9" t="str">
        <f t="shared" si="0"/>
        <v>Yes</v>
      </c>
    </row>
    <row r="43" spans="1:12" x14ac:dyDescent="0.25">
      <c r="A43" s="44" t="s">
        <v>1501</v>
      </c>
      <c r="B43" s="35" t="s">
        <v>213</v>
      </c>
      <c r="C43" s="45">
        <v>6770.5721893999998</v>
      </c>
      <c r="D43" s="11" t="str">
        <f t="shared" si="1"/>
        <v>N/A</v>
      </c>
      <c r="E43" s="45">
        <v>7194.3815871999996</v>
      </c>
      <c r="F43" s="11" t="str">
        <f t="shared" si="2"/>
        <v>N/A</v>
      </c>
      <c r="G43" s="45">
        <v>6832.2918417999999</v>
      </c>
      <c r="H43" s="11" t="str">
        <f t="shared" si="3"/>
        <v>N/A</v>
      </c>
      <c r="I43" s="12">
        <v>6.26</v>
      </c>
      <c r="J43" s="12">
        <v>-5.03</v>
      </c>
      <c r="K43" s="43" t="s">
        <v>739</v>
      </c>
      <c r="L43" s="9" t="str">
        <f t="shared" si="0"/>
        <v>Yes</v>
      </c>
    </row>
    <row r="44" spans="1:12" x14ac:dyDescent="0.25">
      <c r="A44" s="4" t="s">
        <v>107</v>
      </c>
      <c r="B44" s="35" t="s">
        <v>213</v>
      </c>
      <c r="C44" s="45">
        <v>32264334</v>
      </c>
      <c r="D44" s="11" t="str">
        <f t="shared" si="1"/>
        <v>N/A</v>
      </c>
      <c r="E44" s="45">
        <v>31767138</v>
      </c>
      <c r="F44" s="11" t="str">
        <f t="shared" si="2"/>
        <v>N/A</v>
      </c>
      <c r="G44" s="45">
        <v>18457892</v>
      </c>
      <c r="H44" s="11" t="str">
        <f t="shared" si="3"/>
        <v>N/A</v>
      </c>
      <c r="I44" s="12">
        <v>-1.54</v>
      </c>
      <c r="J44" s="12">
        <v>-41.9</v>
      </c>
      <c r="K44" s="43" t="s">
        <v>739</v>
      </c>
      <c r="L44" s="9" t="str">
        <f t="shared" si="0"/>
        <v>No</v>
      </c>
    </row>
    <row r="45" spans="1:12" x14ac:dyDescent="0.25">
      <c r="A45" s="44" t="s">
        <v>158</v>
      </c>
      <c r="B45" s="43" t="s">
        <v>217</v>
      </c>
      <c r="C45" s="1">
        <v>5076</v>
      </c>
      <c r="D45" s="11" t="str">
        <f>IF($B45="N/A","N/A",IF(C45&gt;0,"No",IF(C45&lt;0,"No","Yes")))</f>
        <v>No</v>
      </c>
      <c r="E45" s="1">
        <v>1537</v>
      </c>
      <c r="F45" s="11" t="str">
        <f>IF($B45="N/A","N/A",IF(E45&gt;0,"No",IF(E45&lt;0,"No","Yes")))</f>
        <v>No</v>
      </c>
      <c r="G45" s="1">
        <v>525</v>
      </c>
      <c r="H45" s="11" t="str">
        <f>IF($B45="N/A","N/A",IF(G45&gt;0,"No",IF(G45&lt;0,"No","Yes")))</f>
        <v>No</v>
      </c>
      <c r="I45" s="12">
        <v>-69.7</v>
      </c>
      <c r="J45" s="12">
        <v>-65.8</v>
      </c>
      <c r="K45" s="43" t="s">
        <v>739</v>
      </c>
      <c r="L45" s="9" t="str">
        <f t="shared" si="0"/>
        <v>No</v>
      </c>
    </row>
    <row r="46" spans="1:12" x14ac:dyDescent="0.25">
      <c r="A46" s="44" t="s">
        <v>156</v>
      </c>
      <c r="B46" s="35" t="s">
        <v>213</v>
      </c>
      <c r="C46" s="45">
        <v>3573059</v>
      </c>
      <c r="D46" s="11" t="str">
        <f t="shared" ref="D46:D47" si="4">IF($B46="N/A","N/A",IF(C46&gt;10,"No",IF(C46&lt;-10,"No","Yes")))</f>
        <v>N/A</v>
      </c>
      <c r="E46" s="45">
        <v>1047797</v>
      </c>
      <c r="F46" s="11" t="str">
        <f t="shared" ref="F46:F47" si="5">IF($B46="N/A","N/A",IF(E46&gt;10,"No",IF(E46&lt;-10,"No","Yes")))</f>
        <v>N/A</v>
      </c>
      <c r="G46" s="45">
        <v>660145</v>
      </c>
      <c r="H46" s="11" t="str">
        <f t="shared" ref="H46:H47" si="6">IF($B46="N/A","N/A",IF(G46&gt;10,"No",IF(G46&lt;-10,"No","Yes")))</f>
        <v>N/A</v>
      </c>
      <c r="I46" s="12">
        <v>-70.7</v>
      </c>
      <c r="J46" s="12">
        <v>-37</v>
      </c>
      <c r="K46" s="43" t="s">
        <v>739</v>
      </c>
      <c r="L46" s="9" t="str">
        <f t="shared" si="0"/>
        <v>No</v>
      </c>
    </row>
    <row r="47" spans="1:12" x14ac:dyDescent="0.25">
      <c r="A47" s="44" t="s">
        <v>1303</v>
      </c>
      <c r="B47" s="35" t="s">
        <v>213</v>
      </c>
      <c r="C47" s="45">
        <v>703.91233254999997</v>
      </c>
      <c r="D47" s="11" t="str">
        <f t="shared" si="4"/>
        <v>N/A</v>
      </c>
      <c r="E47" s="45">
        <v>681.71567990000005</v>
      </c>
      <c r="F47" s="11" t="str">
        <f t="shared" si="5"/>
        <v>N/A</v>
      </c>
      <c r="G47" s="45">
        <v>1257.4190476000001</v>
      </c>
      <c r="H47" s="11" t="str">
        <f t="shared" si="6"/>
        <v>N/A</v>
      </c>
      <c r="I47" s="12">
        <v>-3.15</v>
      </c>
      <c r="J47" s="12">
        <v>84.45</v>
      </c>
      <c r="K47" s="43" t="s">
        <v>739</v>
      </c>
      <c r="L47" s="9" t="str">
        <f>IF(J47="Div by 0", "N/A", IF(OR(J47="N/A",K47="N/A"),"N/A", IF(J47&gt;VALUE(MID(K47,1,2)), "No", IF(J47&lt;-1*VALUE(MID(K47,1,2)), "No", "Yes"))))</f>
        <v>No</v>
      </c>
    </row>
    <row r="48" spans="1:12" x14ac:dyDescent="0.25">
      <c r="A48" s="44" t="s">
        <v>1502</v>
      </c>
      <c r="B48" s="35" t="s">
        <v>213</v>
      </c>
      <c r="C48" s="45">
        <v>9798.6498231999994</v>
      </c>
      <c r="D48" s="11" t="str">
        <f t="shared" ref="D48:D74" si="7">IF($B48="N/A","N/A",IF(C48&gt;10,"No",IF(C48&lt;-10,"No","Yes")))</f>
        <v>N/A</v>
      </c>
      <c r="E48" s="45">
        <v>10255.650582</v>
      </c>
      <c r="F48" s="11" t="str">
        <f t="shared" ref="F48:F74" si="8">IF($B48="N/A","N/A",IF(E48&gt;10,"No",IF(E48&lt;-10,"No","Yes")))</f>
        <v>N/A</v>
      </c>
      <c r="G48" s="45">
        <v>9735.9597658999992</v>
      </c>
      <c r="H48" s="11" t="str">
        <f t="shared" ref="H48:H74" si="9">IF($B48="N/A","N/A",IF(G48&gt;10,"No",IF(G48&lt;-10,"No","Yes")))</f>
        <v>N/A</v>
      </c>
      <c r="I48" s="12">
        <v>4.6639999999999997</v>
      </c>
      <c r="J48" s="12">
        <v>-5.07</v>
      </c>
      <c r="K48" s="43" t="s">
        <v>739</v>
      </c>
      <c r="L48" s="9" t="str">
        <f t="shared" ref="L48:L74" si="10">IF(J48="Div by 0", "N/A", IF(K48="N/A","N/A", IF(J48&gt;VALUE(MID(K48,1,2)), "No", IF(J48&lt;-1*VALUE(MID(K48,1,2)), "No", "Yes"))))</f>
        <v>Yes</v>
      </c>
    </row>
    <row r="49" spans="1:12" x14ac:dyDescent="0.25">
      <c r="A49" s="44" t="s">
        <v>1503</v>
      </c>
      <c r="B49" s="35" t="s">
        <v>213</v>
      </c>
      <c r="C49" s="45">
        <v>5258.5967695999998</v>
      </c>
      <c r="D49" s="11" t="str">
        <f t="shared" si="7"/>
        <v>N/A</v>
      </c>
      <c r="E49" s="45">
        <v>5750.7103515999997</v>
      </c>
      <c r="F49" s="11" t="str">
        <f t="shared" si="8"/>
        <v>N/A</v>
      </c>
      <c r="G49" s="45">
        <v>5416.4445956999998</v>
      </c>
      <c r="H49" s="11" t="str">
        <f t="shared" si="9"/>
        <v>N/A</v>
      </c>
      <c r="I49" s="12">
        <v>9.3580000000000005</v>
      </c>
      <c r="J49" s="12">
        <v>-5.81</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2740.4137820999999</v>
      </c>
      <c r="D51" s="11" t="str">
        <f t="shared" si="7"/>
        <v>N/A</v>
      </c>
      <c r="E51" s="45">
        <v>2857.1696052000002</v>
      </c>
      <c r="F51" s="11" t="str">
        <f t="shared" si="8"/>
        <v>N/A</v>
      </c>
      <c r="G51" s="45">
        <v>2512.0196360999998</v>
      </c>
      <c r="H51" s="11" t="str">
        <f t="shared" si="9"/>
        <v>N/A</v>
      </c>
      <c r="I51" s="12">
        <v>4.2610000000000001</v>
      </c>
      <c r="J51" s="12">
        <v>-12.1</v>
      </c>
      <c r="K51" s="43" t="s">
        <v>739</v>
      </c>
      <c r="L51" s="9" t="str">
        <f t="shared" si="10"/>
        <v>Yes</v>
      </c>
    </row>
    <row r="52" spans="1:12" x14ac:dyDescent="0.25">
      <c r="A52" s="44" t="s">
        <v>1506</v>
      </c>
      <c r="B52" s="35" t="s">
        <v>213</v>
      </c>
      <c r="C52" s="45">
        <v>24628.604474</v>
      </c>
      <c r="D52" s="11" t="str">
        <f t="shared" si="7"/>
        <v>N/A</v>
      </c>
      <c r="E52" s="45">
        <v>25723.422646999999</v>
      </c>
      <c r="F52" s="11" t="str">
        <f t="shared" si="8"/>
        <v>N/A</v>
      </c>
      <c r="G52" s="45">
        <v>25167.902007000001</v>
      </c>
      <c r="H52" s="11" t="str">
        <f t="shared" si="9"/>
        <v>N/A</v>
      </c>
      <c r="I52" s="12">
        <v>4.4450000000000003</v>
      </c>
      <c r="J52" s="12">
        <v>-2.16</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11175.834011000001</v>
      </c>
      <c r="D54" s="11" t="str">
        <f t="shared" si="7"/>
        <v>N/A</v>
      </c>
      <c r="E54" s="45">
        <v>11379.054173</v>
      </c>
      <c r="F54" s="11" t="str">
        <f t="shared" si="8"/>
        <v>N/A</v>
      </c>
      <c r="G54" s="45">
        <v>10462.678492999999</v>
      </c>
      <c r="H54" s="11" t="str">
        <f t="shared" si="9"/>
        <v>N/A</v>
      </c>
      <c r="I54" s="12">
        <v>1.8180000000000001</v>
      </c>
      <c r="J54" s="12">
        <v>-8.0500000000000007</v>
      </c>
      <c r="K54" s="43" t="s">
        <v>739</v>
      </c>
      <c r="L54" s="9" t="str">
        <f t="shared" si="10"/>
        <v>Yes</v>
      </c>
    </row>
    <row r="55" spans="1:12" x14ac:dyDescent="0.25">
      <c r="A55" s="44" t="s">
        <v>1509</v>
      </c>
      <c r="B55" s="35" t="s">
        <v>213</v>
      </c>
      <c r="C55" s="45">
        <v>11609.614994</v>
      </c>
      <c r="D55" s="11" t="str">
        <f t="shared" si="7"/>
        <v>N/A</v>
      </c>
      <c r="E55" s="45">
        <v>11954.149735999999</v>
      </c>
      <c r="F55" s="11" t="str">
        <f t="shared" si="8"/>
        <v>N/A</v>
      </c>
      <c r="G55" s="45">
        <v>11164.708524</v>
      </c>
      <c r="H55" s="11" t="str">
        <f t="shared" si="9"/>
        <v>N/A</v>
      </c>
      <c r="I55" s="12">
        <v>2.968</v>
      </c>
      <c r="J55" s="12">
        <v>-6.6</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5379.8490523</v>
      </c>
      <c r="D57" s="11" t="str">
        <f t="shared" si="7"/>
        <v>N/A</v>
      </c>
      <c r="E57" s="45">
        <v>5609.5432008999996</v>
      </c>
      <c r="F57" s="11" t="str">
        <f t="shared" si="8"/>
        <v>N/A</v>
      </c>
      <c r="G57" s="45">
        <v>4692.6539308000001</v>
      </c>
      <c r="H57" s="11" t="str">
        <f t="shared" si="9"/>
        <v>N/A</v>
      </c>
      <c r="I57" s="12">
        <v>4.2699999999999996</v>
      </c>
      <c r="J57" s="12">
        <v>-16.3</v>
      </c>
      <c r="K57" s="43" t="s">
        <v>739</v>
      </c>
      <c r="L57" s="9" t="str">
        <f t="shared" si="10"/>
        <v>Yes</v>
      </c>
    </row>
    <row r="58" spans="1:12" x14ac:dyDescent="0.25">
      <c r="A58" s="44" t="s">
        <v>1512</v>
      </c>
      <c r="B58" s="35" t="s">
        <v>213</v>
      </c>
      <c r="C58" s="45">
        <v>27587.636313999999</v>
      </c>
      <c r="D58" s="11" t="str">
        <f t="shared" si="7"/>
        <v>N/A</v>
      </c>
      <c r="E58" s="45">
        <v>27016.942185</v>
      </c>
      <c r="F58" s="11" t="str">
        <f t="shared" si="8"/>
        <v>N/A</v>
      </c>
      <c r="G58" s="45">
        <v>25106.907231000001</v>
      </c>
      <c r="H58" s="11" t="str">
        <f t="shared" si="9"/>
        <v>N/A</v>
      </c>
      <c r="I58" s="12">
        <v>-2.0699999999999998</v>
      </c>
      <c r="J58" s="12">
        <v>-7.07</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2109.598677</v>
      </c>
      <c r="D60" s="11" t="str">
        <f t="shared" si="7"/>
        <v>N/A</v>
      </c>
      <c r="E60" s="45">
        <v>2127.0563723</v>
      </c>
      <c r="F60" s="11" t="str">
        <f t="shared" si="8"/>
        <v>N/A</v>
      </c>
      <c r="G60" s="45">
        <v>1942.6456218999999</v>
      </c>
      <c r="H60" s="11" t="str">
        <f t="shared" si="9"/>
        <v>N/A</v>
      </c>
      <c r="I60" s="12">
        <v>0.82750000000000001</v>
      </c>
      <c r="J60" s="12">
        <v>-8.67</v>
      </c>
      <c r="K60" s="43" t="s">
        <v>739</v>
      </c>
      <c r="L60" s="9" t="str">
        <f t="shared" si="10"/>
        <v>Yes</v>
      </c>
    </row>
    <row r="61" spans="1:12" x14ac:dyDescent="0.25">
      <c r="A61" s="44" t="s">
        <v>1515</v>
      </c>
      <c r="B61" s="35" t="s">
        <v>213</v>
      </c>
      <c r="C61" s="45">
        <v>1638.8506722</v>
      </c>
      <c r="D61" s="11" t="str">
        <f t="shared" si="7"/>
        <v>N/A</v>
      </c>
      <c r="E61" s="45">
        <v>1651.1884679</v>
      </c>
      <c r="F61" s="11" t="str">
        <f t="shared" si="8"/>
        <v>N/A</v>
      </c>
      <c r="G61" s="45">
        <v>1473.931617</v>
      </c>
      <c r="H61" s="11" t="str">
        <f t="shared" si="9"/>
        <v>N/A</v>
      </c>
      <c r="I61" s="12">
        <v>0.75280000000000002</v>
      </c>
      <c r="J61" s="12">
        <v>-10.7</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1922.3810417</v>
      </c>
      <c r="D64" s="11" t="str">
        <f t="shared" si="7"/>
        <v>N/A</v>
      </c>
      <c r="E64" s="45">
        <v>1916.9657356</v>
      </c>
      <c r="F64" s="11" t="str">
        <f t="shared" si="8"/>
        <v>N/A</v>
      </c>
      <c r="G64" s="45">
        <v>1782.5146417999999</v>
      </c>
      <c r="H64" s="11" t="str">
        <f t="shared" si="9"/>
        <v>N/A</v>
      </c>
      <c r="I64" s="12">
        <v>-0.28199999999999997</v>
      </c>
      <c r="J64" s="12">
        <v>-7.01</v>
      </c>
      <c r="K64" s="43" t="s">
        <v>739</v>
      </c>
      <c r="L64" s="9" t="str">
        <f t="shared" si="10"/>
        <v>Yes</v>
      </c>
    </row>
    <row r="65" spans="1:12" x14ac:dyDescent="0.25">
      <c r="A65" s="44" t="s">
        <v>1519</v>
      </c>
      <c r="B65" s="35" t="s">
        <v>213</v>
      </c>
      <c r="C65" s="45">
        <v>1603.8711481</v>
      </c>
      <c r="D65" s="11" t="str">
        <f t="shared" si="7"/>
        <v>N/A</v>
      </c>
      <c r="E65" s="45">
        <v>1763.4674339999999</v>
      </c>
      <c r="F65" s="11" t="str">
        <f t="shared" si="8"/>
        <v>N/A</v>
      </c>
      <c r="G65" s="45">
        <v>1686.7128502999999</v>
      </c>
      <c r="H65" s="11" t="str">
        <f t="shared" si="9"/>
        <v>N/A</v>
      </c>
      <c r="I65" s="12">
        <v>9.9510000000000005</v>
      </c>
      <c r="J65" s="12">
        <v>-4.3499999999999996</v>
      </c>
      <c r="K65" s="43" t="s">
        <v>739</v>
      </c>
      <c r="L65" s="9" t="str">
        <f t="shared" si="10"/>
        <v>Yes</v>
      </c>
    </row>
    <row r="66" spans="1:12" x14ac:dyDescent="0.25">
      <c r="A66" s="44" t="s">
        <v>1520</v>
      </c>
      <c r="B66" s="35" t="s">
        <v>213</v>
      </c>
      <c r="C66" s="45">
        <v>5955.0440537000004</v>
      </c>
      <c r="D66" s="11" t="str">
        <f t="shared" si="7"/>
        <v>N/A</v>
      </c>
      <c r="E66" s="45">
        <v>6173.8293980999997</v>
      </c>
      <c r="F66" s="11" t="str">
        <f t="shared" si="8"/>
        <v>N/A</v>
      </c>
      <c r="G66" s="45">
        <v>5417.4859640000004</v>
      </c>
      <c r="H66" s="11" t="str">
        <f t="shared" si="9"/>
        <v>N/A</v>
      </c>
      <c r="I66" s="12">
        <v>3.6739999999999999</v>
      </c>
      <c r="J66" s="12">
        <v>-12.3</v>
      </c>
      <c r="K66" s="43" t="s">
        <v>739</v>
      </c>
      <c r="L66" s="9" t="str">
        <f t="shared" si="10"/>
        <v>Yes</v>
      </c>
    </row>
    <row r="67" spans="1:12" x14ac:dyDescent="0.25">
      <c r="A67" s="44" t="s">
        <v>1521</v>
      </c>
      <c r="B67" s="35" t="s">
        <v>213</v>
      </c>
      <c r="C67" s="45">
        <v>2845.5</v>
      </c>
      <c r="D67" s="11" t="str">
        <f t="shared" si="7"/>
        <v>N/A</v>
      </c>
      <c r="E67" s="45">
        <v>3767.5333332999999</v>
      </c>
      <c r="F67" s="11" t="str">
        <f t="shared" si="8"/>
        <v>N/A</v>
      </c>
      <c r="G67" s="45" t="s">
        <v>1746</v>
      </c>
      <c r="H67" s="11" t="str">
        <f t="shared" si="9"/>
        <v>N/A</v>
      </c>
      <c r="I67" s="12">
        <v>32.4</v>
      </c>
      <c r="J67" s="12" t="s">
        <v>1746</v>
      </c>
      <c r="K67" s="43" t="s">
        <v>739</v>
      </c>
      <c r="L67" s="9" t="str">
        <f t="shared" si="10"/>
        <v>N/A</v>
      </c>
    </row>
    <row r="68" spans="1:12" x14ac:dyDescent="0.25">
      <c r="A68" s="44" t="s">
        <v>1522</v>
      </c>
      <c r="B68" s="35" t="s">
        <v>213</v>
      </c>
      <c r="C68" s="45">
        <v>3623.4920820000002</v>
      </c>
      <c r="D68" s="11" t="str">
        <f t="shared" si="7"/>
        <v>N/A</v>
      </c>
      <c r="E68" s="45">
        <v>3799.0488873999998</v>
      </c>
      <c r="F68" s="11" t="str">
        <f t="shared" si="8"/>
        <v>N/A</v>
      </c>
      <c r="G68" s="45">
        <v>3331.0899140000001</v>
      </c>
      <c r="H68" s="11" t="str">
        <f t="shared" si="9"/>
        <v>N/A</v>
      </c>
      <c r="I68" s="12">
        <v>4.8449999999999998</v>
      </c>
      <c r="J68" s="12">
        <v>-12.3</v>
      </c>
      <c r="K68" s="43" t="s">
        <v>739</v>
      </c>
      <c r="L68" s="9" t="str">
        <f t="shared" si="10"/>
        <v>Yes</v>
      </c>
    </row>
    <row r="69" spans="1:12" x14ac:dyDescent="0.25">
      <c r="A69" s="44" t="s">
        <v>1523</v>
      </c>
      <c r="B69" s="35" t="s">
        <v>213</v>
      </c>
      <c r="C69" s="45">
        <v>3552.9698420999998</v>
      </c>
      <c r="D69" s="11" t="str">
        <f t="shared" si="7"/>
        <v>N/A</v>
      </c>
      <c r="E69" s="45">
        <v>3727.8168973000002</v>
      </c>
      <c r="F69" s="11" t="str">
        <f t="shared" si="8"/>
        <v>N/A</v>
      </c>
      <c r="G69" s="45">
        <v>3153.9237469</v>
      </c>
      <c r="H69" s="11" t="str">
        <f t="shared" si="9"/>
        <v>N/A</v>
      </c>
      <c r="I69" s="12">
        <v>4.9210000000000003</v>
      </c>
      <c r="J69" s="12">
        <v>-15.4</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3134.5864907</v>
      </c>
      <c r="D72" s="11" t="str">
        <f t="shared" si="7"/>
        <v>N/A</v>
      </c>
      <c r="E72" s="45">
        <v>3163.7127691999999</v>
      </c>
      <c r="F72" s="11" t="str">
        <f t="shared" si="8"/>
        <v>N/A</v>
      </c>
      <c r="G72" s="45">
        <v>3040.0635326000001</v>
      </c>
      <c r="H72" s="11" t="str">
        <f t="shared" si="9"/>
        <v>N/A</v>
      </c>
      <c r="I72" s="12">
        <v>0.92920000000000003</v>
      </c>
      <c r="J72" s="12">
        <v>-3.91</v>
      </c>
      <c r="K72" s="43" t="s">
        <v>739</v>
      </c>
      <c r="L72" s="9" t="str">
        <f t="shared" si="10"/>
        <v>Yes</v>
      </c>
    </row>
    <row r="73" spans="1:12" x14ac:dyDescent="0.25">
      <c r="A73" s="44" t="s">
        <v>1527</v>
      </c>
      <c r="B73" s="35" t="s">
        <v>213</v>
      </c>
      <c r="C73" s="45">
        <v>4058.7680835000001</v>
      </c>
      <c r="D73" s="11" t="str">
        <f t="shared" si="7"/>
        <v>N/A</v>
      </c>
      <c r="E73" s="45">
        <v>4781.7824953999998</v>
      </c>
      <c r="F73" s="11" t="str">
        <f t="shared" si="8"/>
        <v>N/A</v>
      </c>
      <c r="G73" s="45">
        <v>5023.2061139999996</v>
      </c>
      <c r="H73" s="11" t="str">
        <f t="shared" si="9"/>
        <v>N/A</v>
      </c>
      <c r="I73" s="12">
        <v>17.809999999999999</v>
      </c>
      <c r="J73" s="12">
        <v>5.0490000000000004</v>
      </c>
      <c r="K73" s="43" t="s">
        <v>739</v>
      </c>
      <c r="L73" s="9" t="str">
        <f t="shared" si="10"/>
        <v>Yes</v>
      </c>
    </row>
    <row r="74" spans="1:12" x14ac:dyDescent="0.25">
      <c r="A74" s="44" t="s">
        <v>1528</v>
      </c>
      <c r="B74" s="35" t="s">
        <v>213</v>
      </c>
      <c r="C74" s="45">
        <v>4656.3265173</v>
      </c>
      <c r="D74" s="11" t="str">
        <f t="shared" si="7"/>
        <v>N/A</v>
      </c>
      <c r="E74" s="45">
        <v>4858.7876898000004</v>
      </c>
      <c r="F74" s="11" t="str">
        <f t="shared" si="8"/>
        <v>N/A</v>
      </c>
      <c r="G74" s="45" t="s">
        <v>1746</v>
      </c>
      <c r="H74" s="11" t="str">
        <f t="shared" si="9"/>
        <v>N/A</v>
      </c>
      <c r="I74" s="12">
        <v>4.3479999999999999</v>
      </c>
      <c r="J74" s="12" t="s">
        <v>1746</v>
      </c>
      <c r="K74" s="43" t="s">
        <v>739</v>
      </c>
      <c r="L74" s="9" t="str">
        <f t="shared" si="10"/>
        <v>N/A</v>
      </c>
    </row>
    <row r="75" spans="1:12" x14ac:dyDescent="0.25">
      <c r="A75" s="44" t="s">
        <v>1610</v>
      </c>
      <c r="B75" s="35" t="s">
        <v>213</v>
      </c>
      <c r="C75" s="45">
        <v>407144082</v>
      </c>
      <c r="D75" s="11" t="str">
        <f t="shared" ref="D75:D144" si="11">IF($B75="N/A","N/A",IF(C75&gt;10,"No",IF(C75&lt;-10,"No","Yes")))</f>
        <v>N/A</v>
      </c>
      <c r="E75" s="45">
        <v>429419753</v>
      </c>
      <c r="F75" s="11" t="str">
        <f t="shared" ref="F75:F144" si="12">IF($B75="N/A","N/A",IF(E75&gt;10,"No",IF(E75&lt;-10,"No","Yes")))</f>
        <v>N/A</v>
      </c>
      <c r="G75" s="45">
        <v>376940649</v>
      </c>
      <c r="H75" s="11" t="str">
        <f t="shared" ref="H75:H144" si="13">IF($B75="N/A","N/A",IF(G75&gt;10,"No",IF(G75&lt;-10,"No","Yes")))</f>
        <v>N/A</v>
      </c>
      <c r="I75" s="12">
        <v>5.4710000000000001</v>
      </c>
      <c r="J75" s="12">
        <v>-12.2</v>
      </c>
      <c r="K75" s="43" t="s">
        <v>739</v>
      </c>
      <c r="L75" s="9" t="str">
        <f t="shared" ref="L75:L135" si="14">IF(J75="Div by 0", "N/A", IF(K75="N/A","N/A", IF(J75&gt;VALUE(MID(K75,1,2)), "No", IF(J75&lt;-1*VALUE(MID(K75,1,2)), "No", "Yes"))))</f>
        <v>Yes</v>
      </c>
    </row>
    <row r="76" spans="1:12" x14ac:dyDescent="0.25">
      <c r="A76" s="44" t="s">
        <v>598</v>
      </c>
      <c r="B76" s="35" t="s">
        <v>213</v>
      </c>
      <c r="C76" s="36">
        <v>57536</v>
      </c>
      <c r="D76" s="11" t="str">
        <f t="shared" si="11"/>
        <v>N/A</v>
      </c>
      <c r="E76" s="36">
        <v>54577</v>
      </c>
      <c r="F76" s="11" t="str">
        <f t="shared" si="12"/>
        <v>N/A</v>
      </c>
      <c r="G76" s="36">
        <v>49676</v>
      </c>
      <c r="H76" s="11" t="str">
        <f t="shared" si="13"/>
        <v>N/A</v>
      </c>
      <c r="I76" s="12">
        <v>-5.14</v>
      </c>
      <c r="J76" s="12">
        <v>-8.98</v>
      </c>
      <c r="K76" s="43" t="s">
        <v>739</v>
      </c>
      <c r="L76" s="9" t="str">
        <f t="shared" si="14"/>
        <v>Yes</v>
      </c>
    </row>
    <row r="77" spans="1:12" x14ac:dyDescent="0.25">
      <c r="A77" s="44" t="s">
        <v>1437</v>
      </c>
      <c r="B77" s="35" t="s">
        <v>213</v>
      </c>
      <c r="C77" s="45">
        <v>7076.3362416999998</v>
      </c>
      <c r="D77" s="11" t="str">
        <f t="shared" si="11"/>
        <v>N/A</v>
      </c>
      <c r="E77" s="45">
        <v>7868.1450611</v>
      </c>
      <c r="F77" s="11" t="str">
        <f t="shared" si="12"/>
        <v>N/A</v>
      </c>
      <c r="G77" s="45">
        <v>7587.9831106000001</v>
      </c>
      <c r="H77" s="11" t="str">
        <f t="shared" si="13"/>
        <v>N/A</v>
      </c>
      <c r="I77" s="12">
        <v>11.19</v>
      </c>
      <c r="J77" s="12">
        <v>-3.56</v>
      </c>
      <c r="K77" s="43" t="s">
        <v>739</v>
      </c>
      <c r="L77" s="9" t="str">
        <f t="shared" si="14"/>
        <v>Yes</v>
      </c>
    </row>
    <row r="78" spans="1:12" x14ac:dyDescent="0.25">
      <c r="A78" s="44" t="s">
        <v>1438</v>
      </c>
      <c r="B78" s="35" t="s">
        <v>213</v>
      </c>
      <c r="C78" s="36">
        <v>4.1551202724999996</v>
      </c>
      <c r="D78" s="11" t="str">
        <f t="shared" si="11"/>
        <v>N/A</v>
      </c>
      <c r="E78" s="36">
        <v>4.1564578484999997</v>
      </c>
      <c r="F78" s="11" t="str">
        <f t="shared" si="12"/>
        <v>N/A</v>
      </c>
      <c r="G78" s="36">
        <v>4.1481198164000004</v>
      </c>
      <c r="H78" s="11" t="str">
        <f t="shared" si="13"/>
        <v>N/A</v>
      </c>
      <c r="I78" s="12">
        <v>3.2199999999999999E-2</v>
      </c>
      <c r="J78" s="12">
        <v>-0.20100000000000001</v>
      </c>
      <c r="K78" s="43" t="s">
        <v>739</v>
      </c>
      <c r="L78" s="9" t="str">
        <f t="shared" si="14"/>
        <v>Yes</v>
      </c>
    </row>
    <row r="79" spans="1:12" x14ac:dyDescent="0.25">
      <c r="A79" s="44" t="s">
        <v>599</v>
      </c>
      <c r="B79" s="35" t="s">
        <v>213</v>
      </c>
      <c r="C79" s="45">
        <v>14044263</v>
      </c>
      <c r="D79" s="11" t="str">
        <f t="shared" si="11"/>
        <v>N/A</v>
      </c>
      <c r="E79" s="45">
        <v>12925587</v>
      </c>
      <c r="F79" s="11" t="str">
        <f t="shared" si="12"/>
        <v>N/A</v>
      </c>
      <c r="G79" s="45">
        <v>11255247</v>
      </c>
      <c r="H79" s="11" t="str">
        <f t="shared" si="13"/>
        <v>N/A</v>
      </c>
      <c r="I79" s="12">
        <v>-7.97</v>
      </c>
      <c r="J79" s="12">
        <v>-12.9</v>
      </c>
      <c r="K79" s="43" t="s">
        <v>739</v>
      </c>
      <c r="L79" s="9" t="str">
        <f t="shared" si="14"/>
        <v>Yes</v>
      </c>
    </row>
    <row r="80" spans="1:12" x14ac:dyDescent="0.25">
      <c r="A80" s="44" t="s">
        <v>600</v>
      </c>
      <c r="B80" s="35" t="s">
        <v>213</v>
      </c>
      <c r="C80" s="36">
        <v>211</v>
      </c>
      <c r="D80" s="11" t="str">
        <f t="shared" si="11"/>
        <v>N/A</v>
      </c>
      <c r="E80" s="36">
        <v>187</v>
      </c>
      <c r="F80" s="11" t="str">
        <f t="shared" si="12"/>
        <v>N/A</v>
      </c>
      <c r="G80" s="36">
        <v>166</v>
      </c>
      <c r="H80" s="11" t="str">
        <f t="shared" si="13"/>
        <v>N/A</v>
      </c>
      <c r="I80" s="12">
        <v>-11.4</v>
      </c>
      <c r="J80" s="12">
        <v>-11.2</v>
      </c>
      <c r="K80" s="43" t="s">
        <v>739</v>
      </c>
      <c r="L80" s="9" t="str">
        <f t="shared" si="14"/>
        <v>Yes</v>
      </c>
    </row>
    <row r="81" spans="1:12" x14ac:dyDescent="0.25">
      <c r="A81" s="44" t="s">
        <v>1439</v>
      </c>
      <c r="B81" s="35" t="s">
        <v>213</v>
      </c>
      <c r="C81" s="45">
        <v>66560.488152000005</v>
      </c>
      <c r="D81" s="11" t="str">
        <f t="shared" si="11"/>
        <v>N/A</v>
      </c>
      <c r="E81" s="45">
        <v>69120.786095999996</v>
      </c>
      <c r="F81" s="11" t="str">
        <f t="shared" si="12"/>
        <v>N/A</v>
      </c>
      <c r="G81" s="45">
        <v>67802.692771000002</v>
      </c>
      <c r="H81" s="11" t="str">
        <f t="shared" si="13"/>
        <v>N/A</v>
      </c>
      <c r="I81" s="12">
        <v>3.847</v>
      </c>
      <c r="J81" s="12">
        <v>-1.91</v>
      </c>
      <c r="K81" s="43" t="s">
        <v>739</v>
      </c>
      <c r="L81" s="9" t="str">
        <f t="shared" si="14"/>
        <v>Yes</v>
      </c>
    </row>
    <row r="82" spans="1:12" ht="25" x14ac:dyDescent="0.25">
      <c r="A82" s="44" t="s">
        <v>601</v>
      </c>
      <c r="B82" s="35" t="s">
        <v>213</v>
      </c>
      <c r="C82" s="45">
        <v>28183470</v>
      </c>
      <c r="D82" s="11" t="str">
        <f t="shared" si="11"/>
        <v>N/A</v>
      </c>
      <c r="E82" s="45">
        <v>35043934</v>
      </c>
      <c r="F82" s="11" t="str">
        <f t="shared" si="12"/>
        <v>N/A</v>
      </c>
      <c r="G82" s="45">
        <v>28886294</v>
      </c>
      <c r="H82" s="11" t="str">
        <f t="shared" si="13"/>
        <v>N/A</v>
      </c>
      <c r="I82" s="12">
        <v>24.34</v>
      </c>
      <c r="J82" s="12">
        <v>-17.600000000000001</v>
      </c>
      <c r="K82" s="43" t="s">
        <v>739</v>
      </c>
      <c r="L82" s="9" t="str">
        <f t="shared" si="14"/>
        <v>Yes</v>
      </c>
    </row>
    <row r="83" spans="1:12" x14ac:dyDescent="0.25">
      <c r="A83" s="44" t="s">
        <v>602</v>
      </c>
      <c r="B83" s="35" t="s">
        <v>213</v>
      </c>
      <c r="C83" s="36">
        <v>674</v>
      </c>
      <c r="D83" s="11" t="str">
        <f t="shared" si="11"/>
        <v>N/A</v>
      </c>
      <c r="E83" s="36">
        <v>804</v>
      </c>
      <c r="F83" s="11" t="str">
        <f t="shared" si="12"/>
        <v>N/A</v>
      </c>
      <c r="G83" s="36">
        <v>695</v>
      </c>
      <c r="H83" s="11" t="str">
        <f t="shared" si="13"/>
        <v>N/A</v>
      </c>
      <c r="I83" s="12">
        <v>19.29</v>
      </c>
      <c r="J83" s="12">
        <v>-13.6</v>
      </c>
      <c r="K83" s="43" t="s">
        <v>739</v>
      </c>
      <c r="L83" s="9" t="str">
        <f t="shared" si="14"/>
        <v>Yes</v>
      </c>
    </row>
    <row r="84" spans="1:12" ht="25" x14ac:dyDescent="0.25">
      <c r="A84" s="4" t="s">
        <v>1440</v>
      </c>
      <c r="B84" s="35" t="s">
        <v>213</v>
      </c>
      <c r="C84" s="45">
        <v>41815.237389000002</v>
      </c>
      <c r="D84" s="11" t="str">
        <f t="shared" si="11"/>
        <v>N/A</v>
      </c>
      <c r="E84" s="45">
        <v>43586.982586999999</v>
      </c>
      <c r="F84" s="11" t="str">
        <f t="shared" si="12"/>
        <v>N/A</v>
      </c>
      <c r="G84" s="45">
        <v>41563.012949999997</v>
      </c>
      <c r="H84" s="11" t="str">
        <f t="shared" si="13"/>
        <v>N/A</v>
      </c>
      <c r="I84" s="12">
        <v>4.2370000000000001</v>
      </c>
      <c r="J84" s="12">
        <v>-4.6399999999999997</v>
      </c>
      <c r="K84" s="43" t="s">
        <v>739</v>
      </c>
      <c r="L84" s="9" t="str">
        <f t="shared" si="14"/>
        <v>Yes</v>
      </c>
    </row>
    <row r="85" spans="1:12" x14ac:dyDescent="0.25">
      <c r="A85" s="4" t="s">
        <v>603</v>
      </c>
      <c r="B85" s="35" t="s">
        <v>213</v>
      </c>
      <c r="C85" s="45">
        <v>139978931</v>
      </c>
      <c r="D85" s="11" t="str">
        <f t="shared" si="11"/>
        <v>N/A</v>
      </c>
      <c r="E85" s="45">
        <v>135732280</v>
      </c>
      <c r="F85" s="11" t="str">
        <f t="shared" si="12"/>
        <v>N/A</v>
      </c>
      <c r="G85" s="45">
        <v>131830827</v>
      </c>
      <c r="H85" s="11" t="str">
        <f t="shared" si="13"/>
        <v>N/A</v>
      </c>
      <c r="I85" s="12">
        <v>-3.03</v>
      </c>
      <c r="J85" s="12">
        <v>-2.87</v>
      </c>
      <c r="K85" s="43" t="s">
        <v>739</v>
      </c>
      <c r="L85" s="9" t="str">
        <f t="shared" si="14"/>
        <v>Yes</v>
      </c>
    </row>
    <row r="86" spans="1:12" x14ac:dyDescent="0.25">
      <c r="A86" s="4" t="s">
        <v>604</v>
      </c>
      <c r="B86" s="35" t="s">
        <v>213</v>
      </c>
      <c r="C86" s="36">
        <v>1519</v>
      </c>
      <c r="D86" s="11" t="str">
        <f t="shared" si="11"/>
        <v>N/A</v>
      </c>
      <c r="E86" s="36">
        <v>1481</v>
      </c>
      <c r="F86" s="11" t="str">
        <f t="shared" si="12"/>
        <v>N/A</v>
      </c>
      <c r="G86" s="36">
        <v>1425</v>
      </c>
      <c r="H86" s="11" t="str">
        <f t="shared" si="13"/>
        <v>N/A</v>
      </c>
      <c r="I86" s="12">
        <v>-2.5</v>
      </c>
      <c r="J86" s="12">
        <v>-3.78</v>
      </c>
      <c r="K86" s="43" t="s">
        <v>739</v>
      </c>
      <c r="L86" s="9" t="str">
        <f t="shared" si="14"/>
        <v>Yes</v>
      </c>
    </row>
    <row r="87" spans="1:12" x14ac:dyDescent="0.25">
      <c r="A87" s="4" t="s">
        <v>1441</v>
      </c>
      <c r="B87" s="35" t="s">
        <v>213</v>
      </c>
      <c r="C87" s="45">
        <v>92152.028307999994</v>
      </c>
      <c r="D87" s="11" t="str">
        <f t="shared" si="11"/>
        <v>N/A</v>
      </c>
      <c r="E87" s="45">
        <v>91649.074949000002</v>
      </c>
      <c r="F87" s="11" t="str">
        <f t="shared" si="12"/>
        <v>N/A</v>
      </c>
      <c r="G87" s="45">
        <v>92512.861053000001</v>
      </c>
      <c r="H87" s="11" t="str">
        <f t="shared" si="13"/>
        <v>N/A</v>
      </c>
      <c r="I87" s="12">
        <v>-0.54600000000000004</v>
      </c>
      <c r="J87" s="12">
        <v>0.9425</v>
      </c>
      <c r="K87" s="43" t="s">
        <v>739</v>
      </c>
      <c r="L87" s="9" t="str">
        <f t="shared" si="14"/>
        <v>Yes</v>
      </c>
    </row>
    <row r="88" spans="1:12" x14ac:dyDescent="0.25">
      <c r="A88" s="44" t="s">
        <v>605</v>
      </c>
      <c r="B88" s="35" t="s">
        <v>213</v>
      </c>
      <c r="C88" s="45">
        <v>469530296</v>
      </c>
      <c r="D88" s="11" t="str">
        <f t="shared" si="11"/>
        <v>N/A</v>
      </c>
      <c r="E88" s="45">
        <v>494155722</v>
      </c>
      <c r="F88" s="11" t="str">
        <f t="shared" si="12"/>
        <v>N/A</v>
      </c>
      <c r="G88" s="45">
        <v>483324363</v>
      </c>
      <c r="H88" s="11" t="str">
        <f t="shared" si="13"/>
        <v>N/A</v>
      </c>
      <c r="I88" s="12">
        <v>5.2450000000000001</v>
      </c>
      <c r="J88" s="12">
        <v>-2.19</v>
      </c>
      <c r="K88" s="43" t="s">
        <v>739</v>
      </c>
      <c r="L88" s="9" t="str">
        <f t="shared" si="14"/>
        <v>Yes</v>
      </c>
    </row>
    <row r="89" spans="1:12" x14ac:dyDescent="0.25">
      <c r="A89" s="46" t="s">
        <v>606</v>
      </c>
      <c r="B89" s="36" t="s">
        <v>213</v>
      </c>
      <c r="C89" s="36">
        <v>15921</v>
      </c>
      <c r="D89" s="11" t="str">
        <f t="shared" si="11"/>
        <v>N/A</v>
      </c>
      <c r="E89" s="36">
        <v>16149</v>
      </c>
      <c r="F89" s="11" t="str">
        <f t="shared" si="12"/>
        <v>N/A</v>
      </c>
      <c r="G89" s="36">
        <v>15791</v>
      </c>
      <c r="H89" s="11" t="str">
        <f t="shared" si="13"/>
        <v>N/A</v>
      </c>
      <c r="I89" s="12">
        <v>1.4319999999999999</v>
      </c>
      <c r="J89" s="12">
        <v>-2.2200000000000002</v>
      </c>
      <c r="K89" s="1" t="s">
        <v>739</v>
      </c>
      <c r="L89" s="9" t="str">
        <f t="shared" si="14"/>
        <v>Yes</v>
      </c>
    </row>
    <row r="90" spans="1:12" x14ac:dyDescent="0.25">
      <c r="A90" s="44" t="s">
        <v>1442</v>
      </c>
      <c r="B90" s="35" t="s">
        <v>213</v>
      </c>
      <c r="C90" s="45">
        <v>29491.256579000001</v>
      </c>
      <c r="D90" s="11" t="str">
        <f t="shared" si="11"/>
        <v>N/A</v>
      </c>
      <c r="E90" s="45">
        <v>30599.772246</v>
      </c>
      <c r="F90" s="11" t="str">
        <f t="shared" si="12"/>
        <v>N/A</v>
      </c>
      <c r="G90" s="45">
        <v>30607.584256999999</v>
      </c>
      <c r="H90" s="11" t="str">
        <f t="shared" si="13"/>
        <v>N/A</v>
      </c>
      <c r="I90" s="12">
        <v>3.7589999999999999</v>
      </c>
      <c r="J90" s="12">
        <v>2.5499999999999998E-2</v>
      </c>
      <c r="K90" s="43" t="s">
        <v>739</v>
      </c>
      <c r="L90" s="9" t="str">
        <f t="shared" si="14"/>
        <v>Yes</v>
      </c>
    </row>
    <row r="91" spans="1:12" x14ac:dyDescent="0.25">
      <c r="A91" s="44" t="s">
        <v>607</v>
      </c>
      <c r="B91" s="35" t="s">
        <v>213</v>
      </c>
      <c r="C91" s="45">
        <v>146285124</v>
      </c>
      <c r="D91" s="11" t="str">
        <f t="shared" si="11"/>
        <v>N/A</v>
      </c>
      <c r="E91" s="45">
        <v>153509393</v>
      </c>
      <c r="F91" s="11" t="str">
        <f t="shared" si="12"/>
        <v>N/A</v>
      </c>
      <c r="G91" s="45">
        <v>123080959</v>
      </c>
      <c r="H91" s="11" t="str">
        <f t="shared" si="13"/>
        <v>N/A</v>
      </c>
      <c r="I91" s="12">
        <v>4.9379999999999997</v>
      </c>
      <c r="J91" s="12">
        <v>-19.8</v>
      </c>
      <c r="K91" s="43" t="s">
        <v>739</v>
      </c>
      <c r="L91" s="9" t="str">
        <f t="shared" si="14"/>
        <v>Yes</v>
      </c>
    </row>
    <row r="92" spans="1:12" x14ac:dyDescent="0.25">
      <c r="A92" s="44" t="s">
        <v>608</v>
      </c>
      <c r="B92" s="35" t="s">
        <v>213</v>
      </c>
      <c r="C92" s="36">
        <v>273506</v>
      </c>
      <c r="D92" s="11" t="str">
        <f t="shared" si="11"/>
        <v>N/A</v>
      </c>
      <c r="E92" s="36">
        <v>271809</v>
      </c>
      <c r="F92" s="11" t="str">
        <f t="shared" si="12"/>
        <v>N/A</v>
      </c>
      <c r="G92" s="36">
        <v>251595</v>
      </c>
      <c r="H92" s="11" t="str">
        <f t="shared" si="13"/>
        <v>N/A</v>
      </c>
      <c r="I92" s="12">
        <v>-0.62</v>
      </c>
      <c r="J92" s="12">
        <v>-7.44</v>
      </c>
      <c r="K92" s="43" t="s">
        <v>739</v>
      </c>
      <c r="L92" s="9" t="str">
        <f t="shared" si="14"/>
        <v>Yes</v>
      </c>
    </row>
    <row r="93" spans="1:12" x14ac:dyDescent="0.25">
      <c r="A93" s="44" t="s">
        <v>1443</v>
      </c>
      <c r="B93" s="35" t="s">
        <v>213</v>
      </c>
      <c r="C93" s="45">
        <v>534.85160837000001</v>
      </c>
      <c r="D93" s="11" t="str">
        <f t="shared" si="11"/>
        <v>N/A</v>
      </c>
      <c r="E93" s="45">
        <v>564.76935274000004</v>
      </c>
      <c r="F93" s="11" t="str">
        <f t="shared" si="12"/>
        <v>N/A</v>
      </c>
      <c r="G93" s="45">
        <v>489.20272262999998</v>
      </c>
      <c r="H93" s="11" t="str">
        <f t="shared" si="13"/>
        <v>N/A</v>
      </c>
      <c r="I93" s="12">
        <v>5.5940000000000003</v>
      </c>
      <c r="J93" s="12">
        <v>-13.4</v>
      </c>
      <c r="K93" s="43" t="s">
        <v>739</v>
      </c>
      <c r="L93" s="9" t="str">
        <f t="shared" si="14"/>
        <v>Yes</v>
      </c>
    </row>
    <row r="94" spans="1:12" x14ac:dyDescent="0.25">
      <c r="A94" s="44" t="s">
        <v>609</v>
      </c>
      <c r="B94" s="35" t="s">
        <v>213</v>
      </c>
      <c r="C94" s="45">
        <v>39707250</v>
      </c>
      <c r="D94" s="11" t="str">
        <f t="shared" si="11"/>
        <v>N/A</v>
      </c>
      <c r="E94" s="45">
        <v>37101213</v>
      </c>
      <c r="F94" s="11" t="str">
        <f t="shared" si="12"/>
        <v>N/A</v>
      </c>
      <c r="G94" s="45">
        <v>28050315</v>
      </c>
      <c r="H94" s="11" t="str">
        <f t="shared" si="13"/>
        <v>N/A</v>
      </c>
      <c r="I94" s="12">
        <v>-6.56</v>
      </c>
      <c r="J94" s="12">
        <v>-24.4</v>
      </c>
      <c r="K94" s="43" t="s">
        <v>739</v>
      </c>
      <c r="L94" s="9" t="str">
        <f t="shared" si="14"/>
        <v>Yes</v>
      </c>
    </row>
    <row r="95" spans="1:12" x14ac:dyDescent="0.25">
      <c r="A95" s="44" t="s">
        <v>610</v>
      </c>
      <c r="B95" s="35" t="s">
        <v>213</v>
      </c>
      <c r="C95" s="36">
        <v>108573</v>
      </c>
      <c r="D95" s="11" t="str">
        <f t="shared" si="11"/>
        <v>N/A</v>
      </c>
      <c r="E95" s="36">
        <v>108911</v>
      </c>
      <c r="F95" s="11" t="str">
        <f t="shared" si="12"/>
        <v>N/A</v>
      </c>
      <c r="G95" s="36">
        <v>88582</v>
      </c>
      <c r="H95" s="11" t="str">
        <f t="shared" si="13"/>
        <v>N/A</v>
      </c>
      <c r="I95" s="12">
        <v>0.31130000000000002</v>
      </c>
      <c r="J95" s="12">
        <v>-18.7</v>
      </c>
      <c r="K95" s="43" t="s">
        <v>739</v>
      </c>
      <c r="L95" s="9" t="str">
        <f t="shared" si="14"/>
        <v>Yes</v>
      </c>
    </row>
    <row r="96" spans="1:12" x14ac:dyDescent="0.25">
      <c r="A96" s="44" t="s">
        <v>1444</v>
      </c>
      <c r="B96" s="35" t="s">
        <v>213</v>
      </c>
      <c r="C96" s="45">
        <v>365.71937774999998</v>
      </c>
      <c r="D96" s="11" t="str">
        <f t="shared" si="11"/>
        <v>N/A</v>
      </c>
      <c r="E96" s="45">
        <v>340.65625143</v>
      </c>
      <c r="F96" s="11" t="str">
        <f t="shared" si="12"/>
        <v>N/A</v>
      </c>
      <c r="G96" s="45">
        <v>316.65931002000002</v>
      </c>
      <c r="H96" s="11" t="str">
        <f t="shared" si="13"/>
        <v>N/A</v>
      </c>
      <c r="I96" s="12">
        <v>-6.85</v>
      </c>
      <c r="J96" s="12">
        <v>-7.04</v>
      </c>
      <c r="K96" s="43" t="s">
        <v>739</v>
      </c>
      <c r="L96" s="9" t="str">
        <f t="shared" si="14"/>
        <v>Yes</v>
      </c>
    </row>
    <row r="97" spans="1:12" ht="25" x14ac:dyDescent="0.25">
      <c r="A97" s="44" t="s">
        <v>611</v>
      </c>
      <c r="B97" s="35" t="s">
        <v>213</v>
      </c>
      <c r="C97" s="45">
        <v>7109618</v>
      </c>
      <c r="D97" s="11" t="str">
        <f t="shared" si="11"/>
        <v>N/A</v>
      </c>
      <c r="E97" s="45">
        <v>8564969</v>
      </c>
      <c r="F97" s="11" t="str">
        <f t="shared" si="12"/>
        <v>N/A</v>
      </c>
      <c r="G97" s="45">
        <v>6167165</v>
      </c>
      <c r="H97" s="11" t="str">
        <f t="shared" si="13"/>
        <v>N/A</v>
      </c>
      <c r="I97" s="12">
        <v>20.47</v>
      </c>
      <c r="J97" s="12">
        <v>-28</v>
      </c>
      <c r="K97" s="43" t="s">
        <v>739</v>
      </c>
      <c r="L97" s="9" t="str">
        <f t="shared" si="14"/>
        <v>Yes</v>
      </c>
    </row>
    <row r="98" spans="1:12" x14ac:dyDescent="0.25">
      <c r="A98" s="44" t="s">
        <v>612</v>
      </c>
      <c r="B98" s="35" t="s">
        <v>213</v>
      </c>
      <c r="C98" s="36">
        <v>62969</v>
      </c>
      <c r="D98" s="11" t="str">
        <f t="shared" si="11"/>
        <v>N/A</v>
      </c>
      <c r="E98" s="36">
        <v>77875</v>
      </c>
      <c r="F98" s="11" t="str">
        <f t="shared" si="12"/>
        <v>N/A</v>
      </c>
      <c r="G98" s="36">
        <v>57444</v>
      </c>
      <c r="H98" s="11" t="str">
        <f t="shared" si="13"/>
        <v>N/A</v>
      </c>
      <c r="I98" s="12">
        <v>23.67</v>
      </c>
      <c r="J98" s="12">
        <v>-26.2</v>
      </c>
      <c r="K98" s="43" t="s">
        <v>739</v>
      </c>
      <c r="L98" s="9" t="str">
        <f t="shared" si="14"/>
        <v>Yes</v>
      </c>
    </row>
    <row r="99" spans="1:12" ht="25" x14ac:dyDescent="0.25">
      <c r="A99" s="44" t="s">
        <v>1445</v>
      </c>
      <c r="B99" s="35" t="s">
        <v>213</v>
      </c>
      <c r="C99" s="45">
        <v>112.9066366</v>
      </c>
      <c r="D99" s="11" t="str">
        <f t="shared" si="11"/>
        <v>N/A</v>
      </c>
      <c r="E99" s="45">
        <v>109.98355056</v>
      </c>
      <c r="F99" s="11" t="str">
        <f t="shared" si="12"/>
        <v>N/A</v>
      </c>
      <c r="G99" s="45">
        <v>107.3596024</v>
      </c>
      <c r="H99" s="11" t="str">
        <f t="shared" si="13"/>
        <v>N/A</v>
      </c>
      <c r="I99" s="12">
        <v>-2.59</v>
      </c>
      <c r="J99" s="12">
        <v>-2.39</v>
      </c>
      <c r="K99" s="43" t="s">
        <v>739</v>
      </c>
      <c r="L99" s="9" t="str">
        <f t="shared" si="14"/>
        <v>Yes</v>
      </c>
    </row>
    <row r="100" spans="1:12" ht="25" x14ac:dyDescent="0.25">
      <c r="A100" s="44" t="s">
        <v>613</v>
      </c>
      <c r="B100" s="35" t="s">
        <v>213</v>
      </c>
      <c r="C100" s="45">
        <v>103019126</v>
      </c>
      <c r="D100" s="11" t="str">
        <f t="shared" si="11"/>
        <v>N/A</v>
      </c>
      <c r="E100" s="45">
        <v>112423259</v>
      </c>
      <c r="F100" s="11" t="str">
        <f t="shared" si="12"/>
        <v>N/A</v>
      </c>
      <c r="G100" s="45">
        <v>104846242</v>
      </c>
      <c r="H100" s="11" t="str">
        <f t="shared" si="13"/>
        <v>N/A</v>
      </c>
      <c r="I100" s="12">
        <v>9.1289999999999996</v>
      </c>
      <c r="J100" s="12">
        <v>-6.74</v>
      </c>
      <c r="K100" s="43" t="s">
        <v>739</v>
      </c>
      <c r="L100" s="9" t="str">
        <f t="shared" si="14"/>
        <v>Yes</v>
      </c>
    </row>
    <row r="101" spans="1:12" x14ac:dyDescent="0.25">
      <c r="A101" s="44" t="s">
        <v>614</v>
      </c>
      <c r="B101" s="35" t="s">
        <v>213</v>
      </c>
      <c r="C101" s="36">
        <v>158339</v>
      </c>
      <c r="D101" s="11" t="str">
        <f t="shared" si="11"/>
        <v>N/A</v>
      </c>
      <c r="E101" s="36">
        <v>158410</v>
      </c>
      <c r="F101" s="11" t="str">
        <f t="shared" si="12"/>
        <v>N/A</v>
      </c>
      <c r="G101" s="36">
        <v>158678</v>
      </c>
      <c r="H101" s="11" t="str">
        <f t="shared" si="13"/>
        <v>N/A</v>
      </c>
      <c r="I101" s="12">
        <v>4.48E-2</v>
      </c>
      <c r="J101" s="12">
        <v>0.16919999999999999</v>
      </c>
      <c r="K101" s="43" t="s">
        <v>739</v>
      </c>
      <c r="L101" s="9" t="str">
        <f t="shared" si="14"/>
        <v>Yes</v>
      </c>
    </row>
    <row r="102" spans="1:12" x14ac:dyDescent="0.25">
      <c r="A102" s="44" t="s">
        <v>1446</v>
      </c>
      <c r="B102" s="35" t="s">
        <v>213</v>
      </c>
      <c r="C102" s="45">
        <v>650.62382608999997</v>
      </c>
      <c r="D102" s="11" t="str">
        <f t="shared" si="11"/>
        <v>N/A</v>
      </c>
      <c r="E102" s="45">
        <v>709.69799254999998</v>
      </c>
      <c r="F102" s="11" t="str">
        <f t="shared" si="12"/>
        <v>N/A</v>
      </c>
      <c r="G102" s="45">
        <v>660.74844654000003</v>
      </c>
      <c r="H102" s="11" t="str">
        <f t="shared" si="13"/>
        <v>N/A</v>
      </c>
      <c r="I102" s="12">
        <v>9.08</v>
      </c>
      <c r="J102" s="12">
        <v>-6.9</v>
      </c>
      <c r="K102" s="43" t="s">
        <v>739</v>
      </c>
      <c r="L102" s="9" t="str">
        <f t="shared" si="14"/>
        <v>Yes</v>
      </c>
    </row>
    <row r="103" spans="1:12" x14ac:dyDescent="0.25">
      <c r="A103" s="44" t="s">
        <v>615</v>
      </c>
      <c r="B103" s="35" t="s">
        <v>213</v>
      </c>
      <c r="C103" s="45">
        <v>86486951</v>
      </c>
      <c r="D103" s="11" t="str">
        <f t="shared" si="11"/>
        <v>N/A</v>
      </c>
      <c r="E103" s="45">
        <v>96205183</v>
      </c>
      <c r="F103" s="11" t="str">
        <f t="shared" si="12"/>
        <v>N/A</v>
      </c>
      <c r="G103" s="45">
        <v>84393163</v>
      </c>
      <c r="H103" s="11" t="str">
        <f t="shared" si="13"/>
        <v>N/A</v>
      </c>
      <c r="I103" s="12">
        <v>11.24</v>
      </c>
      <c r="J103" s="12">
        <v>-12.3</v>
      </c>
      <c r="K103" s="43" t="s">
        <v>739</v>
      </c>
      <c r="L103" s="9" t="str">
        <f t="shared" si="14"/>
        <v>Yes</v>
      </c>
    </row>
    <row r="104" spans="1:12" x14ac:dyDescent="0.25">
      <c r="A104" s="44" t="s">
        <v>616</v>
      </c>
      <c r="B104" s="35" t="s">
        <v>213</v>
      </c>
      <c r="C104" s="36">
        <v>147717</v>
      </c>
      <c r="D104" s="11" t="str">
        <f t="shared" si="11"/>
        <v>N/A</v>
      </c>
      <c r="E104" s="36">
        <v>146298</v>
      </c>
      <c r="F104" s="11" t="str">
        <f t="shared" si="12"/>
        <v>N/A</v>
      </c>
      <c r="G104" s="36">
        <v>142014</v>
      </c>
      <c r="H104" s="11" t="str">
        <f t="shared" si="13"/>
        <v>N/A</v>
      </c>
      <c r="I104" s="12">
        <v>-0.96099999999999997</v>
      </c>
      <c r="J104" s="12">
        <v>-2.93</v>
      </c>
      <c r="K104" s="43" t="s">
        <v>739</v>
      </c>
      <c r="L104" s="9" t="str">
        <f t="shared" si="14"/>
        <v>Yes</v>
      </c>
    </row>
    <row r="105" spans="1:12" x14ac:dyDescent="0.25">
      <c r="A105" s="44" t="s">
        <v>1447</v>
      </c>
      <c r="B105" s="35" t="s">
        <v>213</v>
      </c>
      <c r="C105" s="45">
        <v>585.49084398000002</v>
      </c>
      <c r="D105" s="11" t="str">
        <f t="shared" si="11"/>
        <v>N/A</v>
      </c>
      <c r="E105" s="45">
        <v>657.59739026</v>
      </c>
      <c r="F105" s="11" t="str">
        <f t="shared" si="12"/>
        <v>N/A</v>
      </c>
      <c r="G105" s="45">
        <v>594.25946033000002</v>
      </c>
      <c r="H105" s="11" t="str">
        <f t="shared" si="13"/>
        <v>N/A</v>
      </c>
      <c r="I105" s="12">
        <v>12.32</v>
      </c>
      <c r="J105" s="12">
        <v>-9.6300000000000008</v>
      </c>
      <c r="K105" s="43" t="s">
        <v>739</v>
      </c>
      <c r="L105" s="9" t="str">
        <f t="shared" si="14"/>
        <v>Yes</v>
      </c>
    </row>
    <row r="106" spans="1:12" ht="25" x14ac:dyDescent="0.25">
      <c r="A106" s="44" t="s">
        <v>617</v>
      </c>
      <c r="B106" s="35" t="s">
        <v>213</v>
      </c>
      <c r="C106" s="45">
        <v>6015714</v>
      </c>
      <c r="D106" s="11" t="str">
        <f t="shared" si="11"/>
        <v>N/A</v>
      </c>
      <c r="E106" s="45">
        <v>6655369</v>
      </c>
      <c r="F106" s="11" t="str">
        <f t="shared" si="12"/>
        <v>N/A</v>
      </c>
      <c r="G106" s="45">
        <v>4976387</v>
      </c>
      <c r="H106" s="11" t="str">
        <f t="shared" si="13"/>
        <v>N/A</v>
      </c>
      <c r="I106" s="12">
        <v>10.63</v>
      </c>
      <c r="J106" s="12">
        <v>-25.2</v>
      </c>
      <c r="K106" s="43" t="s">
        <v>739</v>
      </c>
      <c r="L106" s="9" t="str">
        <f t="shared" si="14"/>
        <v>Yes</v>
      </c>
    </row>
    <row r="107" spans="1:12" x14ac:dyDescent="0.25">
      <c r="A107" s="44" t="s">
        <v>618</v>
      </c>
      <c r="B107" s="35" t="s">
        <v>213</v>
      </c>
      <c r="C107" s="36">
        <v>3345</v>
      </c>
      <c r="D107" s="11" t="str">
        <f t="shared" si="11"/>
        <v>N/A</v>
      </c>
      <c r="E107" s="36">
        <v>3561</v>
      </c>
      <c r="F107" s="11" t="str">
        <f t="shared" si="12"/>
        <v>N/A</v>
      </c>
      <c r="G107" s="36">
        <v>3247</v>
      </c>
      <c r="H107" s="11" t="str">
        <f t="shared" si="13"/>
        <v>N/A</v>
      </c>
      <c r="I107" s="12">
        <v>6.4569999999999999</v>
      </c>
      <c r="J107" s="12">
        <v>-8.82</v>
      </c>
      <c r="K107" s="43" t="s">
        <v>739</v>
      </c>
      <c r="L107" s="9" t="str">
        <f t="shared" si="14"/>
        <v>Yes</v>
      </c>
    </row>
    <row r="108" spans="1:12" x14ac:dyDescent="0.25">
      <c r="A108" s="44" t="s">
        <v>1448</v>
      </c>
      <c r="B108" s="35" t="s">
        <v>213</v>
      </c>
      <c r="C108" s="45">
        <v>1798.4197309000001</v>
      </c>
      <c r="D108" s="11" t="str">
        <f t="shared" si="11"/>
        <v>N/A</v>
      </c>
      <c r="E108" s="45">
        <v>1868.9606851999999</v>
      </c>
      <c r="F108" s="11" t="str">
        <f t="shared" si="12"/>
        <v>N/A</v>
      </c>
      <c r="G108" s="45">
        <v>1532.6107176</v>
      </c>
      <c r="H108" s="11" t="str">
        <f t="shared" si="13"/>
        <v>N/A</v>
      </c>
      <c r="I108" s="12">
        <v>3.9220000000000002</v>
      </c>
      <c r="J108" s="12">
        <v>-18</v>
      </c>
      <c r="K108" s="43" t="s">
        <v>739</v>
      </c>
      <c r="L108" s="9" t="str">
        <f t="shared" si="14"/>
        <v>Yes</v>
      </c>
    </row>
    <row r="109" spans="1:12" x14ac:dyDescent="0.25">
      <c r="A109" s="44" t="s">
        <v>619</v>
      </c>
      <c r="B109" s="35" t="s">
        <v>213</v>
      </c>
      <c r="C109" s="45">
        <v>75088175</v>
      </c>
      <c r="D109" s="11" t="str">
        <f t="shared" si="11"/>
        <v>N/A</v>
      </c>
      <c r="E109" s="45">
        <v>79322239</v>
      </c>
      <c r="F109" s="11" t="str">
        <f t="shared" si="12"/>
        <v>N/A</v>
      </c>
      <c r="G109" s="45">
        <v>60042686</v>
      </c>
      <c r="H109" s="11" t="str">
        <f t="shared" si="13"/>
        <v>N/A</v>
      </c>
      <c r="I109" s="12">
        <v>5.6390000000000002</v>
      </c>
      <c r="J109" s="12">
        <v>-24.3</v>
      </c>
      <c r="K109" s="43" t="s">
        <v>739</v>
      </c>
      <c r="L109" s="9" t="str">
        <f t="shared" si="14"/>
        <v>Yes</v>
      </c>
    </row>
    <row r="110" spans="1:12" x14ac:dyDescent="0.25">
      <c r="A110" s="44" t="s">
        <v>620</v>
      </c>
      <c r="B110" s="35" t="s">
        <v>213</v>
      </c>
      <c r="C110" s="36">
        <v>211321</v>
      </c>
      <c r="D110" s="11" t="str">
        <f t="shared" si="11"/>
        <v>N/A</v>
      </c>
      <c r="E110" s="36">
        <v>212429</v>
      </c>
      <c r="F110" s="11" t="str">
        <f t="shared" si="12"/>
        <v>N/A</v>
      </c>
      <c r="G110" s="36">
        <v>187723</v>
      </c>
      <c r="H110" s="11" t="str">
        <f t="shared" si="13"/>
        <v>N/A</v>
      </c>
      <c r="I110" s="12">
        <v>0.52429999999999999</v>
      </c>
      <c r="J110" s="12">
        <v>-11.6</v>
      </c>
      <c r="K110" s="43" t="s">
        <v>739</v>
      </c>
      <c r="L110" s="9" t="str">
        <f t="shared" si="14"/>
        <v>Yes</v>
      </c>
    </row>
    <row r="111" spans="1:12" x14ac:dyDescent="0.25">
      <c r="A111" s="44" t="s">
        <v>1449</v>
      </c>
      <c r="B111" s="35" t="s">
        <v>213</v>
      </c>
      <c r="C111" s="45">
        <v>355.32755854999999</v>
      </c>
      <c r="D111" s="11" t="str">
        <f t="shared" si="11"/>
        <v>N/A</v>
      </c>
      <c r="E111" s="45">
        <v>373.4058862</v>
      </c>
      <c r="F111" s="11" t="str">
        <f t="shared" si="12"/>
        <v>N/A</v>
      </c>
      <c r="G111" s="45">
        <v>319.84725366999999</v>
      </c>
      <c r="H111" s="11" t="str">
        <f t="shared" si="13"/>
        <v>N/A</v>
      </c>
      <c r="I111" s="12">
        <v>5.0880000000000001</v>
      </c>
      <c r="J111" s="12">
        <v>-14.3</v>
      </c>
      <c r="K111" s="43" t="s">
        <v>739</v>
      </c>
      <c r="L111" s="9" t="str">
        <f t="shared" si="14"/>
        <v>Yes</v>
      </c>
    </row>
    <row r="112" spans="1:12" x14ac:dyDescent="0.25">
      <c r="A112" s="44" t="s">
        <v>621</v>
      </c>
      <c r="B112" s="35" t="s">
        <v>213</v>
      </c>
      <c r="C112" s="45">
        <v>212112193</v>
      </c>
      <c r="D112" s="11" t="str">
        <f t="shared" si="11"/>
        <v>N/A</v>
      </c>
      <c r="E112" s="45">
        <v>226575110</v>
      </c>
      <c r="F112" s="11" t="str">
        <f t="shared" si="12"/>
        <v>N/A</v>
      </c>
      <c r="G112" s="45">
        <v>193574440</v>
      </c>
      <c r="H112" s="11" t="str">
        <f t="shared" si="13"/>
        <v>N/A</v>
      </c>
      <c r="I112" s="12">
        <v>6.819</v>
      </c>
      <c r="J112" s="12">
        <v>-14.6</v>
      </c>
      <c r="K112" s="43" t="s">
        <v>739</v>
      </c>
      <c r="L112" s="9" t="str">
        <f t="shared" si="14"/>
        <v>Yes</v>
      </c>
    </row>
    <row r="113" spans="1:12" x14ac:dyDescent="0.25">
      <c r="A113" s="44" t="s">
        <v>622</v>
      </c>
      <c r="B113" s="35" t="s">
        <v>213</v>
      </c>
      <c r="C113" s="36">
        <v>235309</v>
      </c>
      <c r="D113" s="11" t="str">
        <f t="shared" si="11"/>
        <v>N/A</v>
      </c>
      <c r="E113" s="36">
        <v>227002</v>
      </c>
      <c r="F113" s="11" t="str">
        <f t="shared" si="12"/>
        <v>N/A</v>
      </c>
      <c r="G113" s="36">
        <v>209278</v>
      </c>
      <c r="H113" s="11" t="str">
        <f t="shared" si="13"/>
        <v>N/A</v>
      </c>
      <c r="I113" s="12">
        <v>-3.53</v>
      </c>
      <c r="J113" s="12">
        <v>-7.81</v>
      </c>
      <c r="K113" s="43" t="s">
        <v>739</v>
      </c>
      <c r="L113" s="9" t="str">
        <f t="shared" si="14"/>
        <v>Yes</v>
      </c>
    </row>
    <row r="114" spans="1:12" x14ac:dyDescent="0.25">
      <c r="A114" s="44" t="s">
        <v>1450</v>
      </c>
      <c r="B114" s="35" t="s">
        <v>213</v>
      </c>
      <c r="C114" s="45">
        <v>901.41980545000001</v>
      </c>
      <c r="D114" s="11" t="str">
        <f t="shared" si="11"/>
        <v>N/A</v>
      </c>
      <c r="E114" s="45">
        <v>998.11944387999995</v>
      </c>
      <c r="F114" s="11" t="str">
        <f t="shared" si="12"/>
        <v>N/A</v>
      </c>
      <c r="G114" s="45">
        <v>924.96315904999994</v>
      </c>
      <c r="H114" s="11" t="str">
        <f t="shared" si="13"/>
        <v>N/A</v>
      </c>
      <c r="I114" s="12">
        <v>10.73</v>
      </c>
      <c r="J114" s="12">
        <v>-7.33</v>
      </c>
      <c r="K114" s="43" t="s">
        <v>739</v>
      </c>
      <c r="L114" s="9" t="str">
        <f t="shared" si="14"/>
        <v>Yes</v>
      </c>
    </row>
    <row r="115" spans="1:12" ht="25" x14ac:dyDescent="0.25">
      <c r="A115" s="44" t="s">
        <v>623</v>
      </c>
      <c r="B115" s="35" t="s">
        <v>213</v>
      </c>
      <c r="C115" s="45">
        <v>4800008</v>
      </c>
      <c r="D115" s="11" t="str">
        <f t="shared" si="11"/>
        <v>N/A</v>
      </c>
      <c r="E115" s="45">
        <v>14746675</v>
      </c>
      <c r="F115" s="11" t="str">
        <f t="shared" si="12"/>
        <v>N/A</v>
      </c>
      <c r="G115" s="45">
        <v>19446414</v>
      </c>
      <c r="H115" s="11" t="str">
        <f t="shared" si="13"/>
        <v>N/A</v>
      </c>
      <c r="I115" s="12">
        <v>207.2</v>
      </c>
      <c r="J115" s="12">
        <v>31.87</v>
      </c>
      <c r="K115" s="43" t="s">
        <v>739</v>
      </c>
      <c r="L115" s="9" t="str">
        <f t="shared" si="14"/>
        <v>No</v>
      </c>
    </row>
    <row r="116" spans="1:12" x14ac:dyDescent="0.25">
      <c r="A116" s="46" t="s">
        <v>624</v>
      </c>
      <c r="B116" s="36" t="s">
        <v>213</v>
      </c>
      <c r="C116" s="36">
        <v>8177</v>
      </c>
      <c r="D116" s="11" t="str">
        <f t="shared" si="11"/>
        <v>N/A</v>
      </c>
      <c r="E116" s="36">
        <v>12819</v>
      </c>
      <c r="F116" s="11" t="str">
        <f t="shared" si="12"/>
        <v>N/A</v>
      </c>
      <c r="G116" s="36">
        <v>10695</v>
      </c>
      <c r="H116" s="11" t="str">
        <f t="shared" si="13"/>
        <v>N/A</v>
      </c>
      <c r="I116" s="12">
        <v>56.77</v>
      </c>
      <c r="J116" s="12">
        <v>-16.600000000000001</v>
      </c>
      <c r="K116" s="1" t="s">
        <v>739</v>
      </c>
      <c r="L116" s="9" t="str">
        <f t="shared" si="14"/>
        <v>Yes</v>
      </c>
    </row>
    <row r="117" spans="1:12" x14ac:dyDescent="0.25">
      <c r="A117" s="44" t="s">
        <v>1451</v>
      </c>
      <c r="B117" s="35" t="s">
        <v>213</v>
      </c>
      <c r="C117" s="45">
        <v>587.01333007000005</v>
      </c>
      <c r="D117" s="11" t="str">
        <f t="shared" si="11"/>
        <v>N/A</v>
      </c>
      <c r="E117" s="45">
        <v>1150.3763944</v>
      </c>
      <c r="F117" s="11" t="str">
        <f t="shared" si="12"/>
        <v>N/A</v>
      </c>
      <c r="G117" s="45">
        <v>1818.2715287999999</v>
      </c>
      <c r="H117" s="11" t="str">
        <f t="shared" si="13"/>
        <v>N/A</v>
      </c>
      <c r="I117" s="12">
        <v>95.97</v>
      </c>
      <c r="J117" s="12">
        <v>58.06</v>
      </c>
      <c r="K117" s="43" t="s">
        <v>739</v>
      </c>
      <c r="L117" s="9" t="str">
        <f t="shared" si="14"/>
        <v>No</v>
      </c>
    </row>
    <row r="118" spans="1:12" ht="25" x14ac:dyDescent="0.25">
      <c r="A118" s="44" t="s">
        <v>625</v>
      </c>
      <c r="B118" s="35" t="s">
        <v>213</v>
      </c>
      <c r="C118" s="45">
        <v>7014172</v>
      </c>
      <c r="D118" s="11" t="str">
        <f t="shared" si="11"/>
        <v>N/A</v>
      </c>
      <c r="E118" s="45">
        <v>7821227</v>
      </c>
      <c r="F118" s="11" t="str">
        <f t="shared" si="12"/>
        <v>N/A</v>
      </c>
      <c r="G118" s="45">
        <v>6858184</v>
      </c>
      <c r="H118" s="11" t="str">
        <f t="shared" si="13"/>
        <v>N/A</v>
      </c>
      <c r="I118" s="12">
        <v>11.51</v>
      </c>
      <c r="J118" s="12">
        <v>-12.3</v>
      </c>
      <c r="K118" s="43" t="s">
        <v>739</v>
      </c>
      <c r="L118" s="9" t="str">
        <f t="shared" si="14"/>
        <v>Yes</v>
      </c>
    </row>
    <row r="119" spans="1:12" x14ac:dyDescent="0.25">
      <c r="A119" s="44" t="s">
        <v>626</v>
      </c>
      <c r="B119" s="35" t="s">
        <v>213</v>
      </c>
      <c r="C119" s="36">
        <v>19628</v>
      </c>
      <c r="D119" s="11" t="str">
        <f t="shared" si="11"/>
        <v>N/A</v>
      </c>
      <c r="E119" s="36">
        <v>20692</v>
      </c>
      <c r="F119" s="11" t="str">
        <f t="shared" si="12"/>
        <v>N/A</v>
      </c>
      <c r="G119" s="36">
        <v>19405</v>
      </c>
      <c r="H119" s="11" t="str">
        <f t="shared" si="13"/>
        <v>N/A</v>
      </c>
      <c r="I119" s="12">
        <v>5.4210000000000003</v>
      </c>
      <c r="J119" s="12">
        <v>-6.22</v>
      </c>
      <c r="K119" s="43" t="s">
        <v>739</v>
      </c>
      <c r="L119" s="9" t="str">
        <f t="shared" si="14"/>
        <v>Yes</v>
      </c>
    </row>
    <row r="120" spans="1:12" x14ac:dyDescent="0.25">
      <c r="A120" s="44" t="s">
        <v>1452</v>
      </c>
      <c r="B120" s="35" t="s">
        <v>213</v>
      </c>
      <c r="C120" s="45">
        <v>357.35541064</v>
      </c>
      <c r="D120" s="11" t="str">
        <f t="shared" si="11"/>
        <v>N/A</v>
      </c>
      <c r="E120" s="45">
        <v>377.98313358000001</v>
      </c>
      <c r="F120" s="11" t="str">
        <f t="shared" si="12"/>
        <v>N/A</v>
      </c>
      <c r="G120" s="45">
        <v>353.42355063000002</v>
      </c>
      <c r="H120" s="11" t="str">
        <f t="shared" si="13"/>
        <v>N/A</v>
      </c>
      <c r="I120" s="12">
        <v>5.7720000000000002</v>
      </c>
      <c r="J120" s="12">
        <v>-6.5</v>
      </c>
      <c r="K120" s="43" t="s">
        <v>739</v>
      </c>
      <c r="L120" s="9" t="str">
        <f t="shared" si="14"/>
        <v>Yes</v>
      </c>
    </row>
    <row r="121" spans="1:12" ht="25" x14ac:dyDescent="0.25">
      <c r="A121" s="44" t="s">
        <v>627</v>
      </c>
      <c r="B121" s="35" t="s">
        <v>213</v>
      </c>
      <c r="C121" s="45">
        <v>163749520</v>
      </c>
      <c r="D121" s="11" t="str">
        <f t="shared" si="11"/>
        <v>N/A</v>
      </c>
      <c r="E121" s="45">
        <v>173324374</v>
      </c>
      <c r="F121" s="11" t="str">
        <f t="shared" si="12"/>
        <v>N/A</v>
      </c>
      <c r="G121" s="45">
        <v>164723323</v>
      </c>
      <c r="H121" s="11" t="str">
        <f t="shared" si="13"/>
        <v>N/A</v>
      </c>
      <c r="I121" s="12">
        <v>5.8470000000000004</v>
      </c>
      <c r="J121" s="12">
        <v>-4.96</v>
      </c>
      <c r="K121" s="43" t="s">
        <v>739</v>
      </c>
      <c r="L121" s="9" t="str">
        <f t="shared" si="14"/>
        <v>Yes</v>
      </c>
    </row>
    <row r="122" spans="1:12" x14ac:dyDescent="0.25">
      <c r="A122" s="44" t="s">
        <v>628</v>
      </c>
      <c r="B122" s="35" t="s">
        <v>213</v>
      </c>
      <c r="C122" s="36">
        <v>18720</v>
      </c>
      <c r="D122" s="11" t="str">
        <f t="shared" si="11"/>
        <v>N/A</v>
      </c>
      <c r="E122" s="36">
        <v>18821</v>
      </c>
      <c r="F122" s="11" t="str">
        <f t="shared" si="12"/>
        <v>N/A</v>
      </c>
      <c r="G122" s="36">
        <v>18878</v>
      </c>
      <c r="H122" s="11" t="str">
        <f t="shared" si="13"/>
        <v>N/A</v>
      </c>
      <c r="I122" s="12">
        <v>0.53949999999999998</v>
      </c>
      <c r="J122" s="12">
        <v>0.3029</v>
      </c>
      <c r="K122" s="43" t="s">
        <v>739</v>
      </c>
      <c r="L122" s="9" t="str">
        <f t="shared" si="14"/>
        <v>Yes</v>
      </c>
    </row>
    <row r="123" spans="1:12" ht="25" x14ac:dyDescent="0.25">
      <c r="A123" s="44" t="s">
        <v>1453</v>
      </c>
      <c r="B123" s="35" t="s">
        <v>213</v>
      </c>
      <c r="C123" s="45">
        <v>8747.3034188000001</v>
      </c>
      <c r="D123" s="11" t="str">
        <f t="shared" si="11"/>
        <v>N/A</v>
      </c>
      <c r="E123" s="45">
        <v>9209.0948408999993</v>
      </c>
      <c r="F123" s="11" t="str">
        <f t="shared" si="12"/>
        <v>N/A</v>
      </c>
      <c r="G123" s="45">
        <v>8725.6766076999993</v>
      </c>
      <c r="H123" s="11" t="str">
        <f t="shared" si="13"/>
        <v>N/A</v>
      </c>
      <c r="I123" s="12">
        <v>5.2789999999999999</v>
      </c>
      <c r="J123" s="12">
        <v>-5.25</v>
      </c>
      <c r="K123" s="43" t="s">
        <v>739</v>
      </c>
      <c r="L123" s="9" t="str">
        <f t="shared" si="14"/>
        <v>Yes</v>
      </c>
    </row>
    <row r="124" spans="1:12" ht="25" x14ac:dyDescent="0.25">
      <c r="A124" s="44" t="s">
        <v>629</v>
      </c>
      <c r="B124" s="35" t="s">
        <v>213</v>
      </c>
      <c r="C124" s="45">
        <v>24960071</v>
      </c>
      <c r="D124" s="11" t="str">
        <f t="shared" si="11"/>
        <v>N/A</v>
      </c>
      <c r="E124" s="45">
        <v>25591770</v>
      </c>
      <c r="F124" s="11" t="str">
        <f t="shared" si="12"/>
        <v>N/A</v>
      </c>
      <c r="G124" s="45">
        <v>30432024</v>
      </c>
      <c r="H124" s="11" t="str">
        <f t="shared" si="13"/>
        <v>N/A</v>
      </c>
      <c r="I124" s="12">
        <v>2.5310000000000001</v>
      </c>
      <c r="J124" s="12">
        <v>18.91</v>
      </c>
      <c r="K124" s="43" t="s">
        <v>739</v>
      </c>
      <c r="L124" s="9" t="str">
        <f t="shared" si="14"/>
        <v>Yes</v>
      </c>
    </row>
    <row r="125" spans="1:12" x14ac:dyDescent="0.25">
      <c r="A125" s="44" t="s">
        <v>630</v>
      </c>
      <c r="B125" s="35" t="s">
        <v>213</v>
      </c>
      <c r="C125" s="36">
        <v>20335</v>
      </c>
      <c r="D125" s="11" t="str">
        <f t="shared" si="11"/>
        <v>N/A</v>
      </c>
      <c r="E125" s="36">
        <v>20603</v>
      </c>
      <c r="F125" s="11" t="str">
        <f t="shared" si="12"/>
        <v>N/A</v>
      </c>
      <c r="G125" s="36">
        <v>17967</v>
      </c>
      <c r="H125" s="11" t="str">
        <f t="shared" si="13"/>
        <v>N/A</v>
      </c>
      <c r="I125" s="12">
        <v>1.3180000000000001</v>
      </c>
      <c r="J125" s="12">
        <v>-12.8</v>
      </c>
      <c r="K125" s="43" t="s">
        <v>739</v>
      </c>
      <c r="L125" s="9" t="str">
        <f t="shared" si="14"/>
        <v>Yes</v>
      </c>
    </row>
    <row r="126" spans="1:12" ht="25" x14ac:dyDescent="0.25">
      <c r="A126" s="44" t="s">
        <v>1454</v>
      </c>
      <c r="B126" s="35" t="s">
        <v>213</v>
      </c>
      <c r="C126" s="45">
        <v>1227.4438653</v>
      </c>
      <c r="D126" s="11" t="str">
        <f t="shared" si="11"/>
        <v>N/A</v>
      </c>
      <c r="E126" s="45">
        <v>1242.1380380999999</v>
      </c>
      <c r="F126" s="11" t="str">
        <f t="shared" si="12"/>
        <v>N/A</v>
      </c>
      <c r="G126" s="45">
        <v>1693.7732510000001</v>
      </c>
      <c r="H126" s="11" t="str">
        <f t="shared" si="13"/>
        <v>N/A</v>
      </c>
      <c r="I126" s="12">
        <v>1.1970000000000001</v>
      </c>
      <c r="J126" s="12">
        <v>36.36</v>
      </c>
      <c r="K126" s="43" t="s">
        <v>739</v>
      </c>
      <c r="L126" s="9" t="str">
        <f t="shared" si="14"/>
        <v>No</v>
      </c>
    </row>
    <row r="127" spans="1:12" ht="25" x14ac:dyDescent="0.25">
      <c r="A127" s="44" t="s">
        <v>631</v>
      </c>
      <c r="B127" s="35" t="s">
        <v>213</v>
      </c>
      <c r="C127" s="45">
        <v>8175071</v>
      </c>
      <c r="D127" s="11" t="str">
        <f t="shared" si="11"/>
        <v>N/A</v>
      </c>
      <c r="E127" s="45">
        <v>12401143</v>
      </c>
      <c r="F127" s="11" t="str">
        <f t="shared" si="12"/>
        <v>N/A</v>
      </c>
      <c r="G127" s="45">
        <v>6532221</v>
      </c>
      <c r="H127" s="11" t="str">
        <f t="shared" si="13"/>
        <v>N/A</v>
      </c>
      <c r="I127" s="12">
        <v>51.69</v>
      </c>
      <c r="J127" s="12">
        <v>-47.3</v>
      </c>
      <c r="K127" s="43" t="s">
        <v>739</v>
      </c>
      <c r="L127" s="9" t="str">
        <f t="shared" si="14"/>
        <v>No</v>
      </c>
    </row>
    <row r="128" spans="1:12" x14ac:dyDescent="0.25">
      <c r="A128" s="44" t="s">
        <v>632</v>
      </c>
      <c r="B128" s="35" t="s">
        <v>213</v>
      </c>
      <c r="C128" s="36">
        <v>5501</v>
      </c>
      <c r="D128" s="11" t="str">
        <f t="shared" si="11"/>
        <v>N/A</v>
      </c>
      <c r="E128" s="36">
        <v>5939</v>
      </c>
      <c r="F128" s="11" t="str">
        <f t="shared" si="12"/>
        <v>N/A</v>
      </c>
      <c r="G128" s="36">
        <v>4132</v>
      </c>
      <c r="H128" s="11" t="str">
        <f t="shared" si="13"/>
        <v>N/A</v>
      </c>
      <c r="I128" s="12">
        <v>7.9619999999999997</v>
      </c>
      <c r="J128" s="12">
        <v>-30.4</v>
      </c>
      <c r="K128" s="43" t="s">
        <v>739</v>
      </c>
      <c r="L128" s="9" t="str">
        <f t="shared" si="14"/>
        <v>No</v>
      </c>
    </row>
    <row r="129" spans="1:12" ht="25" x14ac:dyDescent="0.25">
      <c r="A129" s="44" t="s">
        <v>1455</v>
      </c>
      <c r="B129" s="35" t="s">
        <v>213</v>
      </c>
      <c r="C129" s="45">
        <v>1486.1063443</v>
      </c>
      <c r="D129" s="11" t="str">
        <f t="shared" si="11"/>
        <v>N/A</v>
      </c>
      <c r="E129" s="45">
        <v>2088.0860413999999</v>
      </c>
      <c r="F129" s="11" t="str">
        <f t="shared" si="12"/>
        <v>N/A</v>
      </c>
      <c r="G129" s="45">
        <v>1580.8860116000001</v>
      </c>
      <c r="H129" s="11" t="str">
        <f t="shared" si="13"/>
        <v>N/A</v>
      </c>
      <c r="I129" s="12">
        <v>40.51</v>
      </c>
      <c r="J129" s="12">
        <v>-24.3</v>
      </c>
      <c r="K129" s="43" t="s">
        <v>739</v>
      </c>
      <c r="L129" s="9" t="str">
        <f t="shared" si="14"/>
        <v>Yes</v>
      </c>
    </row>
    <row r="130" spans="1:12" ht="25" x14ac:dyDescent="0.25">
      <c r="A130" s="44" t="s">
        <v>633</v>
      </c>
      <c r="B130" s="35" t="s">
        <v>213</v>
      </c>
      <c r="C130" s="45">
        <v>6633826</v>
      </c>
      <c r="D130" s="11" t="str">
        <f t="shared" si="11"/>
        <v>N/A</v>
      </c>
      <c r="E130" s="45">
        <v>16875699</v>
      </c>
      <c r="F130" s="11" t="str">
        <f t="shared" si="12"/>
        <v>N/A</v>
      </c>
      <c r="G130" s="45">
        <v>19054054</v>
      </c>
      <c r="H130" s="11" t="str">
        <f t="shared" si="13"/>
        <v>N/A</v>
      </c>
      <c r="I130" s="12">
        <v>154.4</v>
      </c>
      <c r="J130" s="12">
        <v>12.91</v>
      </c>
      <c r="K130" s="43" t="s">
        <v>739</v>
      </c>
      <c r="L130" s="9" t="str">
        <f t="shared" si="14"/>
        <v>Yes</v>
      </c>
    </row>
    <row r="131" spans="1:12" x14ac:dyDescent="0.25">
      <c r="A131" s="44" t="s">
        <v>634</v>
      </c>
      <c r="B131" s="35" t="s">
        <v>213</v>
      </c>
      <c r="C131" s="36">
        <v>4225</v>
      </c>
      <c r="D131" s="11" t="str">
        <f t="shared" si="11"/>
        <v>N/A</v>
      </c>
      <c r="E131" s="36">
        <v>6506</v>
      </c>
      <c r="F131" s="11" t="str">
        <f t="shared" si="12"/>
        <v>N/A</v>
      </c>
      <c r="G131" s="36">
        <v>7657</v>
      </c>
      <c r="H131" s="11" t="str">
        <f t="shared" si="13"/>
        <v>N/A</v>
      </c>
      <c r="I131" s="12">
        <v>53.99</v>
      </c>
      <c r="J131" s="12">
        <v>17.690000000000001</v>
      </c>
      <c r="K131" s="43" t="s">
        <v>739</v>
      </c>
      <c r="L131" s="9" t="str">
        <f t="shared" si="14"/>
        <v>Yes</v>
      </c>
    </row>
    <row r="132" spans="1:12" ht="25" x14ac:dyDescent="0.25">
      <c r="A132" s="44" t="s">
        <v>1456</v>
      </c>
      <c r="B132" s="35" t="s">
        <v>213</v>
      </c>
      <c r="C132" s="45">
        <v>1570.1363314</v>
      </c>
      <c r="D132" s="11" t="str">
        <f t="shared" si="11"/>
        <v>N/A</v>
      </c>
      <c r="E132" s="45">
        <v>2593.8670458000001</v>
      </c>
      <c r="F132" s="11" t="str">
        <f t="shared" si="12"/>
        <v>N/A</v>
      </c>
      <c r="G132" s="45">
        <v>2488.4490009000001</v>
      </c>
      <c r="H132" s="11" t="str">
        <f t="shared" si="13"/>
        <v>N/A</v>
      </c>
      <c r="I132" s="12">
        <v>65.2</v>
      </c>
      <c r="J132" s="12">
        <v>-4.0599999999999996</v>
      </c>
      <c r="K132" s="43" t="s">
        <v>739</v>
      </c>
      <c r="L132" s="9" t="str">
        <f t="shared" si="14"/>
        <v>Yes</v>
      </c>
    </row>
    <row r="133" spans="1:12" x14ac:dyDescent="0.25">
      <c r="A133" s="44" t="s">
        <v>635</v>
      </c>
      <c r="B133" s="35" t="s">
        <v>213</v>
      </c>
      <c r="C133" s="45">
        <v>36356042</v>
      </c>
      <c r="D133" s="11" t="str">
        <f t="shared" si="11"/>
        <v>N/A</v>
      </c>
      <c r="E133" s="45">
        <v>37051557</v>
      </c>
      <c r="F133" s="11" t="str">
        <f t="shared" si="12"/>
        <v>N/A</v>
      </c>
      <c r="G133" s="45">
        <v>36010061</v>
      </c>
      <c r="H133" s="11" t="str">
        <f t="shared" si="13"/>
        <v>N/A</v>
      </c>
      <c r="I133" s="12">
        <v>1.913</v>
      </c>
      <c r="J133" s="12">
        <v>-2.81</v>
      </c>
      <c r="K133" s="43" t="s">
        <v>739</v>
      </c>
      <c r="L133" s="9" t="str">
        <f t="shared" si="14"/>
        <v>Yes</v>
      </c>
    </row>
    <row r="134" spans="1:12" x14ac:dyDescent="0.25">
      <c r="A134" s="44" t="s">
        <v>636</v>
      </c>
      <c r="B134" s="35" t="s">
        <v>213</v>
      </c>
      <c r="C134" s="36">
        <v>2815</v>
      </c>
      <c r="D134" s="11" t="str">
        <f t="shared" si="11"/>
        <v>N/A</v>
      </c>
      <c r="E134" s="36">
        <v>3020</v>
      </c>
      <c r="F134" s="11" t="str">
        <f t="shared" si="12"/>
        <v>N/A</v>
      </c>
      <c r="G134" s="36">
        <v>2931</v>
      </c>
      <c r="H134" s="11" t="str">
        <f t="shared" si="13"/>
        <v>N/A</v>
      </c>
      <c r="I134" s="12">
        <v>7.282</v>
      </c>
      <c r="J134" s="12">
        <v>-2.95</v>
      </c>
      <c r="K134" s="43" t="s">
        <v>739</v>
      </c>
      <c r="L134" s="9" t="str">
        <f t="shared" si="14"/>
        <v>Yes</v>
      </c>
    </row>
    <row r="135" spans="1:12" x14ac:dyDescent="0.25">
      <c r="A135" s="44" t="s">
        <v>1457</v>
      </c>
      <c r="B135" s="35" t="s">
        <v>213</v>
      </c>
      <c r="C135" s="45">
        <v>12915.112611</v>
      </c>
      <c r="D135" s="11" t="str">
        <f t="shared" si="11"/>
        <v>N/A</v>
      </c>
      <c r="E135" s="45">
        <v>12268.727483000001</v>
      </c>
      <c r="F135" s="11" t="str">
        <f t="shared" si="12"/>
        <v>N/A</v>
      </c>
      <c r="G135" s="45">
        <v>12285.930058</v>
      </c>
      <c r="H135" s="11" t="str">
        <f t="shared" si="13"/>
        <v>N/A</v>
      </c>
      <c r="I135" s="12">
        <v>-5</v>
      </c>
      <c r="J135" s="12">
        <v>0.14019999999999999</v>
      </c>
      <c r="K135" s="43" t="s">
        <v>739</v>
      </c>
      <c r="L135" s="9" t="str">
        <f t="shared" si="14"/>
        <v>Yes</v>
      </c>
    </row>
    <row r="136" spans="1:12" ht="25" x14ac:dyDescent="0.25">
      <c r="A136" s="44" t="s">
        <v>637</v>
      </c>
      <c r="B136" s="35" t="s">
        <v>213</v>
      </c>
      <c r="C136" s="45">
        <v>699560</v>
      </c>
      <c r="D136" s="11" t="str">
        <f t="shared" si="11"/>
        <v>N/A</v>
      </c>
      <c r="E136" s="45">
        <v>1374423</v>
      </c>
      <c r="F136" s="11" t="str">
        <f t="shared" si="12"/>
        <v>N/A</v>
      </c>
      <c r="G136" s="45">
        <v>1170329</v>
      </c>
      <c r="H136" s="11" t="str">
        <f t="shared" si="13"/>
        <v>N/A</v>
      </c>
      <c r="I136" s="12">
        <v>96.47</v>
      </c>
      <c r="J136" s="12">
        <v>-14.8</v>
      </c>
      <c r="K136" s="43" t="s">
        <v>739</v>
      </c>
      <c r="L136" s="9" t="str">
        <f>IF(J136="Div by 0", "N/A", IF(OR(J136="N/A",K136="N/A"),"N/A", IF(J136&gt;VALUE(MID(K136,1,2)), "No", IF(J136&lt;-1*VALUE(MID(K136,1,2)), "No", "Yes"))))</f>
        <v>Yes</v>
      </c>
    </row>
    <row r="137" spans="1:12" x14ac:dyDescent="0.25">
      <c r="A137" s="44" t="s">
        <v>638</v>
      </c>
      <c r="B137" s="35" t="s">
        <v>213</v>
      </c>
      <c r="C137" s="36">
        <v>9765</v>
      </c>
      <c r="D137" s="11" t="str">
        <f t="shared" si="11"/>
        <v>N/A</v>
      </c>
      <c r="E137" s="36">
        <v>14637</v>
      </c>
      <c r="F137" s="11" t="str">
        <f t="shared" si="12"/>
        <v>N/A</v>
      </c>
      <c r="G137" s="36">
        <v>15060</v>
      </c>
      <c r="H137" s="11" t="str">
        <f t="shared" si="13"/>
        <v>N/A</v>
      </c>
      <c r="I137" s="12">
        <v>49.89</v>
      </c>
      <c r="J137" s="12">
        <v>2.89</v>
      </c>
      <c r="K137" s="43" t="s">
        <v>739</v>
      </c>
      <c r="L137" s="9" t="str">
        <f t="shared" ref="L137:L141" si="15">IF(J137="Div by 0", "N/A", IF(OR(J137="N/A",K137="N/A"),"N/A", IF(J137&gt;VALUE(MID(K137,1,2)), "No", IF(J137&lt;-1*VALUE(MID(K137,1,2)), "No", "Yes"))))</f>
        <v>Yes</v>
      </c>
    </row>
    <row r="138" spans="1:12" ht="25" x14ac:dyDescent="0.25">
      <c r="A138" s="44" t="s">
        <v>1458</v>
      </c>
      <c r="B138" s="35" t="s">
        <v>213</v>
      </c>
      <c r="C138" s="45">
        <v>71.639528929999997</v>
      </c>
      <c r="D138" s="11" t="str">
        <f t="shared" si="11"/>
        <v>N/A</v>
      </c>
      <c r="E138" s="45">
        <v>93.900594384000001</v>
      </c>
      <c r="F138" s="11" t="str">
        <f t="shared" si="12"/>
        <v>N/A</v>
      </c>
      <c r="G138" s="45">
        <v>77.711088977000003</v>
      </c>
      <c r="H138" s="11" t="str">
        <f t="shared" si="13"/>
        <v>N/A</v>
      </c>
      <c r="I138" s="12">
        <v>31.07</v>
      </c>
      <c r="J138" s="12">
        <v>-17.2</v>
      </c>
      <c r="K138" s="43" t="s">
        <v>739</v>
      </c>
      <c r="L138" s="9" t="str">
        <f t="shared" si="15"/>
        <v>Yes</v>
      </c>
    </row>
    <row r="139" spans="1:12" ht="25" x14ac:dyDescent="0.25">
      <c r="A139" s="44" t="s">
        <v>639</v>
      </c>
      <c r="B139" s="35" t="s">
        <v>213</v>
      </c>
      <c r="C139" s="45">
        <v>1308384</v>
      </c>
      <c r="D139" s="11" t="str">
        <f t="shared" si="11"/>
        <v>N/A</v>
      </c>
      <c r="E139" s="45">
        <v>3132302</v>
      </c>
      <c r="F139" s="11" t="str">
        <f t="shared" si="12"/>
        <v>N/A</v>
      </c>
      <c r="G139" s="45">
        <v>5523489</v>
      </c>
      <c r="H139" s="11" t="str">
        <f t="shared" si="13"/>
        <v>N/A</v>
      </c>
      <c r="I139" s="12">
        <v>139.4</v>
      </c>
      <c r="J139" s="12">
        <v>76.34</v>
      </c>
      <c r="K139" s="43" t="s">
        <v>739</v>
      </c>
      <c r="L139" s="9" t="str">
        <f t="shared" si="15"/>
        <v>No</v>
      </c>
    </row>
    <row r="140" spans="1:12" x14ac:dyDescent="0.25">
      <c r="A140" s="44" t="s">
        <v>640</v>
      </c>
      <c r="B140" s="35" t="s">
        <v>213</v>
      </c>
      <c r="C140" s="36">
        <v>50</v>
      </c>
      <c r="D140" s="11" t="str">
        <f t="shared" si="11"/>
        <v>N/A</v>
      </c>
      <c r="E140" s="36">
        <v>99</v>
      </c>
      <c r="F140" s="11" t="str">
        <f t="shared" si="12"/>
        <v>N/A</v>
      </c>
      <c r="G140" s="36">
        <v>147</v>
      </c>
      <c r="H140" s="11" t="str">
        <f t="shared" si="13"/>
        <v>N/A</v>
      </c>
      <c r="I140" s="12">
        <v>98</v>
      </c>
      <c r="J140" s="12">
        <v>48.48</v>
      </c>
      <c r="K140" s="43" t="s">
        <v>739</v>
      </c>
      <c r="L140" s="9" t="str">
        <f t="shared" si="15"/>
        <v>No</v>
      </c>
    </row>
    <row r="141" spans="1:12" ht="25" x14ac:dyDescent="0.25">
      <c r="A141" s="44" t="s">
        <v>1459</v>
      </c>
      <c r="B141" s="35" t="s">
        <v>213</v>
      </c>
      <c r="C141" s="45">
        <v>26167.68</v>
      </c>
      <c r="D141" s="11" t="str">
        <f t="shared" si="11"/>
        <v>N/A</v>
      </c>
      <c r="E141" s="45">
        <v>31639.414141000001</v>
      </c>
      <c r="F141" s="11" t="str">
        <f t="shared" si="12"/>
        <v>N/A</v>
      </c>
      <c r="G141" s="45">
        <v>37574.755102000003</v>
      </c>
      <c r="H141" s="11" t="str">
        <f t="shared" si="13"/>
        <v>N/A</v>
      </c>
      <c r="I141" s="12">
        <v>20.91</v>
      </c>
      <c r="J141" s="12">
        <v>18.760000000000002</v>
      </c>
      <c r="K141" s="43" t="s">
        <v>739</v>
      </c>
      <c r="L141" s="9" t="str">
        <f t="shared" si="15"/>
        <v>Yes</v>
      </c>
    </row>
    <row r="142" spans="1:12" ht="25" x14ac:dyDescent="0.25">
      <c r="A142" s="44" t="s">
        <v>641</v>
      </c>
      <c r="B142" s="35" t="s">
        <v>213</v>
      </c>
      <c r="C142" s="45">
        <v>60543286</v>
      </c>
      <c r="D142" s="11" t="str">
        <f t="shared" si="11"/>
        <v>N/A</v>
      </c>
      <c r="E142" s="45">
        <v>67061464</v>
      </c>
      <c r="F142" s="11" t="str">
        <f t="shared" si="12"/>
        <v>N/A</v>
      </c>
      <c r="G142" s="45">
        <v>55173620</v>
      </c>
      <c r="H142" s="11" t="str">
        <f t="shared" si="13"/>
        <v>N/A</v>
      </c>
      <c r="I142" s="12">
        <v>10.77</v>
      </c>
      <c r="J142" s="12">
        <v>-17.7</v>
      </c>
      <c r="K142" s="43" t="s">
        <v>739</v>
      </c>
      <c r="L142" s="9" t="str">
        <f t="shared" ref="L142:L153" si="16">IF(J142="Div by 0", "N/A", IF(K142="N/A","N/A", IF(J142&gt;VALUE(MID(K142,1,2)), "No", IF(J142&lt;-1*VALUE(MID(K142,1,2)), "No", "Yes"))))</f>
        <v>Yes</v>
      </c>
    </row>
    <row r="143" spans="1:12" x14ac:dyDescent="0.25">
      <c r="A143" s="44" t="s">
        <v>642</v>
      </c>
      <c r="B143" s="35" t="s">
        <v>213</v>
      </c>
      <c r="C143" s="36">
        <v>96619</v>
      </c>
      <c r="D143" s="11" t="str">
        <f t="shared" si="11"/>
        <v>N/A</v>
      </c>
      <c r="E143" s="36">
        <v>96808</v>
      </c>
      <c r="F143" s="11" t="str">
        <f t="shared" si="12"/>
        <v>N/A</v>
      </c>
      <c r="G143" s="36">
        <v>86719</v>
      </c>
      <c r="H143" s="11" t="str">
        <f t="shared" si="13"/>
        <v>N/A</v>
      </c>
      <c r="I143" s="12">
        <v>0.1956</v>
      </c>
      <c r="J143" s="12">
        <v>-10.4</v>
      </c>
      <c r="K143" s="43" t="s">
        <v>739</v>
      </c>
      <c r="L143" s="9" t="str">
        <f t="shared" si="16"/>
        <v>Yes</v>
      </c>
    </row>
    <row r="144" spans="1:12" ht="25" x14ac:dyDescent="0.25">
      <c r="A144" s="44" t="s">
        <v>1460</v>
      </c>
      <c r="B144" s="35" t="s">
        <v>213</v>
      </c>
      <c r="C144" s="45">
        <v>626.61884308000003</v>
      </c>
      <c r="D144" s="11" t="str">
        <f t="shared" si="11"/>
        <v>N/A</v>
      </c>
      <c r="E144" s="45">
        <v>692.72646888999998</v>
      </c>
      <c r="F144" s="11" t="str">
        <f t="shared" si="12"/>
        <v>N/A</v>
      </c>
      <c r="G144" s="45">
        <v>636.23450455</v>
      </c>
      <c r="H144" s="11" t="str">
        <f t="shared" si="13"/>
        <v>N/A</v>
      </c>
      <c r="I144" s="12">
        <v>10.55</v>
      </c>
      <c r="J144" s="12">
        <v>-8.16</v>
      </c>
      <c r="K144" s="43" t="s">
        <v>739</v>
      </c>
      <c r="L144" s="9" t="str">
        <f t="shared" si="16"/>
        <v>Yes</v>
      </c>
    </row>
    <row r="145" spans="1:12" ht="25" x14ac:dyDescent="0.25">
      <c r="A145" s="44" t="s">
        <v>643</v>
      </c>
      <c r="B145" s="35" t="s">
        <v>213</v>
      </c>
      <c r="C145" s="45">
        <v>1908378</v>
      </c>
      <c r="D145" s="11" t="str">
        <f t="shared" ref="D145:D153" si="17">IF($B145="N/A","N/A",IF(C145&gt;10,"No",IF(C145&lt;-10,"No","Yes")))</f>
        <v>N/A</v>
      </c>
      <c r="E145" s="45">
        <v>1574229</v>
      </c>
      <c r="F145" s="11" t="str">
        <f t="shared" ref="F145:F153" si="18">IF($B145="N/A","N/A",IF(E145&gt;10,"No",IF(E145&lt;-10,"No","Yes")))</f>
        <v>N/A</v>
      </c>
      <c r="G145" s="45">
        <v>920942</v>
      </c>
      <c r="H145" s="11" t="str">
        <f t="shared" ref="H145:H153" si="19">IF($B145="N/A","N/A",IF(G145&gt;10,"No",IF(G145&lt;-10,"No","Yes")))</f>
        <v>N/A</v>
      </c>
      <c r="I145" s="12">
        <v>-17.5</v>
      </c>
      <c r="J145" s="12">
        <v>-41.5</v>
      </c>
      <c r="K145" s="43" t="s">
        <v>739</v>
      </c>
      <c r="L145" s="9" t="str">
        <f t="shared" si="16"/>
        <v>No</v>
      </c>
    </row>
    <row r="146" spans="1:12" x14ac:dyDescent="0.25">
      <c r="A146" s="44" t="s">
        <v>644</v>
      </c>
      <c r="B146" s="35" t="s">
        <v>213</v>
      </c>
      <c r="C146" s="36">
        <v>174</v>
      </c>
      <c r="D146" s="11" t="str">
        <f t="shared" si="17"/>
        <v>N/A</v>
      </c>
      <c r="E146" s="36">
        <v>231</v>
      </c>
      <c r="F146" s="11" t="str">
        <f t="shared" si="18"/>
        <v>N/A</v>
      </c>
      <c r="G146" s="36">
        <v>66</v>
      </c>
      <c r="H146" s="11" t="str">
        <f t="shared" si="19"/>
        <v>N/A</v>
      </c>
      <c r="I146" s="12">
        <v>32.76</v>
      </c>
      <c r="J146" s="12">
        <v>-71.400000000000006</v>
      </c>
      <c r="K146" s="43" t="s">
        <v>739</v>
      </c>
      <c r="L146" s="9" t="str">
        <f t="shared" si="16"/>
        <v>No</v>
      </c>
    </row>
    <row r="147" spans="1:12" ht="25" x14ac:dyDescent="0.25">
      <c r="A147" s="44" t="s">
        <v>1461</v>
      </c>
      <c r="B147" s="35" t="s">
        <v>213</v>
      </c>
      <c r="C147" s="45">
        <v>10967.689655</v>
      </c>
      <c r="D147" s="11" t="str">
        <f t="shared" si="17"/>
        <v>N/A</v>
      </c>
      <c r="E147" s="45">
        <v>6814.8441558000004</v>
      </c>
      <c r="F147" s="11" t="str">
        <f t="shared" si="18"/>
        <v>N/A</v>
      </c>
      <c r="G147" s="45">
        <v>13953.666667</v>
      </c>
      <c r="H147" s="11" t="str">
        <f t="shared" si="19"/>
        <v>N/A</v>
      </c>
      <c r="I147" s="12">
        <v>-37.9</v>
      </c>
      <c r="J147" s="12">
        <v>104.8</v>
      </c>
      <c r="K147" s="43" t="s">
        <v>739</v>
      </c>
      <c r="L147" s="9" t="str">
        <f t="shared" si="16"/>
        <v>No</v>
      </c>
    </row>
    <row r="148" spans="1:12" ht="25" x14ac:dyDescent="0.25">
      <c r="A148" s="44" t="s">
        <v>645</v>
      </c>
      <c r="B148" s="35" t="s">
        <v>213</v>
      </c>
      <c r="C148" s="45">
        <v>79384378</v>
      </c>
      <c r="D148" s="11" t="str">
        <f t="shared" si="17"/>
        <v>N/A</v>
      </c>
      <c r="E148" s="45">
        <v>71250992</v>
      </c>
      <c r="F148" s="11" t="str">
        <f t="shared" si="18"/>
        <v>N/A</v>
      </c>
      <c r="G148" s="45">
        <v>63210831</v>
      </c>
      <c r="H148" s="11" t="str">
        <f t="shared" si="19"/>
        <v>N/A</v>
      </c>
      <c r="I148" s="12">
        <v>-10.199999999999999</v>
      </c>
      <c r="J148" s="12">
        <v>-11.3</v>
      </c>
      <c r="K148" s="43" t="s">
        <v>739</v>
      </c>
      <c r="L148" s="9" t="str">
        <f t="shared" si="16"/>
        <v>Yes</v>
      </c>
    </row>
    <row r="149" spans="1:12" x14ac:dyDescent="0.25">
      <c r="A149" s="44" t="s">
        <v>646</v>
      </c>
      <c r="B149" s="35" t="s">
        <v>213</v>
      </c>
      <c r="C149" s="36">
        <v>59933</v>
      </c>
      <c r="D149" s="11" t="str">
        <f t="shared" si="17"/>
        <v>N/A</v>
      </c>
      <c r="E149" s="36">
        <v>42623</v>
      </c>
      <c r="F149" s="11" t="str">
        <f t="shared" si="18"/>
        <v>N/A</v>
      </c>
      <c r="G149" s="36">
        <v>39010</v>
      </c>
      <c r="H149" s="11" t="str">
        <f t="shared" si="19"/>
        <v>N/A</v>
      </c>
      <c r="I149" s="12">
        <v>-28.9</v>
      </c>
      <c r="J149" s="12">
        <v>-8.48</v>
      </c>
      <c r="K149" s="43" t="s">
        <v>739</v>
      </c>
      <c r="L149" s="9" t="str">
        <f t="shared" si="16"/>
        <v>Yes</v>
      </c>
    </row>
    <row r="150" spans="1:12" ht="25" x14ac:dyDescent="0.25">
      <c r="A150" s="44" t="s">
        <v>1462</v>
      </c>
      <c r="B150" s="35" t="s">
        <v>213</v>
      </c>
      <c r="C150" s="45">
        <v>1324.5520498000001</v>
      </c>
      <c r="D150" s="11" t="str">
        <f t="shared" si="17"/>
        <v>N/A</v>
      </c>
      <c r="E150" s="45">
        <v>1671.6559603999999</v>
      </c>
      <c r="F150" s="11" t="str">
        <f t="shared" si="18"/>
        <v>N/A</v>
      </c>
      <c r="G150" s="45">
        <v>1620.3750577000001</v>
      </c>
      <c r="H150" s="11" t="str">
        <f t="shared" si="19"/>
        <v>N/A</v>
      </c>
      <c r="I150" s="12">
        <v>26.21</v>
      </c>
      <c r="J150" s="12">
        <v>-3.07</v>
      </c>
      <c r="K150" s="43" t="s">
        <v>739</v>
      </c>
      <c r="L150" s="9" t="str">
        <f t="shared" si="16"/>
        <v>Yes</v>
      </c>
    </row>
    <row r="151" spans="1:12" ht="25" x14ac:dyDescent="0.25">
      <c r="A151" s="44" t="s">
        <v>647</v>
      </c>
      <c r="B151" s="35" t="s">
        <v>213</v>
      </c>
      <c r="C151" s="45">
        <v>238953712</v>
      </c>
      <c r="D151" s="11" t="str">
        <f t="shared" si="17"/>
        <v>N/A</v>
      </c>
      <c r="E151" s="45">
        <v>221458657</v>
      </c>
      <c r="F151" s="11" t="str">
        <f t="shared" si="18"/>
        <v>N/A</v>
      </c>
      <c r="G151" s="45">
        <v>218479213</v>
      </c>
      <c r="H151" s="11" t="str">
        <f t="shared" si="19"/>
        <v>N/A</v>
      </c>
      <c r="I151" s="12">
        <v>-7.32</v>
      </c>
      <c r="J151" s="12">
        <v>-1.35</v>
      </c>
      <c r="K151" s="43" t="s">
        <v>739</v>
      </c>
      <c r="L151" s="9" t="str">
        <f t="shared" si="16"/>
        <v>Yes</v>
      </c>
    </row>
    <row r="152" spans="1:12" x14ac:dyDescent="0.25">
      <c r="A152" s="44" t="s">
        <v>648</v>
      </c>
      <c r="B152" s="35" t="s">
        <v>213</v>
      </c>
      <c r="C152" s="36">
        <v>8622</v>
      </c>
      <c r="D152" s="11" t="str">
        <f t="shared" si="17"/>
        <v>N/A</v>
      </c>
      <c r="E152" s="36">
        <v>7158</v>
      </c>
      <c r="F152" s="11" t="str">
        <f t="shared" si="18"/>
        <v>N/A</v>
      </c>
      <c r="G152" s="36">
        <v>6891</v>
      </c>
      <c r="H152" s="11" t="str">
        <f t="shared" si="19"/>
        <v>N/A</v>
      </c>
      <c r="I152" s="12">
        <v>-17</v>
      </c>
      <c r="J152" s="12">
        <v>-3.73</v>
      </c>
      <c r="K152" s="43" t="s">
        <v>739</v>
      </c>
      <c r="L152" s="9" t="str">
        <f t="shared" si="16"/>
        <v>Yes</v>
      </c>
    </row>
    <row r="153" spans="1:12" ht="25" x14ac:dyDescent="0.25">
      <c r="A153" s="44" t="s">
        <v>1463</v>
      </c>
      <c r="B153" s="35" t="s">
        <v>213</v>
      </c>
      <c r="C153" s="45">
        <v>27714.418000000001</v>
      </c>
      <c r="D153" s="11" t="str">
        <f t="shared" si="17"/>
        <v>N/A</v>
      </c>
      <c r="E153" s="45">
        <v>30938.622101000001</v>
      </c>
      <c r="F153" s="11" t="str">
        <f t="shared" si="18"/>
        <v>N/A</v>
      </c>
      <c r="G153" s="45">
        <v>31705.008417000001</v>
      </c>
      <c r="H153" s="11" t="str">
        <f t="shared" si="19"/>
        <v>N/A</v>
      </c>
      <c r="I153" s="12">
        <v>11.63</v>
      </c>
      <c r="J153" s="12">
        <v>2.4769999999999999</v>
      </c>
      <c r="K153" s="43" t="s">
        <v>739</v>
      </c>
      <c r="L153" s="9" t="str">
        <f t="shared" si="16"/>
        <v>Yes</v>
      </c>
    </row>
    <row r="154" spans="1:12" x14ac:dyDescent="0.25">
      <c r="A154" s="44" t="s">
        <v>1529</v>
      </c>
      <c r="B154" s="35" t="s">
        <v>213</v>
      </c>
      <c r="C154" s="45">
        <v>1023.9759011</v>
      </c>
      <c r="D154" s="11" t="str">
        <f t="shared" ref="D154:D173" si="20">IF($B154="N/A","N/A",IF(C154&gt;10,"No",IF(C154&lt;-10,"No","Yes")))</f>
        <v>N/A</v>
      </c>
      <c r="E154" s="45">
        <v>1103.3934159</v>
      </c>
      <c r="F154" s="11" t="str">
        <f t="shared" ref="F154:F173" si="21">IF($B154="N/A","N/A",IF(E154&gt;10,"No",IF(E154&lt;-10,"No","Yes")))</f>
        <v>N/A</v>
      </c>
      <c r="G154" s="45">
        <v>996.82565234000003</v>
      </c>
      <c r="H154" s="11" t="str">
        <f t="shared" ref="H154:H173" si="22">IF($B154="N/A","N/A",IF(G154&gt;10,"No",IF(G154&lt;-10,"No","Yes")))</f>
        <v>N/A</v>
      </c>
      <c r="I154" s="12">
        <v>7.7560000000000002</v>
      </c>
      <c r="J154" s="12">
        <v>-9.66</v>
      </c>
      <c r="K154" s="43" t="s">
        <v>739</v>
      </c>
      <c r="L154" s="9" t="str">
        <f t="shared" ref="L154:L173" si="23">IF(J154="Div by 0", "N/A", IF(K154="N/A","N/A", IF(J154&gt;VALUE(MID(K154,1,2)), "No", IF(J154&lt;-1*VALUE(MID(K154,1,2)), "No", "Yes"))))</f>
        <v>Yes</v>
      </c>
    </row>
    <row r="155" spans="1:12" x14ac:dyDescent="0.25">
      <c r="A155" s="47" t="s">
        <v>1530</v>
      </c>
      <c r="B155" s="35" t="s">
        <v>213</v>
      </c>
      <c r="C155" s="45">
        <v>449.28066856999999</v>
      </c>
      <c r="D155" s="11" t="str">
        <f t="shared" si="20"/>
        <v>N/A</v>
      </c>
      <c r="E155" s="45">
        <v>503.33719021000002</v>
      </c>
      <c r="F155" s="11" t="str">
        <f t="shared" si="21"/>
        <v>N/A</v>
      </c>
      <c r="G155" s="45">
        <v>478.89920224000002</v>
      </c>
      <c r="H155" s="11" t="str">
        <f t="shared" si="22"/>
        <v>N/A</v>
      </c>
      <c r="I155" s="12">
        <v>12.03</v>
      </c>
      <c r="J155" s="12">
        <v>-4.8600000000000003</v>
      </c>
      <c r="K155" s="43" t="s">
        <v>739</v>
      </c>
      <c r="L155" s="9" t="str">
        <f t="shared" si="23"/>
        <v>Yes</v>
      </c>
    </row>
    <row r="156" spans="1:12" x14ac:dyDescent="0.25">
      <c r="A156" s="47" t="s">
        <v>1531</v>
      </c>
      <c r="B156" s="35" t="s">
        <v>213</v>
      </c>
      <c r="C156" s="45">
        <v>2246.5486547</v>
      </c>
      <c r="D156" s="11" t="str">
        <f t="shared" si="20"/>
        <v>N/A</v>
      </c>
      <c r="E156" s="45">
        <v>2422.3144563999999</v>
      </c>
      <c r="F156" s="11" t="str">
        <f t="shared" si="21"/>
        <v>N/A</v>
      </c>
      <c r="G156" s="45">
        <v>2101.1155951000001</v>
      </c>
      <c r="H156" s="11" t="str">
        <f t="shared" si="22"/>
        <v>N/A</v>
      </c>
      <c r="I156" s="12">
        <v>7.8239999999999998</v>
      </c>
      <c r="J156" s="12">
        <v>-13.3</v>
      </c>
      <c r="K156" s="43" t="s">
        <v>739</v>
      </c>
      <c r="L156" s="9" t="str">
        <f t="shared" si="23"/>
        <v>Yes</v>
      </c>
    </row>
    <row r="157" spans="1:12" x14ac:dyDescent="0.25">
      <c r="A157" s="47" t="s">
        <v>1532</v>
      </c>
      <c r="B157" s="35" t="s">
        <v>213</v>
      </c>
      <c r="C157" s="45">
        <v>415.65769014</v>
      </c>
      <c r="D157" s="11" t="str">
        <f t="shared" si="20"/>
        <v>N/A</v>
      </c>
      <c r="E157" s="45">
        <v>366.78014180000002</v>
      </c>
      <c r="F157" s="11" t="str">
        <f t="shared" si="21"/>
        <v>N/A</v>
      </c>
      <c r="G157" s="45">
        <v>358.78517407999999</v>
      </c>
      <c r="H157" s="11" t="str">
        <f t="shared" si="22"/>
        <v>N/A</v>
      </c>
      <c r="I157" s="12">
        <v>-11.8</v>
      </c>
      <c r="J157" s="12">
        <v>-2.1800000000000002</v>
      </c>
      <c r="K157" s="43" t="s">
        <v>739</v>
      </c>
      <c r="L157" s="9" t="str">
        <f t="shared" si="23"/>
        <v>Yes</v>
      </c>
    </row>
    <row r="158" spans="1:12" x14ac:dyDescent="0.25">
      <c r="A158" s="47" t="s">
        <v>1533</v>
      </c>
      <c r="B158" s="35" t="s">
        <v>213</v>
      </c>
      <c r="C158" s="45">
        <v>1268.9474233000001</v>
      </c>
      <c r="D158" s="11" t="str">
        <f t="shared" si="20"/>
        <v>N/A</v>
      </c>
      <c r="E158" s="45">
        <v>1247.8757873</v>
      </c>
      <c r="F158" s="11" t="str">
        <f t="shared" si="21"/>
        <v>N/A</v>
      </c>
      <c r="G158" s="45">
        <v>1117.2816296999999</v>
      </c>
      <c r="H158" s="11" t="str">
        <f t="shared" si="22"/>
        <v>N/A</v>
      </c>
      <c r="I158" s="12">
        <v>-1.66</v>
      </c>
      <c r="J158" s="12">
        <v>-10.5</v>
      </c>
      <c r="K158" s="43" t="s">
        <v>739</v>
      </c>
      <c r="L158" s="9" t="str">
        <f t="shared" si="23"/>
        <v>Yes</v>
      </c>
    </row>
    <row r="159" spans="1:12" x14ac:dyDescent="0.25">
      <c r="A159" s="44" t="s">
        <v>1534</v>
      </c>
      <c r="B159" s="35" t="s">
        <v>213</v>
      </c>
      <c r="C159" s="45">
        <v>1639.1321166</v>
      </c>
      <c r="D159" s="11" t="str">
        <f t="shared" si="20"/>
        <v>N/A</v>
      </c>
      <c r="E159" s="45">
        <v>1741.7538959999999</v>
      </c>
      <c r="F159" s="11" t="str">
        <f t="shared" si="21"/>
        <v>N/A</v>
      </c>
      <c r="G159" s="45">
        <v>1732.9428203</v>
      </c>
      <c r="H159" s="11" t="str">
        <f t="shared" si="22"/>
        <v>N/A</v>
      </c>
      <c r="I159" s="12">
        <v>6.2610000000000001</v>
      </c>
      <c r="J159" s="12">
        <v>-0.50600000000000001</v>
      </c>
      <c r="K159" s="43" t="s">
        <v>739</v>
      </c>
      <c r="L159" s="9" t="str">
        <f t="shared" si="23"/>
        <v>Yes</v>
      </c>
    </row>
    <row r="160" spans="1:12" x14ac:dyDescent="0.25">
      <c r="A160" s="47" t="s">
        <v>1535</v>
      </c>
      <c r="B160" s="35" t="s">
        <v>213</v>
      </c>
      <c r="C160" s="45">
        <v>6675.0447003999998</v>
      </c>
      <c r="D160" s="11" t="str">
        <f t="shared" si="20"/>
        <v>N/A</v>
      </c>
      <c r="E160" s="45">
        <v>7011.4054256999998</v>
      </c>
      <c r="F160" s="11" t="str">
        <f t="shared" si="21"/>
        <v>N/A</v>
      </c>
      <c r="G160" s="45">
        <v>6852.6550281</v>
      </c>
      <c r="H160" s="11" t="str">
        <f t="shared" si="22"/>
        <v>N/A</v>
      </c>
      <c r="I160" s="12">
        <v>5.0389999999999997</v>
      </c>
      <c r="J160" s="12">
        <v>-2.2599999999999998</v>
      </c>
      <c r="K160" s="43" t="s">
        <v>739</v>
      </c>
      <c r="L160" s="9" t="str">
        <f t="shared" si="23"/>
        <v>Yes</v>
      </c>
    </row>
    <row r="161" spans="1:12" x14ac:dyDescent="0.25">
      <c r="A161" s="47" t="s">
        <v>1536</v>
      </c>
      <c r="B161" s="35" t="s">
        <v>213</v>
      </c>
      <c r="C161" s="45">
        <v>1843.7227963</v>
      </c>
      <c r="D161" s="11" t="str">
        <f t="shared" si="20"/>
        <v>N/A</v>
      </c>
      <c r="E161" s="45">
        <v>1755.4826310000001</v>
      </c>
      <c r="F161" s="11" t="str">
        <f t="shared" si="21"/>
        <v>N/A</v>
      </c>
      <c r="G161" s="45">
        <v>1720.7466750000001</v>
      </c>
      <c r="H161" s="11" t="str">
        <f t="shared" si="22"/>
        <v>N/A</v>
      </c>
      <c r="I161" s="12">
        <v>-4.79</v>
      </c>
      <c r="J161" s="12">
        <v>-1.98</v>
      </c>
      <c r="K161" s="43" t="s">
        <v>739</v>
      </c>
      <c r="L161" s="9" t="str">
        <f t="shared" si="23"/>
        <v>Yes</v>
      </c>
    </row>
    <row r="162" spans="1:12" x14ac:dyDescent="0.25">
      <c r="A162" s="47" t="s">
        <v>1537</v>
      </c>
      <c r="B162" s="35" t="s">
        <v>213</v>
      </c>
      <c r="C162" s="45">
        <v>130.03556789999999</v>
      </c>
      <c r="D162" s="11" t="str">
        <f t="shared" si="20"/>
        <v>N/A</v>
      </c>
      <c r="E162" s="45">
        <v>154.1908277</v>
      </c>
      <c r="F162" s="11" t="str">
        <f t="shared" si="21"/>
        <v>N/A</v>
      </c>
      <c r="G162" s="45">
        <v>112.17654588000001</v>
      </c>
      <c r="H162" s="11" t="str">
        <f t="shared" si="22"/>
        <v>N/A</v>
      </c>
      <c r="I162" s="12">
        <v>18.579999999999998</v>
      </c>
      <c r="J162" s="12">
        <v>-27.2</v>
      </c>
      <c r="K162" s="43" t="s">
        <v>739</v>
      </c>
      <c r="L162" s="9" t="str">
        <f t="shared" si="23"/>
        <v>Yes</v>
      </c>
    </row>
    <row r="163" spans="1:12" x14ac:dyDescent="0.25">
      <c r="A163" s="47" t="s">
        <v>1538</v>
      </c>
      <c r="B163" s="35" t="s">
        <v>213</v>
      </c>
      <c r="C163" s="45">
        <v>93.688224614999996</v>
      </c>
      <c r="D163" s="11" t="str">
        <f t="shared" si="20"/>
        <v>N/A</v>
      </c>
      <c r="E163" s="45">
        <v>105.58763599</v>
      </c>
      <c r="F163" s="11" t="str">
        <f t="shared" si="21"/>
        <v>N/A</v>
      </c>
      <c r="G163" s="45">
        <v>129.41421284</v>
      </c>
      <c r="H163" s="11" t="str">
        <f t="shared" si="22"/>
        <v>N/A</v>
      </c>
      <c r="I163" s="12">
        <v>12.7</v>
      </c>
      <c r="J163" s="12">
        <v>22.57</v>
      </c>
      <c r="K163" s="43" t="s">
        <v>739</v>
      </c>
      <c r="L163" s="9" t="str">
        <f t="shared" si="23"/>
        <v>Yes</v>
      </c>
    </row>
    <row r="164" spans="1:12" x14ac:dyDescent="0.25">
      <c r="A164" s="44" t="s">
        <v>1539</v>
      </c>
      <c r="B164" s="35" t="s">
        <v>213</v>
      </c>
      <c r="C164" s="45">
        <v>533.46661184000004</v>
      </c>
      <c r="D164" s="11" t="str">
        <f t="shared" si="20"/>
        <v>N/A</v>
      </c>
      <c r="E164" s="45">
        <v>582.18440777000001</v>
      </c>
      <c r="F164" s="11" t="str">
        <f t="shared" si="21"/>
        <v>N/A</v>
      </c>
      <c r="G164" s="45">
        <v>511.91074228999997</v>
      </c>
      <c r="H164" s="11" t="str">
        <f t="shared" si="22"/>
        <v>N/A</v>
      </c>
      <c r="I164" s="12">
        <v>9.1319999999999997</v>
      </c>
      <c r="J164" s="12">
        <v>-12.1</v>
      </c>
      <c r="K164" s="43" t="s">
        <v>739</v>
      </c>
      <c r="L164" s="9" t="str">
        <f t="shared" si="23"/>
        <v>Yes</v>
      </c>
    </row>
    <row r="165" spans="1:12" x14ac:dyDescent="0.25">
      <c r="A165" s="47" t="s">
        <v>1540</v>
      </c>
      <c r="B165" s="35" t="s">
        <v>213</v>
      </c>
      <c r="C165" s="45">
        <v>57.341090919999999</v>
      </c>
      <c r="D165" s="11" t="str">
        <f t="shared" si="20"/>
        <v>N/A</v>
      </c>
      <c r="E165" s="45">
        <v>55.346243452000003</v>
      </c>
      <c r="F165" s="11" t="str">
        <f t="shared" si="21"/>
        <v>N/A</v>
      </c>
      <c r="G165" s="45">
        <v>41.993312668000002</v>
      </c>
      <c r="H165" s="11" t="str">
        <f t="shared" si="22"/>
        <v>N/A</v>
      </c>
      <c r="I165" s="12">
        <v>-3.48</v>
      </c>
      <c r="J165" s="12">
        <v>-24.1</v>
      </c>
      <c r="K165" s="43" t="s">
        <v>739</v>
      </c>
      <c r="L165" s="9" t="str">
        <f t="shared" si="23"/>
        <v>Yes</v>
      </c>
    </row>
    <row r="166" spans="1:12" x14ac:dyDescent="0.25">
      <c r="A166" s="47" t="s">
        <v>1541</v>
      </c>
      <c r="B166" s="35" t="s">
        <v>213</v>
      </c>
      <c r="C166" s="45">
        <v>1143.3703700000001</v>
      </c>
      <c r="D166" s="11" t="str">
        <f t="shared" si="20"/>
        <v>N/A</v>
      </c>
      <c r="E166" s="45">
        <v>1215.8864123000001</v>
      </c>
      <c r="F166" s="11" t="str">
        <f t="shared" si="21"/>
        <v>N/A</v>
      </c>
      <c r="G166" s="45">
        <v>1057.9772872999999</v>
      </c>
      <c r="H166" s="11" t="str">
        <f t="shared" si="22"/>
        <v>N/A</v>
      </c>
      <c r="I166" s="12">
        <v>6.3419999999999996</v>
      </c>
      <c r="J166" s="12">
        <v>-13</v>
      </c>
      <c r="K166" s="43" t="s">
        <v>739</v>
      </c>
      <c r="L166" s="9" t="str">
        <f t="shared" si="23"/>
        <v>Yes</v>
      </c>
    </row>
    <row r="167" spans="1:12" x14ac:dyDescent="0.25">
      <c r="A167" s="47" t="s">
        <v>1542</v>
      </c>
      <c r="B167" s="35" t="s">
        <v>213</v>
      </c>
      <c r="C167" s="45">
        <v>348.88199111</v>
      </c>
      <c r="D167" s="11" t="str">
        <f t="shared" si="20"/>
        <v>N/A</v>
      </c>
      <c r="E167" s="45">
        <v>361.39619549000003</v>
      </c>
      <c r="F167" s="11" t="str">
        <f t="shared" si="21"/>
        <v>N/A</v>
      </c>
      <c r="G167" s="45">
        <v>333.05781438000002</v>
      </c>
      <c r="H167" s="11" t="str">
        <f t="shared" si="22"/>
        <v>N/A</v>
      </c>
      <c r="I167" s="12">
        <v>3.5870000000000002</v>
      </c>
      <c r="J167" s="12">
        <v>-7.84</v>
      </c>
      <c r="K167" s="43" t="s">
        <v>739</v>
      </c>
      <c r="L167" s="9" t="str">
        <f t="shared" si="23"/>
        <v>Yes</v>
      </c>
    </row>
    <row r="168" spans="1:12" x14ac:dyDescent="0.25">
      <c r="A168" s="47" t="s">
        <v>1543</v>
      </c>
      <c r="B168" s="35" t="s">
        <v>213</v>
      </c>
      <c r="C168" s="45">
        <v>506.68024373999998</v>
      </c>
      <c r="D168" s="11" t="str">
        <f t="shared" si="20"/>
        <v>N/A</v>
      </c>
      <c r="E168" s="45">
        <v>529.40971824999997</v>
      </c>
      <c r="F168" s="11" t="str">
        <f t="shared" si="21"/>
        <v>N/A</v>
      </c>
      <c r="G168" s="45">
        <v>406.12126453000002</v>
      </c>
      <c r="H168" s="11" t="str">
        <f t="shared" si="22"/>
        <v>N/A</v>
      </c>
      <c r="I168" s="12">
        <v>4.4859999999999998</v>
      </c>
      <c r="J168" s="12">
        <v>-23.3</v>
      </c>
      <c r="K168" s="43" t="s">
        <v>739</v>
      </c>
      <c r="L168" s="9" t="str">
        <f t="shared" si="23"/>
        <v>Yes</v>
      </c>
    </row>
    <row r="169" spans="1:12" x14ac:dyDescent="0.25">
      <c r="A169" s="44" t="s">
        <v>1544</v>
      </c>
      <c r="B169" s="35" t="s">
        <v>213</v>
      </c>
      <c r="C169" s="45">
        <v>2766.1489697000002</v>
      </c>
      <c r="D169" s="11" t="str">
        <f t="shared" si="20"/>
        <v>N/A</v>
      </c>
      <c r="E169" s="45">
        <v>2951.5050888999999</v>
      </c>
      <c r="F169" s="11" t="str">
        <f t="shared" si="21"/>
        <v>N/A</v>
      </c>
      <c r="G169" s="45">
        <v>2751.7646485999999</v>
      </c>
      <c r="H169" s="11" t="str">
        <f t="shared" si="22"/>
        <v>N/A</v>
      </c>
      <c r="I169" s="12">
        <v>6.7009999999999996</v>
      </c>
      <c r="J169" s="12">
        <v>-6.77</v>
      </c>
      <c r="K169" s="43" t="s">
        <v>739</v>
      </c>
      <c r="L169" s="9" t="str">
        <f t="shared" si="23"/>
        <v>Yes</v>
      </c>
    </row>
    <row r="170" spans="1:12" x14ac:dyDescent="0.25">
      <c r="A170" s="47" t="s">
        <v>1545</v>
      </c>
      <c r="B170" s="35" t="s">
        <v>213</v>
      </c>
      <c r="C170" s="45">
        <v>2616.9833632999998</v>
      </c>
      <c r="D170" s="11" t="str">
        <f t="shared" si="20"/>
        <v>N/A</v>
      </c>
      <c r="E170" s="45">
        <v>2685.5617231000001</v>
      </c>
      <c r="F170" s="11" t="str">
        <f t="shared" si="21"/>
        <v>N/A</v>
      </c>
      <c r="G170" s="45">
        <v>2362.4122229</v>
      </c>
      <c r="H170" s="11" t="str">
        <f t="shared" si="22"/>
        <v>N/A</v>
      </c>
      <c r="I170" s="12">
        <v>2.621</v>
      </c>
      <c r="J170" s="12">
        <v>-12</v>
      </c>
      <c r="K170" s="43" t="s">
        <v>739</v>
      </c>
      <c r="L170" s="9" t="str">
        <f t="shared" si="23"/>
        <v>Yes</v>
      </c>
    </row>
    <row r="171" spans="1:12" x14ac:dyDescent="0.25">
      <c r="A171" s="47" t="s">
        <v>1546</v>
      </c>
      <c r="B171" s="35" t="s">
        <v>213</v>
      </c>
      <c r="C171" s="45">
        <v>5942.1921900999996</v>
      </c>
      <c r="D171" s="11" t="str">
        <f t="shared" si="20"/>
        <v>N/A</v>
      </c>
      <c r="E171" s="45">
        <v>5985.3706732000001</v>
      </c>
      <c r="F171" s="11" t="str">
        <f t="shared" si="21"/>
        <v>N/A</v>
      </c>
      <c r="G171" s="45">
        <v>5582.8389355999998</v>
      </c>
      <c r="H171" s="11" t="str">
        <f t="shared" si="22"/>
        <v>N/A</v>
      </c>
      <c r="I171" s="12">
        <v>0.72660000000000002</v>
      </c>
      <c r="J171" s="12">
        <v>-6.73</v>
      </c>
      <c r="K171" s="43" t="s">
        <v>739</v>
      </c>
      <c r="L171" s="9" t="str">
        <f t="shared" si="23"/>
        <v>Yes</v>
      </c>
    </row>
    <row r="172" spans="1:12" x14ac:dyDescent="0.25">
      <c r="A172" s="47" t="s">
        <v>1547</v>
      </c>
      <c r="B172" s="35" t="s">
        <v>213</v>
      </c>
      <c r="C172" s="45">
        <v>1215.0234278999999</v>
      </c>
      <c r="D172" s="11" t="str">
        <f t="shared" si="20"/>
        <v>N/A</v>
      </c>
      <c r="E172" s="45">
        <v>1244.6892072999999</v>
      </c>
      <c r="F172" s="11" t="str">
        <f t="shared" si="21"/>
        <v>N/A</v>
      </c>
      <c r="G172" s="45">
        <v>1138.6260875999999</v>
      </c>
      <c r="H172" s="11" t="str">
        <f t="shared" si="22"/>
        <v>N/A</v>
      </c>
      <c r="I172" s="12">
        <v>2.4420000000000002</v>
      </c>
      <c r="J172" s="12">
        <v>-8.52</v>
      </c>
      <c r="K172" s="43" t="s">
        <v>739</v>
      </c>
      <c r="L172" s="9" t="str">
        <f t="shared" si="23"/>
        <v>Yes</v>
      </c>
    </row>
    <row r="173" spans="1:12" x14ac:dyDescent="0.25">
      <c r="A173" s="47" t="s">
        <v>1548</v>
      </c>
      <c r="B173" s="35" t="s">
        <v>213</v>
      </c>
      <c r="C173" s="45">
        <v>1754.1761904</v>
      </c>
      <c r="D173" s="11" t="str">
        <f t="shared" si="20"/>
        <v>N/A</v>
      </c>
      <c r="E173" s="45">
        <v>1916.1757458</v>
      </c>
      <c r="F173" s="11" t="str">
        <f t="shared" si="21"/>
        <v>N/A</v>
      </c>
      <c r="G173" s="45">
        <v>1678.2728069</v>
      </c>
      <c r="H173" s="11" t="str">
        <f t="shared" si="22"/>
        <v>N/A</v>
      </c>
      <c r="I173" s="12">
        <v>9.2349999999999994</v>
      </c>
      <c r="J173" s="12">
        <v>-12.4</v>
      </c>
      <c r="K173" s="43" t="s">
        <v>739</v>
      </c>
      <c r="L173" s="9" t="str">
        <f t="shared" si="23"/>
        <v>Yes</v>
      </c>
    </row>
    <row r="174" spans="1:12" x14ac:dyDescent="0.25">
      <c r="A174" s="44" t="s">
        <v>373</v>
      </c>
      <c r="B174" s="35" t="s">
        <v>213</v>
      </c>
      <c r="C174" s="8">
        <v>14.470424611</v>
      </c>
      <c r="D174" s="11" t="str">
        <f t="shared" ref="D174:D203" si="24">IF($B174="N/A","N/A",IF(C174&gt;10,"No",IF(C174&lt;-10,"No","Yes")))</f>
        <v>N/A</v>
      </c>
      <c r="E174" s="8">
        <v>14.023552023000001</v>
      </c>
      <c r="F174" s="11" t="str">
        <f t="shared" ref="F174:F203" si="25">IF($B174="N/A","N/A",IF(E174&gt;10,"No",IF(E174&lt;-10,"No","Yes")))</f>
        <v>N/A</v>
      </c>
      <c r="G174" s="8">
        <v>13.136898670000001</v>
      </c>
      <c r="H174" s="11" t="str">
        <f t="shared" ref="H174:H203" si="26">IF($B174="N/A","N/A",IF(G174&gt;10,"No",IF(G174&lt;-10,"No","Yes")))</f>
        <v>N/A</v>
      </c>
      <c r="I174" s="12">
        <v>-3.09</v>
      </c>
      <c r="J174" s="12">
        <v>-6.32</v>
      </c>
      <c r="K174" s="43" t="s">
        <v>739</v>
      </c>
      <c r="L174" s="9" t="str">
        <f t="shared" ref="L174:L203" si="27">IF(J174="Div by 0", "N/A", IF(K174="N/A","N/A", IF(J174&gt;VALUE(MID(K174,1,2)), "No", IF(J174&lt;-1*VALUE(MID(K174,1,2)), "No", "Yes"))))</f>
        <v>Yes</v>
      </c>
    </row>
    <row r="175" spans="1:12" x14ac:dyDescent="0.25">
      <c r="A175" s="47" t="s">
        <v>483</v>
      </c>
      <c r="B175" s="35" t="s">
        <v>213</v>
      </c>
      <c r="C175" s="8">
        <v>19.402753658999998</v>
      </c>
      <c r="D175" s="11" t="str">
        <f t="shared" si="24"/>
        <v>N/A</v>
      </c>
      <c r="E175" s="8">
        <v>19.779532484000001</v>
      </c>
      <c r="F175" s="11" t="str">
        <f t="shared" si="25"/>
        <v>N/A</v>
      </c>
      <c r="G175" s="8">
        <v>19.195002595999998</v>
      </c>
      <c r="H175" s="11" t="str">
        <f t="shared" si="26"/>
        <v>N/A</v>
      </c>
      <c r="I175" s="12">
        <v>1.9419999999999999</v>
      </c>
      <c r="J175" s="12">
        <v>-2.96</v>
      </c>
      <c r="K175" s="43" t="s">
        <v>739</v>
      </c>
      <c r="L175" s="9" t="str">
        <f t="shared" si="27"/>
        <v>Yes</v>
      </c>
    </row>
    <row r="176" spans="1:12" x14ac:dyDescent="0.25">
      <c r="A176" s="47" t="s">
        <v>484</v>
      </c>
      <c r="B176" s="35" t="s">
        <v>213</v>
      </c>
      <c r="C176" s="8">
        <v>16.454116862999999</v>
      </c>
      <c r="D176" s="11" t="str">
        <f t="shared" si="24"/>
        <v>N/A</v>
      </c>
      <c r="E176" s="8">
        <v>16.717030668</v>
      </c>
      <c r="F176" s="11" t="str">
        <f t="shared" si="25"/>
        <v>N/A</v>
      </c>
      <c r="G176" s="8">
        <v>15.757076938000001</v>
      </c>
      <c r="H176" s="11" t="str">
        <f t="shared" si="26"/>
        <v>N/A</v>
      </c>
      <c r="I176" s="12">
        <v>1.5980000000000001</v>
      </c>
      <c r="J176" s="12">
        <v>-5.74</v>
      </c>
      <c r="K176" s="43" t="s">
        <v>739</v>
      </c>
      <c r="L176" s="9" t="str">
        <f t="shared" si="27"/>
        <v>Yes</v>
      </c>
    </row>
    <row r="177" spans="1:12" x14ac:dyDescent="0.25">
      <c r="A177" s="47" t="s">
        <v>485</v>
      </c>
      <c r="B177" s="35" t="s">
        <v>213</v>
      </c>
      <c r="C177" s="8">
        <v>9.9682874650999995</v>
      </c>
      <c r="D177" s="11" t="str">
        <f t="shared" si="24"/>
        <v>N/A</v>
      </c>
      <c r="E177" s="8">
        <v>8.6060892022999997</v>
      </c>
      <c r="F177" s="11" t="str">
        <f t="shared" si="25"/>
        <v>N/A</v>
      </c>
      <c r="G177" s="8">
        <v>7.6766945482000004</v>
      </c>
      <c r="H177" s="11" t="str">
        <f t="shared" si="26"/>
        <v>N/A</v>
      </c>
      <c r="I177" s="12">
        <v>-13.7</v>
      </c>
      <c r="J177" s="12">
        <v>-10.8</v>
      </c>
      <c r="K177" s="43" t="s">
        <v>739</v>
      </c>
      <c r="L177" s="9" t="str">
        <f t="shared" si="27"/>
        <v>Yes</v>
      </c>
    </row>
    <row r="178" spans="1:12" x14ac:dyDescent="0.25">
      <c r="A178" s="47" t="s">
        <v>486</v>
      </c>
      <c r="B178" s="35" t="s">
        <v>213</v>
      </c>
      <c r="C178" s="8">
        <v>18.967159778999999</v>
      </c>
      <c r="D178" s="11" t="str">
        <f t="shared" si="24"/>
        <v>N/A</v>
      </c>
      <c r="E178" s="8">
        <v>17.947756037000001</v>
      </c>
      <c r="F178" s="11" t="str">
        <f t="shared" si="25"/>
        <v>N/A</v>
      </c>
      <c r="G178" s="8">
        <v>16.649517263</v>
      </c>
      <c r="H178" s="11" t="str">
        <f t="shared" si="26"/>
        <v>N/A</v>
      </c>
      <c r="I178" s="12">
        <v>-5.37</v>
      </c>
      <c r="J178" s="12">
        <v>-7.23</v>
      </c>
      <c r="K178" s="43" t="s">
        <v>739</v>
      </c>
      <c r="L178" s="9" t="str">
        <f t="shared" si="27"/>
        <v>Yes</v>
      </c>
    </row>
    <row r="179" spans="1:12" x14ac:dyDescent="0.25">
      <c r="A179" s="44" t="s">
        <v>1549</v>
      </c>
      <c r="B179" s="35" t="s">
        <v>213</v>
      </c>
      <c r="C179" s="8">
        <v>4.5972068177000001</v>
      </c>
      <c r="D179" s="11" t="str">
        <f t="shared" si="24"/>
        <v>N/A</v>
      </c>
      <c r="E179" s="8">
        <v>4.7723295844000004</v>
      </c>
      <c r="F179" s="11" t="str">
        <f t="shared" si="25"/>
        <v>N/A</v>
      </c>
      <c r="G179" s="8">
        <v>4.7699138680999997</v>
      </c>
      <c r="H179" s="11" t="str">
        <f t="shared" si="26"/>
        <v>N/A</v>
      </c>
      <c r="I179" s="12">
        <v>3.8090000000000002</v>
      </c>
      <c r="J179" s="12">
        <v>-5.0999999999999997E-2</v>
      </c>
      <c r="K179" s="43" t="s">
        <v>739</v>
      </c>
      <c r="L179" s="9" t="str">
        <f t="shared" si="27"/>
        <v>Yes</v>
      </c>
    </row>
    <row r="180" spans="1:12" x14ac:dyDescent="0.25">
      <c r="A180" s="47" t="s">
        <v>1550</v>
      </c>
      <c r="B180" s="35" t="s">
        <v>213</v>
      </c>
      <c r="C180" s="8">
        <v>22.159513768</v>
      </c>
      <c r="D180" s="11" t="str">
        <f t="shared" si="24"/>
        <v>N/A</v>
      </c>
      <c r="E180" s="8">
        <v>22.481432257000002</v>
      </c>
      <c r="F180" s="11" t="str">
        <f t="shared" si="25"/>
        <v>N/A</v>
      </c>
      <c r="G180" s="8">
        <v>22.005255456</v>
      </c>
      <c r="H180" s="11" t="str">
        <f t="shared" si="26"/>
        <v>N/A</v>
      </c>
      <c r="I180" s="12">
        <v>1.4530000000000001</v>
      </c>
      <c r="J180" s="12">
        <v>-2.12</v>
      </c>
      <c r="K180" s="43" t="s">
        <v>739</v>
      </c>
      <c r="L180" s="9" t="str">
        <f t="shared" si="27"/>
        <v>Yes</v>
      </c>
    </row>
    <row r="181" spans="1:12" x14ac:dyDescent="0.25">
      <c r="A181" s="47" t="s">
        <v>1551</v>
      </c>
      <c r="B181" s="35" t="s">
        <v>213</v>
      </c>
      <c r="C181" s="8">
        <v>3.1858659935999998</v>
      </c>
      <c r="D181" s="11" t="str">
        <f t="shared" si="24"/>
        <v>N/A</v>
      </c>
      <c r="E181" s="8">
        <v>3.0764622446000001</v>
      </c>
      <c r="F181" s="11" t="str">
        <f t="shared" si="25"/>
        <v>N/A</v>
      </c>
      <c r="G181" s="8">
        <v>3.0242800480000001</v>
      </c>
      <c r="H181" s="11" t="str">
        <f t="shared" si="26"/>
        <v>N/A</v>
      </c>
      <c r="I181" s="12">
        <v>-3.43</v>
      </c>
      <c r="J181" s="12">
        <v>-1.7</v>
      </c>
      <c r="K181" s="43" t="s">
        <v>739</v>
      </c>
      <c r="L181" s="9" t="str">
        <f t="shared" si="27"/>
        <v>Yes</v>
      </c>
    </row>
    <row r="182" spans="1:12" x14ac:dyDescent="0.25">
      <c r="A182" s="47" t="s">
        <v>1552</v>
      </c>
      <c r="B182" s="35" t="s">
        <v>213</v>
      </c>
      <c r="C182" s="8">
        <v>0.28929716439999997</v>
      </c>
      <c r="D182" s="11" t="str">
        <f t="shared" si="24"/>
        <v>N/A</v>
      </c>
      <c r="E182" s="8">
        <v>0.33587463989999999</v>
      </c>
      <c r="F182" s="11" t="str">
        <f t="shared" si="25"/>
        <v>N/A</v>
      </c>
      <c r="G182" s="8">
        <v>0.26890408659999998</v>
      </c>
      <c r="H182" s="11" t="str">
        <f t="shared" si="26"/>
        <v>N/A</v>
      </c>
      <c r="I182" s="12">
        <v>16.100000000000001</v>
      </c>
      <c r="J182" s="12">
        <v>-19.899999999999999</v>
      </c>
      <c r="K182" s="43" t="s">
        <v>739</v>
      </c>
      <c r="L182" s="9" t="str">
        <f t="shared" si="27"/>
        <v>Yes</v>
      </c>
    </row>
    <row r="183" spans="1:12" x14ac:dyDescent="0.25">
      <c r="A183" s="47" t="s">
        <v>1553</v>
      </c>
      <c r="B183" s="35" t="s">
        <v>213</v>
      </c>
      <c r="C183" s="8">
        <v>0.25704168389999998</v>
      </c>
      <c r="D183" s="11" t="str">
        <f t="shared" si="24"/>
        <v>N/A</v>
      </c>
      <c r="E183" s="8">
        <v>0.31986099870000001</v>
      </c>
      <c r="F183" s="11" t="str">
        <f t="shared" si="25"/>
        <v>N/A</v>
      </c>
      <c r="G183" s="8">
        <v>0.39844998580000002</v>
      </c>
      <c r="H183" s="11" t="str">
        <f t="shared" si="26"/>
        <v>N/A</v>
      </c>
      <c r="I183" s="12">
        <v>24.44</v>
      </c>
      <c r="J183" s="12">
        <v>24.57</v>
      </c>
      <c r="K183" s="43" t="s">
        <v>739</v>
      </c>
      <c r="L183" s="9" t="str">
        <f t="shared" si="27"/>
        <v>Yes</v>
      </c>
    </row>
    <row r="184" spans="1:12" x14ac:dyDescent="0.25">
      <c r="A184" s="44" t="s">
        <v>97</v>
      </c>
      <c r="B184" s="35" t="s">
        <v>213</v>
      </c>
      <c r="C184" s="8">
        <v>59.180706770999997</v>
      </c>
      <c r="D184" s="11" t="str">
        <f t="shared" si="24"/>
        <v>N/A</v>
      </c>
      <c r="E184" s="8">
        <v>58.328130098999999</v>
      </c>
      <c r="F184" s="11" t="str">
        <f t="shared" si="25"/>
        <v>N/A</v>
      </c>
      <c r="G184" s="8">
        <v>55.343906109000002</v>
      </c>
      <c r="H184" s="11" t="str">
        <f t="shared" si="26"/>
        <v>N/A</v>
      </c>
      <c r="I184" s="12">
        <v>-1.44</v>
      </c>
      <c r="J184" s="12">
        <v>-5.12</v>
      </c>
      <c r="K184" s="43" t="s">
        <v>739</v>
      </c>
      <c r="L184" s="9" t="str">
        <f t="shared" si="27"/>
        <v>Yes</v>
      </c>
    </row>
    <row r="185" spans="1:12" x14ac:dyDescent="0.25">
      <c r="A185" s="47" t="s">
        <v>487</v>
      </c>
      <c r="B185" s="35" t="s">
        <v>213</v>
      </c>
      <c r="C185" s="8">
        <v>38.982262466000002</v>
      </c>
      <c r="D185" s="11" t="str">
        <f t="shared" si="24"/>
        <v>N/A</v>
      </c>
      <c r="E185" s="8">
        <v>37.495113752000002</v>
      </c>
      <c r="F185" s="11" t="str">
        <f t="shared" si="25"/>
        <v>N/A</v>
      </c>
      <c r="G185" s="8">
        <v>33.855207464999999</v>
      </c>
      <c r="H185" s="11" t="str">
        <f t="shared" si="26"/>
        <v>N/A</v>
      </c>
      <c r="I185" s="12">
        <v>-3.81</v>
      </c>
      <c r="J185" s="12">
        <v>-9.7100000000000009</v>
      </c>
      <c r="K185" s="43" t="s">
        <v>739</v>
      </c>
      <c r="L185" s="9" t="str">
        <f t="shared" si="27"/>
        <v>Yes</v>
      </c>
    </row>
    <row r="186" spans="1:12" x14ac:dyDescent="0.25">
      <c r="A186" s="47" t="s">
        <v>488</v>
      </c>
      <c r="B186" s="35" t="s">
        <v>213</v>
      </c>
      <c r="C186" s="8">
        <v>55.297871327000003</v>
      </c>
      <c r="D186" s="11" t="str">
        <f t="shared" si="24"/>
        <v>N/A</v>
      </c>
      <c r="E186" s="8">
        <v>55.798320808</v>
      </c>
      <c r="F186" s="11" t="str">
        <f t="shared" si="25"/>
        <v>N/A</v>
      </c>
      <c r="G186" s="8">
        <v>52.964302287999999</v>
      </c>
      <c r="H186" s="11" t="str">
        <f t="shared" si="26"/>
        <v>N/A</v>
      </c>
      <c r="I186" s="12">
        <v>0.90500000000000003</v>
      </c>
      <c r="J186" s="12">
        <v>-5.08</v>
      </c>
      <c r="K186" s="43" t="s">
        <v>739</v>
      </c>
      <c r="L186" s="9" t="str">
        <f t="shared" si="27"/>
        <v>Yes</v>
      </c>
    </row>
    <row r="187" spans="1:12" x14ac:dyDescent="0.25">
      <c r="A187" s="47" t="s">
        <v>489</v>
      </c>
      <c r="B187" s="35" t="s">
        <v>213</v>
      </c>
      <c r="C187" s="8">
        <v>65.847281244000001</v>
      </c>
      <c r="D187" s="11" t="str">
        <f t="shared" si="24"/>
        <v>N/A</v>
      </c>
      <c r="E187" s="8">
        <v>65.004470050999998</v>
      </c>
      <c r="F187" s="11" t="str">
        <f t="shared" si="25"/>
        <v>N/A</v>
      </c>
      <c r="G187" s="8">
        <v>63.577717159000002</v>
      </c>
      <c r="H187" s="11" t="str">
        <f t="shared" si="26"/>
        <v>N/A</v>
      </c>
      <c r="I187" s="12">
        <v>-1.28</v>
      </c>
      <c r="J187" s="12">
        <v>-2.19</v>
      </c>
      <c r="K187" s="43" t="s">
        <v>739</v>
      </c>
      <c r="L187" s="9" t="str">
        <f t="shared" si="27"/>
        <v>Yes</v>
      </c>
    </row>
    <row r="188" spans="1:12" x14ac:dyDescent="0.25">
      <c r="A188" s="47" t="s">
        <v>490</v>
      </c>
      <c r="B188" s="35" t="s">
        <v>213</v>
      </c>
      <c r="C188" s="8">
        <v>69.255657612999997</v>
      </c>
      <c r="D188" s="11" t="str">
        <f t="shared" si="24"/>
        <v>N/A</v>
      </c>
      <c r="E188" s="8">
        <v>69.072205659000005</v>
      </c>
      <c r="F188" s="11" t="str">
        <f t="shared" si="25"/>
        <v>N/A</v>
      </c>
      <c r="G188" s="8">
        <v>63.305383452999997</v>
      </c>
      <c r="H188" s="11" t="str">
        <f t="shared" si="26"/>
        <v>N/A</v>
      </c>
      <c r="I188" s="12">
        <v>-0.26500000000000001</v>
      </c>
      <c r="J188" s="12">
        <v>-8.35</v>
      </c>
      <c r="K188" s="43" t="s">
        <v>739</v>
      </c>
      <c r="L188" s="9" t="str">
        <f t="shared" si="27"/>
        <v>Yes</v>
      </c>
    </row>
    <row r="189" spans="1:12" x14ac:dyDescent="0.25">
      <c r="A189" s="44" t="s">
        <v>118</v>
      </c>
      <c r="B189" s="35" t="s">
        <v>213</v>
      </c>
      <c r="C189" s="8">
        <v>86.033585590000001</v>
      </c>
      <c r="D189" s="11" t="str">
        <f t="shared" si="24"/>
        <v>N/A</v>
      </c>
      <c r="E189" s="8">
        <v>86.725970692000004</v>
      </c>
      <c r="F189" s="11" t="str">
        <f t="shared" si="25"/>
        <v>N/A</v>
      </c>
      <c r="G189" s="8">
        <v>85.506993422999997</v>
      </c>
      <c r="H189" s="11" t="str">
        <f t="shared" si="26"/>
        <v>N/A</v>
      </c>
      <c r="I189" s="12">
        <v>0.80479999999999996</v>
      </c>
      <c r="J189" s="12">
        <v>-1.41</v>
      </c>
      <c r="K189" s="43" t="s">
        <v>739</v>
      </c>
      <c r="L189" s="9" t="str">
        <f t="shared" si="27"/>
        <v>Yes</v>
      </c>
    </row>
    <row r="190" spans="1:12" x14ac:dyDescent="0.25">
      <c r="A190" s="47" t="s">
        <v>491</v>
      </c>
      <c r="B190" s="35" t="s">
        <v>213</v>
      </c>
      <c r="C190" s="8">
        <v>85.329322748999999</v>
      </c>
      <c r="D190" s="11" t="str">
        <f t="shared" si="24"/>
        <v>N/A</v>
      </c>
      <c r="E190" s="8">
        <v>85.538269095000004</v>
      </c>
      <c r="F190" s="11" t="str">
        <f t="shared" si="25"/>
        <v>N/A</v>
      </c>
      <c r="G190" s="8">
        <v>82.800182524999997</v>
      </c>
      <c r="H190" s="11" t="str">
        <f t="shared" si="26"/>
        <v>N/A</v>
      </c>
      <c r="I190" s="12">
        <v>0.24490000000000001</v>
      </c>
      <c r="J190" s="12">
        <v>-3.2</v>
      </c>
      <c r="K190" s="43" t="s">
        <v>739</v>
      </c>
      <c r="L190" s="9" t="str">
        <f t="shared" si="27"/>
        <v>Yes</v>
      </c>
    </row>
    <row r="191" spans="1:12" x14ac:dyDescent="0.25">
      <c r="A191" s="47" t="s">
        <v>492</v>
      </c>
      <c r="B191" s="35" t="s">
        <v>213</v>
      </c>
      <c r="C191" s="8">
        <v>88.115624553999993</v>
      </c>
      <c r="D191" s="11" t="str">
        <f t="shared" si="24"/>
        <v>N/A</v>
      </c>
      <c r="E191" s="8">
        <v>88.920507104999999</v>
      </c>
      <c r="F191" s="11" t="str">
        <f t="shared" si="25"/>
        <v>N/A</v>
      </c>
      <c r="G191" s="8">
        <v>88.033342380999997</v>
      </c>
      <c r="H191" s="11" t="str">
        <f t="shared" si="26"/>
        <v>N/A</v>
      </c>
      <c r="I191" s="12">
        <v>0.91339999999999999</v>
      </c>
      <c r="J191" s="12">
        <v>-0.998</v>
      </c>
      <c r="K191" s="43" t="s">
        <v>739</v>
      </c>
      <c r="L191" s="9" t="str">
        <f t="shared" si="27"/>
        <v>Yes</v>
      </c>
    </row>
    <row r="192" spans="1:12" x14ac:dyDescent="0.25">
      <c r="A192" s="47" t="s">
        <v>493</v>
      </c>
      <c r="B192" s="35" t="s">
        <v>213</v>
      </c>
      <c r="C192" s="8">
        <v>86.597830560999995</v>
      </c>
      <c r="D192" s="11" t="str">
        <f t="shared" si="24"/>
        <v>N/A</v>
      </c>
      <c r="E192" s="8">
        <v>87.073482666000004</v>
      </c>
      <c r="F192" s="11" t="str">
        <f t="shared" si="25"/>
        <v>N/A</v>
      </c>
      <c r="G192" s="8">
        <v>86.515365024000005</v>
      </c>
      <c r="H192" s="11" t="str">
        <f t="shared" si="26"/>
        <v>N/A</v>
      </c>
      <c r="I192" s="12">
        <v>0.54930000000000001</v>
      </c>
      <c r="J192" s="12">
        <v>-0.64100000000000001</v>
      </c>
      <c r="K192" s="43" t="s">
        <v>739</v>
      </c>
      <c r="L192" s="9" t="str">
        <f t="shared" si="27"/>
        <v>Yes</v>
      </c>
    </row>
    <row r="193" spans="1:12" x14ac:dyDescent="0.25">
      <c r="A193" s="47" t="s">
        <v>494</v>
      </c>
      <c r="B193" s="35" t="s">
        <v>213</v>
      </c>
      <c r="C193" s="8">
        <v>81.171247281000007</v>
      </c>
      <c r="D193" s="11" t="str">
        <f t="shared" si="24"/>
        <v>N/A</v>
      </c>
      <c r="E193" s="8">
        <v>82.202302208999996</v>
      </c>
      <c r="F193" s="11" t="str">
        <f t="shared" si="25"/>
        <v>N/A</v>
      </c>
      <c r="G193" s="8">
        <v>79.541125730999994</v>
      </c>
      <c r="H193" s="11" t="str">
        <f t="shared" si="26"/>
        <v>N/A</v>
      </c>
      <c r="I193" s="12">
        <v>1.27</v>
      </c>
      <c r="J193" s="12">
        <v>-3.24</v>
      </c>
      <c r="K193" s="43" t="s">
        <v>739</v>
      </c>
      <c r="L193" s="9" t="str">
        <f t="shared" si="27"/>
        <v>Yes</v>
      </c>
    </row>
    <row r="194" spans="1:12" x14ac:dyDescent="0.25">
      <c r="A194" s="44" t="s">
        <v>1554</v>
      </c>
      <c r="B194" s="35" t="s">
        <v>213</v>
      </c>
      <c r="C194" s="36">
        <v>4.1551202724999996</v>
      </c>
      <c r="D194" s="11" t="str">
        <f t="shared" si="24"/>
        <v>N/A</v>
      </c>
      <c r="E194" s="36">
        <v>4.1564578484999997</v>
      </c>
      <c r="F194" s="11" t="str">
        <f t="shared" si="25"/>
        <v>N/A</v>
      </c>
      <c r="G194" s="36">
        <v>4.1481198164000004</v>
      </c>
      <c r="H194" s="11" t="str">
        <f t="shared" si="26"/>
        <v>N/A</v>
      </c>
      <c r="I194" s="12">
        <v>3.2199999999999999E-2</v>
      </c>
      <c r="J194" s="12">
        <v>-0.20100000000000001</v>
      </c>
      <c r="K194" s="43" t="s">
        <v>739</v>
      </c>
      <c r="L194" s="9" t="str">
        <f t="shared" si="27"/>
        <v>Yes</v>
      </c>
    </row>
    <row r="195" spans="1:12" x14ac:dyDescent="0.25">
      <c r="A195" s="47" t="s">
        <v>1555</v>
      </c>
      <c r="B195" s="35" t="s">
        <v>213</v>
      </c>
      <c r="C195" s="36">
        <v>0.72119226469999997</v>
      </c>
      <c r="D195" s="11" t="str">
        <f t="shared" si="24"/>
        <v>N/A</v>
      </c>
      <c r="E195" s="36">
        <v>0.77083003949999995</v>
      </c>
      <c r="F195" s="11" t="str">
        <f t="shared" si="25"/>
        <v>N/A</v>
      </c>
      <c r="G195" s="36">
        <v>0.78424461020000003</v>
      </c>
      <c r="H195" s="11" t="str">
        <f t="shared" si="26"/>
        <v>N/A</v>
      </c>
      <c r="I195" s="12">
        <v>6.883</v>
      </c>
      <c r="J195" s="12">
        <v>1.74</v>
      </c>
      <c r="K195" s="43" t="s">
        <v>739</v>
      </c>
      <c r="L195" s="9" t="str">
        <f t="shared" si="27"/>
        <v>Yes</v>
      </c>
    </row>
    <row r="196" spans="1:12" x14ac:dyDescent="0.25">
      <c r="A196" s="47" t="s">
        <v>1556</v>
      </c>
      <c r="B196" s="35" t="s">
        <v>213</v>
      </c>
      <c r="C196" s="36">
        <v>6.9947904608</v>
      </c>
      <c r="D196" s="11" t="str">
        <f t="shared" si="24"/>
        <v>N/A</v>
      </c>
      <c r="E196" s="36">
        <v>6.9095125165000004</v>
      </c>
      <c r="F196" s="11" t="str">
        <f t="shared" si="25"/>
        <v>N/A</v>
      </c>
      <c r="G196" s="36">
        <v>6.7035452322999998</v>
      </c>
      <c r="H196" s="11" t="str">
        <f t="shared" si="26"/>
        <v>N/A</v>
      </c>
      <c r="I196" s="12">
        <v>-1.22</v>
      </c>
      <c r="J196" s="12">
        <v>-2.98</v>
      </c>
      <c r="K196" s="43" t="s">
        <v>739</v>
      </c>
      <c r="L196" s="9" t="str">
        <f t="shared" si="27"/>
        <v>Yes</v>
      </c>
    </row>
    <row r="197" spans="1:12" x14ac:dyDescent="0.25">
      <c r="A197" s="47" t="s">
        <v>1557</v>
      </c>
      <c r="B197" s="35" t="s">
        <v>213</v>
      </c>
      <c r="C197" s="36">
        <v>4.0766546469999998</v>
      </c>
      <c r="D197" s="11" t="str">
        <f t="shared" si="24"/>
        <v>N/A</v>
      </c>
      <c r="E197" s="36">
        <v>3.8545664406000002</v>
      </c>
      <c r="F197" s="11" t="str">
        <f t="shared" si="25"/>
        <v>N/A</v>
      </c>
      <c r="G197" s="36">
        <v>4.0251768272000001</v>
      </c>
      <c r="H197" s="11" t="str">
        <f t="shared" si="26"/>
        <v>N/A</v>
      </c>
      <c r="I197" s="12">
        <v>-5.45</v>
      </c>
      <c r="J197" s="12">
        <v>4.4260000000000002</v>
      </c>
      <c r="K197" s="43" t="s">
        <v>739</v>
      </c>
      <c r="L197" s="9" t="str">
        <f t="shared" si="27"/>
        <v>Yes</v>
      </c>
    </row>
    <row r="198" spans="1:12" x14ac:dyDescent="0.25">
      <c r="A198" s="47" t="s">
        <v>1558</v>
      </c>
      <c r="B198" s="35" t="s">
        <v>213</v>
      </c>
      <c r="C198" s="36">
        <v>3.7062168308999999</v>
      </c>
      <c r="D198" s="11" t="str">
        <f t="shared" si="24"/>
        <v>N/A</v>
      </c>
      <c r="E198" s="36">
        <v>3.5815181518000001</v>
      </c>
      <c r="F198" s="11" t="str">
        <f t="shared" si="25"/>
        <v>N/A</v>
      </c>
      <c r="G198" s="36">
        <v>3.6890203813000002</v>
      </c>
      <c r="H198" s="11" t="str">
        <f t="shared" si="26"/>
        <v>N/A</v>
      </c>
      <c r="I198" s="12">
        <v>-3.36</v>
      </c>
      <c r="J198" s="12">
        <v>3.0019999999999998</v>
      </c>
      <c r="K198" s="43" t="s">
        <v>739</v>
      </c>
      <c r="L198" s="9" t="str">
        <f t="shared" si="27"/>
        <v>Yes</v>
      </c>
    </row>
    <row r="199" spans="1:12" x14ac:dyDescent="0.25">
      <c r="A199" s="44" t="s">
        <v>1559</v>
      </c>
      <c r="B199" s="35" t="s">
        <v>213</v>
      </c>
      <c r="C199" s="36">
        <v>247.76497620000001</v>
      </c>
      <c r="D199" s="11" t="str">
        <f t="shared" si="24"/>
        <v>N/A</v>
      </c>
      <c r="E199" s="36">
        <v>244.16820114999999</v>
      </c>
      <c r="F199" s="11" t="str">
        <f t="shared" si="25"/>
        <v>N/A</v>
      </c>
      <c r="G199" s="36">
        <v>247.27981371999999</v>
      </c>
      <c r="H199" s="11" t="str">
        <f t="shared" si="26"/>
        <v>N/A</v>
      </c>
      <c r="I199" s="12">
        <v>-1.45</v>
      </c>
      <c r="J199" s="12">
        <v>1.274</v>
      </c>
      <c r="K199" s="43" t="s">
        <v>739</v>
      </c>
      <c r="L199" s="9" t="str">
        <f t="shared" si="27"/>
        <v>Yes</v>
      </c>
    </row>
    <row r="200" spans="1:12" x14ac:dyDescent="0.25">
      <c r="A200" s="47" t="s">
        <v>1560</v>
      </c>
      <c r="B200" s="35" t="s">
        <v>213</v>
      </c>
      <c r="C200" s="36">
        <v>243.71179681000001</v>
      </c>
      <c r="D200" s="11" t="str">
        <f t="shared" si="24"/>
        <v>N/A</v>
      </c>
      <c r="E200" s="36">
        <v>240.73452497</v>
      </c>
      <c r="F200" s="11" t="str">
        <f t="shared" si="25"/>
        <v>N/A</v>
      </c>
      <c r="G200" s="36">
        <v>243.468931</v>
      </c>
      <c r="H200" s="11" t="str">
        <f t="shared" si="26"/>
        <v>N/A</v>
      </c>
      <c r="I200" s="12">
        <v>-1.22</v>
      </c>
      <c r="J200" s="12">
        <v>1.1359999999999999</v>
      </c>
      <c r="K200" s="43" t="s">
        <v>739</v>
      </c>
      <c r="L200" s="9" t="str">
        <f t="shared" si="27"/>
        <v>Yes</v>
      </c>
    </row>
    <row r="201" spans="1:12" x14ac:dyDescent="0.25">
      <c r="A201" s="47" t="s">
        <v>1561</v>
      </c>
      <c r="B201" s="35" t="s">
        <v>213</v>
      </c>
      <c r="C201" s="36">
        <v>280.25919283000002</v>
      </c>
      <c r="D201" s="11" t="str">
        <f t="shared" si="24"/>
        <v>N/A</v>
      </c>
      <c r="E201" s="36">
        <v>274.11139747999999</v>
      </c>
      <c r="F201" s="11" t="str">
        <f t="shared" si="25"/>
        <v>N/A</v>
      </c>
      <c r="G201" s="36">
        <v>276.89200926000001</v>
      </c>
      <c r="H201" s="11" t="str">
        <f t="shared" si="26"/>
        <v>N/A</v>
      </c>
      <c r="I201" s="12">
        <v>-2.19</v>
      </c>
      <c r="J201" s="12">
        <v>1.014</v>
      </c>
      <c r="K201" s="43" t="s">
        <v>739</v>
      </c>
      <c r="L201" s="9" t="str">
        <f t="shared" si="27"/>
        <v>Yes</v>
      </c>
    </row>
    <row r="202" spans="1:12" x14ac:dyDescent="0.25">
      <c r="A202" s="47" t="s">
        <v>1562</v>
      </c>
      <c r="B202" s="35" t="s">
        <v>213</v>
      </c>
      <c r="C202" s="36">
        <v>145.27655311000001</v>
      </c>
      <c r="D202" s="11" t="str">
        <f t="shared" si="24"/>
        <v>N/A</v>
      </c>
      <c r="E202" s="36">
        <v>147.05914971999999</v>
      </c>
      <c r="F202" s="11" t="str">
        <f t="shared" si="25"/>
        <v>N/A</v>
      </c>
      <c r="G202" s="36">
        <v>136.78846153999999</v>
      </c>
      <c r="H202" s="11" t="str">
        <f t="shared" si="26"/>
        <v>N/A</v>
      </c>
      <c r="I202" s="12">
        <v>1.2270000000000001</v>
      </c>
      <c r="J202" s="12">
        <v>-6.98</v>
      </c>
      <c r="K202" s="43" t="s">
        <v>739</v>
      </c>
      <c r="L202" s="9" t="str">
        <f t="shared" si="27"/>
        <v>Yes</v>
      </c>
    </row>
    <row r="203" spans="1:12" x14ac:dyDescent="0.25">
      <c r="A203" s="47" t="s">
        <v>1563</v>
      </c>
      <c r="B203" s="35" t="s">
        <v>213</v>
      </c>
      <c r="C203" s="36">
        <v>250.39860139999999</v>
      </c>
      <c r="D203" s="11" t="str">
        <f t="shared" si="24"/>
        <v>N/A</v>
      </c>
      <c r="E203" s="36">
        <v>227.77160494</v>
      </c>
      <c r="F203" s="11" t="str">
        <f t="shared" si="25"/>
        <v>N/A</v>
      </c>
      <c r="G203" s="36">
        <v>230.68131868</v>
      </c>
      <c r="H203" s="11" t="str">
        <f t="shared" si="26"/>
        <v>N/A</v>
      </c>
      <c r="I203" s="12">
        <v>-9.0399999999999991</v>
      </c>
      <c r="J203" s="12">
        <v>1.2769999999999999</v>
      </c>
      <c r="K203" s="43" t="s">
        <v>739</v>
      </c>
      <c r="L203" s="9" t="str">
        <f t="shared" si="27"/>
        <v>Yes</v>
      </c>
    </row>
    <row r="204" spans="1:12" x14ac:dyDescent="0.25">
      <c r="A204" s="44" t="s">
        <v>127</v>
      </c>
      <c r="B204" s="35" t="s">
        <v>213</v>
      </c>
      <c r="C204" s="36">
        <v>0</v>
      </c>
      <c r="D204" s="11" t="str">
        <f t="shared" ref="D204:D214" si="28">IF($B204="N/A","N/A",IF(C204&gt;10,"No",IF(C204&lt;-10,"No","Yes")))</f>
        <v>N/A</v>
      </c>
      <c r="E204" s="36">
        <v>11</v>
      </c>
      <c r="F204" s="11" t="str">
        <f t="shared" ref="F204:F214" si="29">IF($B204="N/A","N/A",IF(E204&gt;10,"No",IF(E204&lt;-10,"No","Yes")))</f>
        <v>N/A</v>
      </c>
      <c r="G204" s="36">
        <v>0</v>
      </c>
      <c r="H204" s="11" t="str">
        <f t="shared" ref="H204:H214" si="30">IF($B204="N/A","N/A",IF(G204&gt;10,"No",IF(G204&lt;-10,"No","Yes")))</f>
        <v>N/A</v>
      </c>
      <c r="I204" s="12" t="s">
        <v>1746</v>
      </c>
      <c r="J204" s="12">
        <v>-100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14</v>
      </c>
      <c r="F205" s="11" t="str">
        <f t="shared" si="29"/>
        <v>N/A</v>
      </c>
      <c r="G205" s="36">
        <v>11</v>
      </c>
      <c r="H205" s="11" t="str">
        <f t="shared" si="30"/>
        <v>N/A</v>
      </c>
      <c r="I205" s="12">
        <v>55.56</v>
      </c>
      <c r="J205" s="12">
        <v>-35.700000000000003</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33.33</v>
      </c>
      <c r="J206" s="12">
        <v>-50</v>
      </c>
      <c r="K206" s="14" t="s">
        <v>213</v>
      </c>
      <c r="L206" s="9" t="str">
        <f t="shared" si="31"/>
        <v>N/A</v>
      </c>
    </row>
    <row r="207" spans="1:12" ht="25" x14ac:dyDescent="0.25">
      <c r="A207" s="44" t="s">
        <v>1564</v>
      </c>
      <c r="B207" s="35" t="s">
        <v>213</v>
      </c>
      <c r="C207" s="36">
        <v>0</v>
      </c>
      <c r="D207" s="11" t="str">
        <f t="shared" si="28"/>
        <v>N/A</v>
      </c>
      <c r="E207" s="36">
        <v>0</v>
      </c>
      <c r="F207" s="11" t="str">
        <f t="shared" si="29"/>
        <v>N/A</v>
      </c>
      <c r="G207" s="36">
        <v>0</v>
      </c>
      <c r="H207" s="11" t="str">
        <f t="shared" si="30"/>
        <v>N/A</v>
      </c>
      <c r="I207" s="12" t="s">
        <v>1746</v>
      </c>
      <c r="J207" s="12" t="s">
        <v>1746</v>
      </c>
      <c r="K207" s="14" t="s">
        <v>213</v>
      </c>
      <c r="L207" s="9" t="str">
        <f t="shared" si="31"/>
        <v>N/A</v>
      </c>
    </row>
    <row r="208" spans="1:12" x14ac:dyDescent="0.25">
      <c r="A208" s="44" t="s">
        <v>1612</v>
      </c>
      <c r="B208" s="35" t="s">
        <v>213</v>
      </c>
      <c r="C208" s="36">
        <v>11</v>
      </c>
      <c r="D208" s="11" t="str">
        <f t="shared" si="28"/>
        <v>N/A</v>
      </c>
      <c r="E208" s="36">
        <v>12</v>
      </c>
      <c r="F208" s="11" t="str">
        <f t="shared" si="29"/>
        <v>N/A</v>
      </c>
      <c r="G208" s="36">
        <v>11</v>
      </c>
      <c r="H208" s="11" t="str">
        <f t="shared" si="30"/>
        <v>N/A</v>
      </c>
      <c r="I208" s="12">
        <v>50</v>
      </c>
      <c r="J208" s="12">
        <v>-25</v>
      </c>
      <c r="K208" s="14" t="s">
        <v>213</v>
      </c>
      <c r="L208" s="9" t="str">
        <f t="shared" si="31"/>
        <v>N/A</v>
      </c>
    </row>
    <row r="209" spans="1:12" x14ac:dyDescent="0.25">
      <c r="A209" s="44" t="s">
        <v>1613</v>
      </c>
      <c r="B209" s="35" t="s">
        <v>213</v>
      </c>
      <c r="C209" s="36">
        <v>11</v>
      </c>
      <c r="D209" s="11" t="str">
        <f t="shared" si="28"/>
        <v>N/A</v>
      </c>
      <c r="E209" s="36">
        <v>11</v>
      </c>
      <c r="F209" s="11" t="str">
        <f t="shared" si="29"/>
        <v>N/A</v>
      </c>
      <c r="G209" s="36">
        <v>11</v>
      </c>
      <c r="H209" s="11" t="str">
        <f t="shared" si="30"/>
        <v>N/A</v>
      </c>
      <c r="I209" s="12">
        <v>0</v>
      </c>
      <c r="J209" s="12">
        <v>400</v>
      </c>
      <c r="K209" s="14" t="s">
        <v>213</v>
      </c>
      <c r="L209" s="9" t="str">
        <f t="shared" si="31"/>
        <v>N/A</v>
      </c>
    </row>
    <row r="210" spans="1:12" x14ac:dyDescent="0.25">
      <c r="A210" s="44" t="s">
        <v>125</v>
      </c>
      <c r="B210" s="35" t="s">
        <v>213</v>
      </c>
      <c r="C210" s="45">
        <v>808629</v>
      </c>
      <c r="D210" s="11" t="str">
        <f t="shared" si="28"/>
        <v>N/A</v>
      </c>
      <c r="E210" s="45">
        <v>2086828</v>
      </c>
      <c r="F210" s="11" t="str">
        <f t="shared" si="29"/>
        <v>N/A</v>
      </c>
      <c r="G210" s="45">
        <v>688631</v>
      </c>
      <c r="H210" s="11" t="str">
        <f t="shared" si="30"/>
        <v>N/A</v>
      </c>
      <c r="I210" s="12">
        <v>158.1</v>
      </c>
      <c r="J210" s="12">
        <v>-67</v>
      </c>
      <c r="K210" s="14" t="s">
        <v>213</v>
      </c>
      <c r="L210" s="9" t="str">
        <f t="shared" si="31"/>
        <v>N/A</v>
      </c>
    </row>
    <row r="211" spans="1:12" x14ac:dyDescent="0.25">
      <c r="A211" s="44" t="s">
        <v>1614</v>
      </c>
      <c r="B211" s="35" t="s">
        <v>213</v>
      </c>
      <c r="C211" s="45">
        <v>782589</v>
      </c>
      <c r="D211" s="11" t="str">
        <f t="shared" si="28"/>
        <v>N/A</v>
      </c>
      <c r="E211" s="45">
        <v>2064607</v>
      </c>
      <c r="F211" s="11" t="str">
        <f t="shared" si="29"/>
        <v>N/A</v>
      </c>
      <c r="G211" s="45">
        <v>604123</v>
      </c>
      <c r="H211" s="11" t="str">
        <f t="shared" si="30"/>
        <v>N/A</v>
      </c>
      <c r="I211" s="12">
        <v>163.80000000000001</v>
      </c>
      <c r="J211" s="12">
        <v>-70.7</v>
      </c>
      <c r="K211" s="14" t="s">
        <v>213</v>
      </c>
      <c r="L211" s="9" t="str">
        <f t="shared" si="31"/>
        <v>N/A</v>
      </c>
    </row>
    <row r="212" spans="1:12" x14ac:dyDescent="0.25">
      <c r="A212" s="44" t="s">
        <v>1565</v>
      </c>
      <c r="B212" s="35" t="s">
        <v>213</v>
      </c>
      <c r="C212" s="45">
        <v>123370</v>
      </c>
      <c r="D212" s="11" t="str">
        <f t="shared" si="28"/>
        <v>N/A</v>
      </c>
      <c r="E212" s="45">
        <v>132860</v>
      </c>
      <c r="F212" s="11" t="str">
        <f t="shared" si="29"/>
        <v>N/A</v>
      </c>
      <c r="G212" s="45">
        <v>129853</v>
      </c>
      <c r="H212" s="11" t="str">
        <f t="shared" si="30"/>
        <v>N/A</v>
      </c>
      <c r="I212" s="12">
        <v>7.6920000000000002</v>
      </c>
      <c r="J212" s="12">
        <v>-2.2599999999999998</v>
      </c>
      <c r="K212" s="14" t="s">
        <v>213</v>
      </c>
      <c r="L212" s="9" t="str">
        <f t="shared" si="31"/>
        <v>N/A</v>
      </c>
    </row>
    <row r="213" spans="1:12" x14ac:dyDescent="0.25">
      <c r="A213" s="44" t="s">
        <v>1615</v>
      </c>
      <c r="B213" s="35" t="s">
        <v>213</v>
      </c>
      <c r="C213" s="45">
        <v>505036</v>
      </c>
      <c r="D213" s="11" t="str">
        <f t="shared" si="28"/>
        <v>N/A</v>
      </c>
      <c r="E213" s="45">
        <v>720700</v>
      </c>
      <c r="F213" s="11" t="str">
        <f t="shared" si="29"/>
        <v>N/A</v>
      </c>
      <c r="G213" s="45">
        <v>470307</v>
      </c>
      <c r="H213" s="11" t="str">
        <f t="shared" si="30"/>
        <v>N/A</v>
      </c>
      <c r="I213" s="12">
        <v>42.7</v>
      </c>
      <c r="J213" s="12">
        <v>-34.700000000000003</v>
      </c>
      <c r="K213" s="14" t="s">
        <v>213</v>
      </c>
      <c r="L213" s="9" t="str">
        <f t="shared" si="31"/>
        <v>N/A</v>
      </c>
    </row>
    <row r="214" spans="1:12" x14ac:dyDescent="0.25">
      <c r="A214" s="47" t="s">
        <v>1616</v>
      </c>
      <c r="B214" s="35" t="s">
        <v>213</v>
      </c>
      <c r="C214" s="45">
        <v>253146</v>
      </c>
      <c r="D214" s="11" t="str">
        <f t="shared" si="28"/>
        <v>N/A</v>
      </c>
      <c r="E214" s="45">
        <v>248027</v>
      </c>
      <c r="F214" s="11" t="str">
        <f t="shared" si="29"/>
        <v>N/A</v>
      </c>
      <c r="G214" s="45">
        <v>323063</v>
      </c>
      <c r="H214" s="11" t="str">
        <f t="shared" si="30"/>
        <v>N/A</v>
      </c>
      <c r="I214" s="12">
        <v>-2.02</v>
      </c>
      <c r="J214" s="12">
        <v>30.25</v>
      </c>
      <c r="K214" s="14" t="s">
        <v>213</v>
      </c>
      <c r="L214" s="9" t="str">
        <f t="shared" si="31"/>
        <v>N/A</v>
      </c>
    </row>
    <row r="215" spans="1:12" ht="25" x14ac:dyDescent="0.25">
      <c r="A215" s="44" t="s">
        <v>1379</v>
      </c>
      <c r="B215" s="35" t="s">
        <v>213</v>
      </c>
      <c r="C215" s="45">
        <v>231060252</v>
      </c>
      <c r="D215" s="11" t="str">
        <f t="shared" ref="D215:D229" si="32">IF($B215="N/A","N/A",IF(C215&gt;10,"No",IF(C215&lt;-10,"No","Yes")))</f>
        <v>N/A</v>
      </c>
      <c r="E215" s="45">
        <v>232899775</v>
      </c>
      <c r="F215" s="11" t="str">
        <f t="shared" ref="F215:F229" si="33">IF($B215="N/A","N/A",IF(E215&gt;10,"No",IF(E215&lt;-10,"No","Yes")))</f>
        <v>N/A</v>
      </c>
      <c r="G215" s="45">
        <v>229711842</v>
      </c>
      <c r="H215" s="11" t="str">
        <f t="shared" ref="H215:H229" si="34">IF($B215="N/A","N/A",IF(G215&gt;10,"No",IF(G215&lt;-10,"No","Yes")))</f>
        <v>N/A</v>
      </c>
      <c r="I215" s="12">
        <v>0.79610000000000003</v>
      </c>
      <c r="J215" s="12">
        <v>-1.37</v>
      </c>
      <c r="K215" s="43" t="s">
        <v>739</v>
      </c>
      <c r="L215" s="9" t="str">
        <f t="shared" ref="L215:L229" si="35">IF(J215="Div by 0", "N/A", IF(K215="N/A","N/A", IF(J215&gt;VALUE(MID(K215,1,2)), "No", IF(J215&lt;-1*VALUE(MID(K215,1,2)), "No", "Yes"))))</f>
        <v>Yes</v>
      </c>
    </row>
    <row r="216" spans="1:12" x14ac:dyDescent="0.25">
      <c r="A216" s="44" t="s">
        <v>649</v>
      </c>
      <c r="B216" s="35" t="s">
        <v>213</v>
      </c>
      <c r="C216" s="36">
        <v>28281</v>
      </c>
      <c r="D216" s="11" t="str">
        <f t="shared" si="32"/>
        <v>N/A</v>
      </c>
      <c r="E216" s="36">
        <v>27713</v>
      </c>
      <c r="F216" s="11" t="str">
        <f t="shared" si="33"/>
        <v>N/A</v>
      </c>
      <c r="G216" s="36">
        <v>26847</v>
      </c>
      <c r="H216" s="11" t="str">
        <f t="shared" si="34"/>
        <v>N/A</v>
      </c>
      <c r="I216" s="12">
        <v>-2.0099999999999998</v>
      </c>
      <c r="J216" s="12">
        <v>-3.12</v>
      </c>
      <c r="K216" s="43" t="s">
        <v>739</v>
      </c>
      <c r="L216" s="9" t="str">
        <f t="shared" si="35"/>
        <v>Yes</v>
      </c>
    </row>
    <row r="217" spans="1:12" x14ac:dyDescent="0.25">
      <c r="A217" s="44" t="s">
        <v>1380</v>
      </c>
      <c r="B217" s="35" t="s">
        <v>213</v>
      </c>
      <c r="C217" s="45">
        <v>8170.1584810000004</v>
      </c>
      <c r="D217" s="11" t="str">
        <f t="shared" si="32"/>
        <v>N/A</v>
      </c>
      <c r="E217" s="45">
        <v>8403.9900046999992</v>
      </c>
      <c r="F217" s="11" t="str">
        <f t="shared" si="33"/>
        <v>N/A</v>
      </c>
      <c r="G217" s="45">
        <v>8556.3318806999996</v>
      </c>
      <c r="H217" s="11" t="str">
        <f t="shared" si="34"/>
        <v>N/A</v>
      </c>
      <c r="I217" s="12">
        <v>2.8620000000000001</v>
      </c>
      <c r="J217" s="12">
        <v>1.8129999999999999</v>
      </c>
      <c r="K217" s="43" t="s">
        <v>739</v>
      </c>
      <c r="L217" s="9" t="str">
        <f t="shared" si="35"/>
        <v>Yes</v>
      </c>
    </row>
    <row r="218" spans="1:12" ht="25" x14ac:dyDescent="0.25">
      <c r="A218" s="44" t="s">
        <v>1381</v>
      </c>
      <c r="B218" s="35" t="s">
        <v>213</v>
      </c>
      <c r="C218" s="45">
        <v>13313846</v>
      </c>
      <c r="D218" s="11" t="str">
        <f t="shared" si="32"/>
        <v>N/A</v>
      </c>
      <c r="E218" s="45">
        <v>12377307</v>
      </c>
      <c r="F218" s="11" t="str">
        <f t="shared" si="33"/>
        <v>N/A</v>
      </c>
      <c r="G218" s="45">
        <v>11560413</v>
      </c>
      <c r="H218" s="11" t="str">
        <f t="shared" si="34"/>
        <v>N/A</v>
      </c>
      <c r="I218" s="12">
        <v>-7.03</v>
      </c>
      <c r="J218" s="12">
        <v>-6.6</v>
      </c>
      <c r="K218" s="43" t="s">
        <v>739</v>
      </c>
      <c r="L218" s="9" t="str">
        <f t="shared" si="35"/>
        <v>Yes</v>
      </c>
    </row>
    <row r="219" spans="1:12" x14ac:dyDescent="0.25">
      <c r="A219" s="44" t="s">
        <v>516</v>
      </c>
      <c r="B219" s="35" t="s">
        <v>213</v>
      </c>
      <c r="C219" s="36">
        <v>54380</v>
      </c>
      <c r="D219" s="11" t="str">
        <f t="shared" si="32"/>
        <v>N/A</v>
      </c>
      <c r="E219" s="36">
        <v>51815</v>
      </c>
      <c r="F219" s="11" t="str">
        <f t="shared" si="33"/>
        <v>N/A</v>
      </c>
      <c r="G219" s="36">
        <v>49863</v>
      </c>
      <c r="H219" s="11" t="str">
        <f t="shared" si="34"/>
        <v>N/A</v>
      </c>
      <c r="I219" s="12">
        <v>-4.72</v>
      </c>
      <c r="J219" s="12">
        <v>-3.77</v>
      </c>
      <c r="K219" s="43" t="s">
        <v>739</v>
      </c>
      <c r="L219" s="9" t="str">
        <f t="shared" si="35"/>
        <v>Yes</v>
      </c>
    </row>
    <row r="220" spans="1:12" x14ac:dyDescent="0.25">
      <c r="A220" s="44" t="s">
        <v>1382</v>
      </c>
      <c r="B220" s="35" t="s">
        <v>213</v>
      </c>
      <c r="C220" s="45">
        <v>244.82982713999999</v>
      </c>
      <c r="D220" s="11" t="str">
        <f t="shared" si="32"/>
        <v>N/A</v>
      </c>
      <c r="E220" s="45">
        <v>238.87497829</v>
      </c>
      <c r="F220" s="11" t="str">
        <f t="shared" si="33"/>
        <v>N/A</v>
      </c>
      <c r="G220" s="45">
        <v>231.84351122000001</v>
      </c>
      <c r="H220" s="11" t="str">
        <f t="shared" si="34"/>
        <v>N/A</v>
      </c>
      <c r="I220" s="12">
        <v>-2.4300000000000002</v>
      </c>
      <c r="J220" s="12">
        <v>-2.94</v>
      </c>
      <c r="K220" s="43" t="s">
        <v>739</v>
      </c>
      <c r="L220" s="9" t="str">
        <f t="shared" si="35"/>
        <v>Yes</v>
      </c>
    </row>
    <row r="221" spans="1:12" ht="25" x14ac:dyDescent="0.25">
      <c r="A221" s="44" t="s">
        <v>1383</v>
      </c>
      <c r="B221" s="35" t="s">
        <v>213</v>
      </c>
      <c r="C221" s="45">
        <v>10834646</v>
      </c>
      <c r="D221" s="11" t="str">
        <f t="shared" si="32"/>
        <v>N/A</v>
      </c>
      <c r="E221" s="45">
        <v>10487278</v>
      </c>
      <c r="F221" s="11" t="str">
        <f t="shared" si="33"/>
        <v>N/A</v>
      </c>
      <c r="G221" s="45">
        <v>9906864</v>
      </c>
      <c r="H221" s="11" t="str">
        <f t="shared" si="34"/>
        <v>N/A</v>
      </c>
      <c r="I221" s="12">
        <v>-3.21</v>
      </c>
      <c r="J221" s="12">
        <v>-5.53</v>
      </c>
      <c r="K221" s="43" t="s">
        <v>739</v>
      </c>
      <c r="L221" s="9" t="str">
        <f t="shared" si="35"/>
        <v>Yes</v>
      </c>
    </row>
    <row r="222" spans="1:12" x14ac:dyDescent="0.25">
      <c r="A222" s="44" t="s">
        <v>517</v>
      </c>
      <c r="B222" s="35" t="s">
        <v>213</v>
      </c>
      <c r="C222" s="36">
        <v>33412</v>
      </c>
      <c r="D222" s="11" t="str">
        <f t="shared" si="32"/>
        <v>N/A</v>
      </c>
      <c r="E222" s="36">
        <v>33990</v>
      </c>
      <c r="F222" s="11" t="str">
        <f t="shared" si="33"/>
        <v>N/A</v>
      </c>
      <c r="G222" s="36">
        <v>34675</v>
      </c>
      <c r="H222" s="11" t="str">
        <f t="shared" si="34"/>
        <v>N/A</v>
      </c>
      <c r="I222" s="12">
        <v>1.73</v>
      </c>
      <c r="J222" s="12">
        <v>2.0150000000000001</v>
      </c>
      <c r="K222" s="43" t="s">
        <v>739</v>
      </c>
      <c r="L222" s="9" t="str">
        <f t="shared" si="35"/>
        <v>Yes</v>
      </c>
    </row>
    <row r="223" spans="1:12" ht="25" x14ac:dyDescent="0.25">
      <c r="A223" s="44" t="s">
        <v>1384</v>
      </c>
      <c r="B223" s="35" t="s">
        <v>213</v>
      </c>
      <c r="C223" s="45">
        <v>324.27409313999999</v>
      </c>
      <c r="D223" s="11" t="str">
        <f t="shared" si="32"/>
        <v>N/A</v>
      </c>
      <c r="E223" s="45">
        <v>308.54010003000002</v>
      </c>
      <c r="F223" s="11" t="str">
        <f t="shared" si="33"/>
        <v>N/A</v>
      </c>
      <c r="G223" s="45">
        <v>285.70624369000001</v>
      </c>
      <c r="H223" s="11" t="str">
        <f t="shared" si="34"/>
        <v>N/A</v>
      </c>
      <c r="I223" s="12">
        <v>-4.8499999999999996</v>
      </c>
      <c r="J223" s="12">
        <v>-7.4</v>
      </c>
      <c r="K223" s="43" t="s">
        <v>739</v>
      </c>
      <c r="L223" s="9" t="str">
        <f t="shared" si="35"/>
        <v>Yes</v>
      </c>
    </row>
    <row r="224" spans="1:12" ht="25" x14ac:dyDescent="0.25">
      <c r="A224" s="44" t="s">
        <v>1385</v>
      </c>
      <c r="B224" s="35" t="s">
        <v>213</v>
      </c>
      <c r="C224" s="45">
        <v>3542</v>
      </c>
      <c r="D224" s="11" t="str">
        <f t="shared" si="32"/>
        <v>N/A</v>
      </c>
      <c r="E224" s="45">
        <v>61171</v>
      </c>
      <c r="F224" s="11" t="str">
        <f t="shared" si="33"/>
        <v>N/A</v>
      </c>
      <c r="G224" s="45">
        <v>48893</v>
      </c>
      <c r="H224" s="11" t="str">
        <f t="shared" si="34"/>
        <v>N/A</v>
      </c>
      <c r="I224" s="12">
        <v>1627</v>
      </c>
      <c r="J224" s="12">
        <v>-20.100000000000001</v>
      </c>
      <c r="K224" s="43" t="s">
        <v>739</v>
      </c>
      <c r="L224" s="9" t="str">
        <f t="shared" si="35"/>
        <v>Yes</v>
      </c>
    </row>
    <row r="225" spans="1:12" x14ac:dyDescent="0.25">
      <c r="A225" s="44" t="s">
        <v>518</v>
      </c>
      <c r="B225" s="35" t="s">
        <v>213</v>
      </c>
      <c r="C225" s="36">
        <v>11</v>
      </c>
      <c r="D225" s="11" t="str">
        <f t="shared" si="32"/>
        <v>N/A</v>
      </c>
      <c r="E225" s="36">
        <v>82</v>
      </c>
      <c r="F225" s="11" t="str">
        <f t="shared" si="33"/>
        <v>N/A</v>
      </c>
      <c r="G225" s="36">
        <v>66</v>
      </c>
      <c r="H225" s="11" t="str">
        <f t="shared" si="34"/>
        <v>N/A</v>
      </c>
      <c r="I225" s="12">
        <v>1267</v>
      </c>
      <c r="J225" s="12">
        <v>-19.5</v>
      </c>
      <c r="K225" s="43" t="s">
        <v>739</v>
      </c>
      <c r="L225" s="9" t="str">
        <f t="shared" si="35"/>
        <v>Yes</v>
      </c>
    </row>
    <row r="226" spans="1:12" x14ac:dyDescent="0.25">
      <c r="A226" s="44" t="s">
        <v>1386</v>
      </c>
      <c r="B226" s="35" t="s">
        <v>213</v>
      </c>
      <c r="C226" s="45">
        <v>590.33333332999996</v>
      </c>
      <c r="D226" s="11" t="str">
        <f t="shared" si="32"/>
        <v>N/A</v>
      </c>
      <c r="E226" s="45">
        <v>745.98780488</v>
      </c>
      <c r="F226" s="11" t="str">
        <f t="shared" si="33"/>
        <v>N/A</v>
      </c>
      <c r="G226" s="45">
        <v>740.80303030000005</v>
      </c>
      <c r="H226" s="11" t="str">
        <f t="shared" si="34"/>
        <v>N/A</v>
      </c>
      <c r="I226" s="12">
        <v>26.37</v>
      </c>
      <c r="J226" s="12">
        <v>-0.69499999999999995</v>
      </c>
      <c r="K226" s="43" t="s">
        <v>739</v>
      </c>
      <c r="L226" s="9" t="str">
        <f t="shared" si="35"/>
        <v>Yes</v>
      </c>
    </row>
    <row r="227" spans="1:12" ht="25" x14ac:dyDescent="0.25">
      <c r="A227" s="44" t="s">
        <v>1387</v>
      </c>
      <c r="B227" s="35" t="s">
        <v>213</v>
      </c>
      <c r="C227" s="45">
        <v>208842133</v>
      </c>
      <c r="D227" s="11" t="str">
        <f t="shared" si="32"/>
        <v>N/A</v>
      </c>
      <c r="E227" s="45">
        <v>217533297</v>
      </c>
      <c r="F227" s="11" t="str">
        <f t="shared" si="33"/>
        <v>N/A</v>
      </c>
      <c r="G227" s="45">
        <v>203894661</v>
      </c>
      <c r="H227" s="11" t="str">
        <f t="shared" si="34"/>
        <v>N/A</v>
      </c>
      <c r="I227" s="12">
        <v>4.1619999999999999</v>
      </c>
      <c r="J227" s="12">
        <v>-6.27</v>
      </c>
      <c r="K227" s="43" t="s">
        <v>739</v>
      </c>
      <c r="L227" s="9" t="str">
        <f t="shared" si="35"/>
        <v>Yes</v>
      </c>
    </row>
    <row r="228" spans="1:12" ht="25" x14ac:dyDescent="0.25">
      <c r="A228" s="44" t="s">
        <v>519</v>
      </c>
      <c r="B228" s="35" t="s">
        <v>213</v>
      </c>
      <c r="C228" s="36">
        <v>21880</v>
      </c>
      <c r="D228" s="11" t="str">
        <f t="shared" si="32"/>
        <v>N/A</v>
      </c>
      <c r="E228" s="36">
        <v>21676</v>
      </c>
      <c r="F228" s="11" t="str">
        <f t="shared" si="33"/>
        <v>N/A</v>
      </c>
      <c r="G228" s="36">
        <v>20540</v>
      </c>
      <c r="H228" s="11" t="str">
        <f t="shared" si="34"/>
        <v>N/A</v>
      </c>
      <c r="I228" s="12">
        <v>-0.93200000000000005</v>
      </c>
      <c r="J228" s="12">
        <v>-5.24</v>
      </c>
      <c r="K228" s="43" t="s">
        <v>739</v>
      </c>
      <c r="L228" s="9" t="str">
        <f t="shared" si="35"/>
        <v>Yes</v>
      </c>
    </row>
    <row r="229" spans="1:12" ht="25" x14ac:dyDescent="0.25">
      <c r="A229" s="44" t="s">
        <v>1388</v>
      </c>
      <c r="B229" s="35" t="s">
        <v>213</v>
      </c>
      <c r="C229" s="45">
        <v>9544.8872486</v>
      </c>
      <c r="D229" s="11" t="str">
        <f t="shared" si="32"/>
        <v>N/A</v>
      </c>
      <c r="E229" s="45">
        <v>10035.675262999999</v>
      </c>
      <c r="F229" s="11" t="str">
        <f t="shared" si="33"/>
        <v>N/A</v>
      </c>
      <c r="G229" s="45">
        <v>9926.7118305999993</v>
      </c>
      <c r="H229" s="11" t="str">
        <f t="shared" si="34"/>
        <v>N/A</v>
      </c>
      <c r="I229" s="12">
        <v>5.1420000000000003</v>
      </c>
      <c r="J229" s="12">
        <v>-1.0900000000000001</v>
      </c>
      <c r="K229" s="43" t="s">
        <v>739</v>
      </c>
      <c r="L229" s="9" t="str">
        <f t="shared" si="35"/>
        <v>Yes</v>
      </c>
    </row>
    <row r="230" spans="1:12" x14ac:dyDescent="0.25">
      <c r="A230" s="4" t="s">
        <v>1389</v>
      </c>
      <c r="B230" s="35" t="s">
        <v>213</v>
      </c>
      <c r="C230" s="14">
        <v>445416491</v>
      </c>
      <c r="D230" s="11" t="str">
        <f t="shared" ref="D230:D253" si="36">IF($B230="N/A","N/A",IF(C230&gt;10,"No",IF(C230&lt;-10,"No","Yes")))</f>
        <v>N/A</v>
      </c>
      <c r="E230" s="14">
        <v>440468192</v>
      </c>
      <c r="F230" s="11" t="str">
        <f t="shared" ref="F230:F253" si="37">IF($B230="N/A","N/A",IF(E230&gt;10,"No",IF(E230&lt;-10,"No","Yes")))</f>
        <v>N/A</v>
      </c>
      <c r="G230" s="14">
        <v>425956085</v>
      </c>
      <c r="H230" s="11" t="str">
        <f t="shared" ref="H230:H253" si="38">IF($B230="N/A","N/A",IF(G230&gt;10,"No",IF(G230&lt;-10,"No","Yes")))</f>
        <v>N/A</v>
      </c>
      <c r="I230" s="12">
        <v>-1.1100000000000001</v>
      </c>
      <c r="J230" s="12">
        <v>-3.29</v>
      </c>
      <c r="K230" s="43" t="s">
        <v>739</v>
      </c>
      <c r="L230" s="9" t="str">
        <f t="shared" ref="L230:L253" si="39">IF(J230="Div by 0", "N/A", IF(K230="N/A","N/A", IF(J230&gt;VALUE(MID(K230,1,2)), "No", IF(J230&lt;-1*VALUE(MID(K230,1,2)), "No", "Yes"))))</f>
        <v>Yes</v>
      </c>
    </row>
    <row r="231" spans="1:12" x14ac:dyDescent="0.25">
      <c r="A231" s="4" t="s">
        <v>1566</v>
      </c>
      <c r="B231" s="35" t="s">
        <v>213</v>
      </c>
      <c r="C231" s="1">
        <v>27697</v>
      </c>
      <c r="D231" s="1" t="str">
        <f t="shared" si="36"/>
        <v>N/A</v>
      </c>
      <c r="E231" s="1">
        <v>27042</v>
      </c>
      <c r="F231" s="1" t="str">
        <f t="shared" si="37"/>
        <v>N/A</v>
      </c>
      <c r="G231" s="1">
        <v>26632</v>
      </c>
      <c r="H231" s="11" t="str">
        <f t="shared" si="38"/>
        <v>N/A</v>
      </c>
      <c r="I231" s="12">
        <v>-2.36</v>
      </c>
      <c r="J231" s="12">
        <v>-1.52</v>
      </c>
      <c r="K231" s="43" t="s">
        <v>739</v>
      </c>
      <c r="L231" s="9" t="str">
        <f t="shared" si="39"/>
        <v>Yes</v>
      </c>
    </row>
    <row r="232" spans="1:12" x14ac:dyDescent="0.25">
      <c r="A232" s="4" t="s">
        <v>1567</v>
      </c>
      <c r="B232" s="35" t="s">
        <v>213</v>
      </c>
      <c r="C232" s="14">
        <v>16081.759432000001</v>
      </c>
      <c r="D232" s="11" t="str">
        <f t="shared" si="36"/>
        <v>N/A</v>
      </c>
      <c r="E232" s="14">
        <v>16288.299386000001</v>
      </c>
      <c r="F232" s="11" t="str">
        <f t="shared" si="37"/>
        <v>N/A</v>
      </c>
      <c r="G232" s="14">
        <v>15994.145576999999</v>
      </c>
      <c r="H232" s="11" t="str">
        <f t="shared" si="38"/>
        <v>N/A</v>
      </c>
      <c r="I232" s="12">
        <v>1.284</v>
      </c>
      <c r="J232" s="12">
        <v>-1.81</v>
      </c>
      <c r="K232" s="43" t="s">
        <v>739</v>
      </c>
      <c r="L232" s="9" t="str">
        <f t="shared" si="39"/>
        <v>Yes</v>
      </c>
    </row>
    <row r="233" spans="1:12" x14ac:dyDescent="0.25">
      <c r="A233" s="48" t="s">
        <v>1568</v>
      </c>
      <c r="B233" s="35" t="s">
        <v>213</v>
      </c>
      <c r="C233" s="14">
        <v>10082.181193</v>
      </c>
      <c r="D233" s="11" t="str">
        <f t="shared" si="36"/>
        <v>N/A</v>
      </c>
      <c r="E233" s="14">
        <v>10725.583226999999</v>
      </c>
      <c r="F233" s="11" t="str">
        <f t="shared" si="37"/>
        <v>N/A</v>
      </c>
      <c r="G233" s="14">
        <v>9918.9656895000007</v>
      </c>
      <c r="H233" s="11" t="str">
        <f t="shared" si="38"/>
        <v>N/A</v>
      </c>
      <c r="I233" s="12">
        <v>6.3819999999999997</v>
      </c>
      <c r="J233" s="12">
        <v>-7.52</v>
      </c>
      <c r="K233" s="43" t="s">
        <v>739</v>
      </c>
      <c r="L233" s="9" t="str">
        <f t="shared" si="39"/>
        <v>Yes</v>
      </c>
    </row>
    <row r="234" spans="1:12" x14ac:dyDescent="0.25">
      <c r="A234" s="48" t="s">
        <v>1569</v>
      </c>
      <c r="B234" s="35" t="s">
        <v>213</v>
      </c>
      <c r="C234" s="14">
        <v>20143.364173999998</v>
      </c>
      <c r="D234" s="11" t="str">
        <f t="shared" si="36"/>
        <v>N/A</v>
      </c>
      <c r="E234" s="14">
        <v>19884.705689999999</v>
      </c>
      <c r="F234" s="11" t="str">
        <f t="shared" si="37"/>
        <v>N/A</v>
      </c>
      <c r="G234" s="14">
        <v>19777.429884000001</v>
      </c>
      <c r="H234" s="11" t="str">
        <f t="shared" si="38"/>
        <v>N/A</v>
      </c>
      <c r="I234" s="12">
        <v>-1.28</v>
      </c>
      <c r="J234" s="12">
        <v>-0.53900000000000003</v>
      </c>
      <c r="K234" s="43" t="s">
        <v>739</v>
      </c>
      <c r="L234" s="9" t="str">
        <f t="shared" si="39"/>
        <v>Yes</v>
      </c>
    </row>
    <row r="235" spans="1:12" x14ac:dyDescent="0.25">
      <c r="A235" s="48" t="s">
        <v>1570</v>
      </c>
      <c r="B235" s="35" t="s">
        <v>213</v>
      </c>
      <c r="C235" s="14">
        <v>4801.7596154000003</v>
      </c>
      <c r="D235" s="11" t="str">
        <f t="shared" si="36"/>
        <v>N/A</v>
      </c>
      <c r="E235" s="14">
        <v>7090.3629242999996</v>
      </c>
      <c r="F235" s="11" t="str">
        <f t="shared" si="37"/>
        <v>N/A</v>
      </c>
      <c r="G235" s="14">
        <v>7628.5580110000001</v>
      </c>
      <c r="H235" s="11" t="str">
        <f t="shared" si="38"/>
        <v>N/A</v>
      </c>
      <c r="I235" s="12">
        <v>47.66</v>
      </c>
      <c r="J235" s="12">
        <v>7.5910000000000002</v>
      </c>
      <c r="K235" s="43" t="s">
        <v>739</v>
      </c>
      <c r="L235" s="9" t="str">
        <f t="shared" si="39"/>
        <v>Yes</v>
      </c>
    </row>
    <row r="236" spans="1:12" x14ac:dyDescent="0.25">
      <c r="A236" s="48" t="s">
        <v>1571</v>
      </c>
      <c r="B236" s="35" t="s">
        <v>213</v>
      </c>
      <c r="C236" s="14">
        <v>9962.9953774999994</v>
      </c>
      <c r="D236" s="11" t="str">
        <f t="shared" si="36"/>
        <v>N/A</v>
      </c>
      <c r="E236" s="14">
        <v>11016.308029</v>
      </c>
      <c r="F236" s="11" t="str">
        <f t="shared" si="37"/>
        <v>N/A</v>
      </c>
      <c r="G236" s="14">
        <v>10948.730159000001</v>
      </c>
      <c r="H236" s="11" t="str">
        <f t="shared" si="38"/>
        <v>N/A</v>
      </c>
      <c r="I236" s="12">
        <v>10.57</v>
      </c>
      <c r="J236" s="12">
        <v>-0.61299999999999999</v>
      </c>
      <c r="K236" s="43" t="s">
        <v>739</v>
      </c>
      <c r="L236" s="9" t="str">
        <f t="shared" si="39"/>
        <v>Yes</v>
      </c>
    </row>
    <row r="237" spans="1:12" x14ac:dyDescent="0.25">
      <c r="A237" s="44" t="s">
        <v>1572</v>
      </c>
      <c r="B237" s="35" t="s">
        <v>213</v>
      </c>
      <c r="C237" s="11">
        <v>6.9658535604000003</v>
      </c>
      <c r="D237" s="11" t="str">
        <f t="shared" si="36"/>
        <v>N/A</v>
      </c>
      <c r="E237" s="11">
        <v>6.9484378733999996</v>
      </c>
      <c r="F237" s="11" t="str">
        <f t="shared" si="37"/>
        <v>N/A</v>
      </c>
      <c r="G237" s="11">
        <v>7.0428755410999999</v>
      </c>
      <c r="H237" s="11" t="str">
        <f t="shared" si="38"/>
        <v>N/A</v>
      </c>
      <c r="I237" s="12">
        <v>-0.25</v>
      </c>
      <c r="J237" s="12">
        <v>1.359</v>
      </c>
      <c r="K237" s="43" t="s">
        <v>739</v>
      </c>
      <c r="L237" s="9" t="str">
        <f t="shared" si="39"/>
        <v>Yes</v>
      </c>
    </row>
    <row r="238" spans="1:12" x14ac:dyDescent="0.25">
      <c r="A238" s="47" t="s">
        <v>1573</v>
      </c>
      <c r="B238" s="35" t="s">
        <v>213</v>
      </c>
      <c r="C238" s="11">
        <v>15.334284297</v>
      </c>
      <c r="D238" s="11" t="str">
        <f t="shared" si="36"/>
        <v>N/A</v>
      </c>
      <c r="E238" s="11">
        <v>14.729106402999999</v>
      </c>
      <c r="F238" s="11" t="str">
        <f t="shared" si="37"/>
        <v>N/A</v>
      </c>
      <c r="G238" s="11">
        <v>14.491841454999999</v>
      </c>
      <c r="H238" s="11" t="str">
        <f t="shared" si="38"/>
        <v>N/A</v>
      </c>
      <c r="I238" s="12">
        <v>-3.95</v>
      </c>
      <c r="J238" s="12">
        <v>-1.61</v>
      </c>
      <c r="K238" s="43" t="s">
        <v>739</v>
      </c>
      <c r="L238" s="9" t="str">
        <f t="shared" si="39"/>
        <v>Yes</v>
      </c>
    </row>
    <row r="239" spans="1:12" x14ac:dyDescent="0.25">
      <c r="A239" s="47" t="s">
        <v>1574</v>
      </c>
      <c r="B239" s="35" t="s">
        <v>213</v>
      </c>
      <c r="C239" s="11">
        <v>15.945521214999999</v>
      </c>
      <c r="D239" s="11" t="str">
        <f t="shared" si="36"/>
        <v>N/A</v>
      </c>
      <c r="E239" s="11">
        <v>14.584122564999999</v>
      </c>
      <c r="F239" s="11" t="str">
        <f t="shared" si="37"/>
        <v>N/A</v>
      </c>
      <c r="G239" s="11">
        <v>14.385906540000001</v>
      </c>
      <c r="H239" s="11" t="str">
        <f t="shared" si="38"/>
        <v>N/A</v>
      </c>
      <c r="I239" s="12">
        <v>-8.5399999999999991</v>
      </c>
      <c r="J239" s="12">
        <v>-1.36</v>
      </c>
      <c r="K239" s="43" t="s">
        <v>739</v>
      </c>
      <c r="L239" s="9" t="str">
        <f t="shared" si="39"/>
        <v>Yes</v>
      </c>
    </row>
    <row r="240" spans="1:12" x14ac:dyDescent="0.25">
      <c r="A240" s="47" t="s">
        <v>1575</v>
      </c>
      <c r="B240" s="35" t="s">
        <v>213</v>
      </c>
      <c r="C240" s="11">
        <v>0.24117759599999999</v>
      </c>
      <c r="D240" s="11" t="str">
        <f t="shared" si="36"/>
        <v>N/A</v>
      </c>
      <c r="E240" s="11">
        <v>0.2377818615</v>
      </c>
      <c r="F240" s="11" t="str">
        <f t="shared" si="37"/>
        <v>N/A</v>
      </c>
      <c r="G240" s="11">
        <v>0.2339982676</v>
      </c>
      <c r="H240" s="11" t="str">
        <f t="shared" si="38"/>
        <v>N/A</v>
      </c>
      <c r="I240" s="12">
        <v>-1.41</v>
      </c>
      <c r="J240" s="12">
        <v>-1.59</v>
      </c>
      <c r="K240" s="43" t="s">
        <v>739</v>
      </c>
      <c r="L240" s="9" t="str">
        <f t="shared" si="39"/>
        <v>Yes</v>
      </c>
    </row>
    <row r="241" spans="1:12" x14ac:dyDescent="0.25">
      <c r="A241" s="47" t="s">
        <v>1576</v>
      </c>
      <c r="B241" s="35" t="s">
        <v>213</v>
      </c>
      <c r="C241" s="11">
        <v>1.1665737961</v>
      </c>
      <c r="D241" s="11" t="str">
        <f t="shared" si="36"/>
        <v>N/A</v>
      </c>
      <c r="E241" s="11">
        <v>1.3524986671999999</v>
      </c>
      <c r="F241" s="11" t="str">
        <f t="shared" si="37"/>
        <v>N/A</v>
      </c>
      <c r="G241" s="11">
        <v>1.3792499507</v>
      </c>
      <c r="H241" s="11" t="str">
        <f t="shared" si="38"/>
        <v>N/A</v>
      </c>
      <c r="I241" s="12">
        <v>15.94</v>
      </c>
      <c r="J241" s="12">
        <v>1.978</v>
      </c>
      <c r="K241" s="43" t="s">
        <v>739</v>
      </c>
      <c r="L241" s="9" t="str">
        <f t="shared" si="39"/>
        <v>Yes</v>
      </c>
    </row>
    <row r="242" spans="1:12" x14ac:dyDescent="0.25">
      <c r="A242" s="4" t="s">
        <v>1401</v>
      </c>
      <c r="B242" s="35" t="s">
        <v>213</v>
      </c>
      <c r="C242" s="14">
        <v>207022211</v>
      </c>
      <c r="D242" s="11" t="str">
        <f t="shared" si="36"/>
        <v>N/A</v>
      </c>
      <c r="E242" s="14">
        <v>215050007</v>
      </c>
      <c r="F242" s="11" t="str">
        <f t="shared" si="37"/>
        <v>N/A</v>
      </c>
      <c r="G242" s="14">
        <v>201390594</v>
      </c>
      <c r="H242" s="11" t="str">
        <f t="shared" si="38"/>
        <v>N/A</v>
      </c>
      <c r="I242" s="12">
        <v>3.8780000000000001</v>
      </c>
      <c r="J242" s="12">
        <v>-6.35</v>
      </c>
      <c r="K242" s="43" t="s">
        <v>739</v>
      </c>
      <c r="L242" s="9" t="str">
        <f t="shared" si="39"/>
        <v>Yes</v>
      </c>
    </row>
    <row r="243" spans="1:12" x14ac:dyDescent="0.25">
      <c r="A243" s="4" t="s">
        <v>1577</v>
      </c>
      <c r="B243" s="35" t="s">
        <v>213</v>
      </c>
      <c r="C243" s="1">
        <v>21740</v>
      </c>
      <c r="D243" s="1" t="str">
        <f t="shared" si="36"/>
        <v>N/A</v>
      </c>
      <c r="E243" s="1">
        <v>21468</v>
      </c>
      <c r="F243" s="1" t="str">
        <f t="shared" si="37"/>
        <v>N/A</v>
      </c>
      <c r="G243" s="1">
        <v>19882</v>
      </c>
      <c r="H243" s="11" t="str">
        <f t="shared" si="38"/>
        <v>N/A</v>
      </c>
      <c r="I243" s="12">
        <v>-1.25</v>
      </c>
      <c r="J243" s="12">
        <v>-7.39</v>
      </c>
      <c r="K243" s="43" t="s">
        <v>739</v>
      </c>
      <c r="L243" s="9" t="str">
        <f t="shared" si="39"/>
        <v>Yes</v>
      </c>
    </row>
    <row r="244" spans="1:12" ht="25" x14ac:dyDescent="0.25">
      <c r="A244" s="4" t="s">
        <v>1578</v>
      </c>
      <c r="B244" s="35" t="s">
        <v>213</v>
      </c>
      <c r="C244" s="14">
        <v>9522.6408004000004</v>
      </c>
      <c r="D244" s="11" t="str">
        <f t="shared" si="36"/>
        <v>N/A</v>
      </c>
      <c r="E244" s="14">
        <v>10017.235280000001</v>
      </c>
      <c r="F244" s="11" t="str">
        <f t="shared" si="37"/>
        <v>N/A</v>
      </c>
      <c r="G244" s="14">
        <v>10129.292525999999</v>
      </c>
      <c r="H244" s="11" t="str">
        <f t="shared" si="38"/>
        <v>N/A</v>
      </c>
      <c r="I244" s="12">
        <v>5.194</v>
      </c>
      <c r="J244" s="12">
        <v>1.119</v>
      </c>
      <c r="K244" s="43" t="s">
        <v>739</v>
      </c>
      <c r="L244" s="9" t="str">
        <f t="shared" si="39"/>
        <v>Yes</v>
      </c>
    </row>
    <row r="245" spans="1:12" ht="25" x14ac:dyDescent="0.25">
      <c r="A245" s="48" t="s">
        <v>1579</v>
      </c>
      <c r="B245" s="35" t="s">
        <v>213</v>
      </c>
      <c r="C245" s="14">
        <v>9233.6902981000003</v>
      </c>
      <c r="D245" s="11" t="str">
        <f t="shared" si="36"/>
        <v>N/A</v>
      </c>
      <c r="E245" s="14">
        <v>9899.1777829999992</v>
      </c>
      <c r="F245" s="11" t="str">
        <f t="shared" si="37"/>
        <v>N/A</v>
      </c>
      <c r="G245" s="14">
        <v>9192.8530676999999</v>
      </c>
      <c r="H245" s="11" t="str">
        <f t="shared" si="38"/>
        <v>N/A</v>
      </c>
      <c r="I245" s="12">
        <v>7.2069999999999999</v>
      </c>
      <c r="J245" s="12">
        <v>-7.14</v>
      </c>
      <c r="K245" s="43" t="s">
        <v>739</v>
      </c>
      <c r="L245" s="9" t="str">
        <f t="shared" si="39"/>
        <v>Yes</v>
      </c>
    </row>
    <row r="246" spans="1:12" ht="25" x14ac:dyDescent="0.25">
      <c r="A246" s="48" t="s">
        <v>1580</v>
      </c>
      <c r="B246" s="35" t="s">
        <v>213</v>
      </c>
      <c r="C246" s="14">
        <v>9710.4850908999997</v>
      </c>
      <c r="D246" s="11" t="str">
        <f t="shared" si="36"/>
        <v>N/A</v>
      </c>
      <c r="E246" s="14">
        <v>10062.787716000001</v>
      </c>
      <c r="F246" s="11" t="str">
        <f t="shared" si="37"/>
        <v>N/A</v>
      </c>
      <c r="G246" s="14">
        <v>10755.929521</v>
      </c>
      <c r="H246" s="11" t="str">
        <f t="shared" si="38"/>
        <v>N/A</v>
      </c>
      <c r="I246" s="12">
        <v>3.6280000000000001</v>
      </c>
      <c r="J246" s="12">
        <v>6.8879999999999999</v>
      </c>
      <c r="K246" s="43" t="s">
        <v>739</v>
      </c>
      <c r="L246" s="9" t="str">
        <f t="shared" si="39"/>
        <v>Yes</v>
      </c>
    </row>
    <row r="247" spans="1:12" ht="25" x14ac:dyDescent="0.25">
      <c r="A247" s="48" t="s">
        <v>1581</v>
      </c>
      <c r="B247" s="35" t="s">
        <v>213</v>
      </c>
      <c r="C247" s="14">
        <v>14185.788888999999</v>
      </c>
      <c r="D247" s="11" t="str">
        <f t="shared" si="36"/>
        <v>N/A</v>
      </c>
      <c r="E247" s="14">
        <v>14608.130768999999</v>
      </c>
      <c r="F247" s="11" t="str">
        <f t="shared" si="37"/>
        <v>N/A</v>
      </c>
      <c r="G247" s="14">
        <v>15596.795082000001</v>
      </c>
      <c r="H247" s="11" t="str">
        <f t="shared" si="38"/>
        <v>N/A</v>
      </c>
      <c r="I247" s="12">
        <v>2.9769999999999999</v>
      </c>
      <c r="J247" s="12">
        <v>6.7679999999999998</v>
      </c>
      <c r="K247" s="43" t="s">
        <v>739</v>
      </c>
      <c r="L247" s="9" t="str">
        <f t="shared" si="39"/>
        <v>Yes</v>
      </c>
    </row>
    <row r="248" spans="1:12" ht="25" x14ac:dyDescent="0.25">
      <c r="A248" s="48" t="s">
        <v>1582</v>
      </c>
      <c r="B248" s="35" t="s">
        <v>213</v>
      </c>
      <c r="C248" s="14">
        <v>9031.6761005999997</v>
      </c>
      <c r="D248" s="11" t="str">
        <f t="shared" si="36"/>
        <v>N/A</v>
      </c>
      <c r="E248" s="14">
        <v>9580.2691293000007</v>
      </c>
      <c r="F248" s="11" t="str">
        <f t="shared" si="37"/>
        <v>N/A</v>
      </c>
      <c r="G248" s="14">
        <v>9785.0893371999991</v>
      </c>
      <c r="H248" s="11" t="str">
        <f t="shared" si="38"/>
        <v>N/A</v>
      </c>
      <c r="I248" s="12">
        <v>6.0739999999999998</v>
      </c>
      <c r="J248" s="12">
        <v>2.1379999999999999</v>
      </c>
      <c r="K248" s="43" t="s">
        <v>739</v>
      </c>
      <c r="L248" s="9" t="str">
        <f t="shared" si="39"/>
        <v>Yes</v>
      </c>
    </row>
    <row r="249" spans="1:12" ht="25" x14ac:dyDescent="0.25">
      <c r="A249" s="44" t="s">
        <v>1583</v>
      </c>
      <c r="B249" s="35" t="s">
        <v>213</v>
      </c>
      <c r="C249" s="11">
        <v>5.4676555729</v>
      </c>
      <c r="D249" s="11" t="str">
        <f t="shared" si="36"/>
        <v>N/A</v>
      </c>
      <c r="E249" s="11">
        <v>5.5161994033999999</v>
      </c>
      <c r="F249" s="11" t="str">
        <f t="shared" si="37"/>
        <v>N/A</v>
      </c>
      <c r="G249" s="11">
        <v>5.2578271067999998</v>
      </c>
      <c r="H249" s="11" t="str">
        <f t="shared" si="38"/>
        <v>N/A</v>
      </c>
      <c r="I249" s="12">
        <v>0.88780000000000003</v>
      </c>
      <c r="J249" s="12">
        <v>-4.68</v>
      </c>
      <c r="K249" s="43" t="s">
        <v>739</v>
      </c>
      <c r="L249" s="9" t="str">
        <f t="shared" si="39"/>
        <v>Yes</v>
      </c>
    </row>
    <row r="250" spans="1:12" ht="25" x14ac:dyDescent="0.25">
      <c r="A250" s="47" t="s">
        <v>1584</v>
      </c>
      <c r="B250" s="35" t="s">
        <v>213</v>
      </c>
      <c r="C250" s="11">
        <v>13.887682957000001</v>
      </c>
      <c r="D250" s="11" t="str">
        <f t="shared" si="36"/>
        <v>N/A</v>
      </c>
      <c r="E250" s="11">
        <v>13.245250566999999</v>
      </c>
      <c r="F250" s="11" t="str">
        <f t="shared" si="37"/>
        <v>N/A</v>
      </c>
      <c r="G250" s="11">
        <v>12.797192894</v>
      </c>
      <c r="H250" s="11" t="str">
        <f t="shared" si="38"/>
        <v>N/A</v>
      </c>
      <c r="I250" s="12">
        <v>-4.63</v>
      </c>
      <c r="J250" s="12">
        <v>-3.38</v>
      </c>
      <c r="K250" s="43" t="s">
        <v>739</v>
      </c>
      <c r="L250" s="9" t="str">
        <f t="shared" si="39"/>
        <v>Yes</v>
      </c>
    </row>
    <row r="251" spans="1:12" ht="25" x14ac:dyDescent="0.25">
      <c r="A251" s="47" t="s">
        <v>1585</v>
      </c>
      <c r="B251" s="35" t="s">
        <v>213</v>
      </c>
      <c r="C251" s="11">
        <v>11.786275537</v>
      </c>
      <c r="D251" s="11" t="str">
        <f t="shared" si="36"/>
        <v>N/A</v>
      </c>
      <c r="E251" s="11">
        <v>11.001964637</v>
      </c>
      <c r="F251" s="11" t="str">
        <f t="shared" si="37"/>
        <v>N/A</v>
      </c>
      <c r="G251" s="11">
        <v>9.8766296876999995</v>
      </c>
      <c r="H251" s="11" t="str">
        <f t="shared" si="38"/>
        <v>N/A</v>
      </c>
      <c r="I251" s="12">
        <v>-6.65</v>
      </c>
      <c r="J251" s="12">
        <v>-10.199999999999999</v>
      </c>
      <c r="K251" s="43" t="s">
        <v>739</v>
      </c>
      <c r="L251" s="9" t="str">
        <f t="shared" si="39"/>
        <v>Yes</v>
      </c>
    </row>
    <row r="252" spans="1:12" ht="25" x14ac:dyDescent="0.25">
      <c r="A252" s="47" t="s">
        <v>1586</v>
      </c>
      <c r="B252" s="35" t="s">
        <v>213</v>
      </c>
      <c r="C252" s="11">
        <v>5.2177845299999998E-2</v>
      </c>
      <c r="D252" s="11" t="str">
        <f t="shared" si="36"/>
        <v>N/A</v>
      </c>
      <c r="E252" s="11">
        <v>8.0709247999999997E-2</v>
      </c>
      <c r="F252" s="11" t="str">
        <f t="shared" si="37"/>
        <v>N/A</v>
      </c>
      <c r="G252" s="11">
        <v>7.8861294600000006E-2</v>
      </c>
      <c r="H252" s="11" t="str">
        <f t="shared" si="38"/>
        <v>N/A</v>
      </c>
      <c r="I252" s="12">
        <v>54.68</v>
      </c>
      <c r="J252" s="12">
        <v>-2.29</v>
      </c>
      <c r="K252" s="43" t="s">
        <v>739</v>
      </c>
      <c r="L252" s="9" t="str">
        <f t="shared" si="39"/>
        <v>Yes</v>
      </c>
    </row>
    <row r="253" spans="1:12" ht="25" x14ac:dyDescent="0.25">
      <c r="A253" s="47" t="s">
        <v>1587</v>
      </c>
      <c r="B253" s="35" t="s">
        <v>213</v>
      </c>
      <c r="C253" s="11">
        <v>0.57160318519999997</v>
      </c>
      <c r="D253" s="11" t="str">
        <f t="shared" si="36"/>
        <v>N/A</v>
      </c>
      <c r="E253" s="11">
        <v>0.74831678089999998</v>
      </c>
      <c r="F253" s="11" t="str">
        <f t="shared" si="37"/>
        <v>N/A</v>
      </c>
      <c r="G253" s="11">
        <v>0.75968211569999999</v>
      </c>
      <c r="H253" s="11" t="str">
        <f t="shared" si="38"/>
        <v>N/A</v>
      </c>
      <c r="I253" s="12">
        <v>30.92</v>
      </c>
      <c r="J253" s="12">
        <v>1.5189999999999999</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102226</v>
      </c>
      <c r="D7" s="32" t="str">
        <f>IF($B7="N/A","N/A",IF(C7&gt;15,"No",IF(C7&lt;-15,"No","Yes")))</f>
        <v>N/A</v>
      </c>
      <c r="E7" s="31">
        <v>92745</v>
      </c>
      <c r="F7" s="32" t="str">
        <f>IF($B7="N/A","N/A",IF(E7&gt;15,"No",IF(E7&lt;-15,"No","Yes")))</f>
        <v>N/A</v>
      </c>
      <c r="G7" s="31">
        <v>132504</v>
      </c>
      <c r="H7" s="32" t="str">
        <f>IF($B7="N/A","N/A",IF(G7&gt;15,"No",IF(G7&lt;-15,"No","Yes")))</f>
        <v>N/A</v>
      </c>
      <c r="I7" s="33">
        <v>-9.27</v>
      </c>
      <c r="J7" s="33">
        <v>42.87</v>
      </c>
      <c r="K7" s="32" t="str">
        <f t="shared" ref="K7:K24" si="0">IF(J7="Div by 0", "N/A", IF(J7="N/A","N/A", IF(J7&gt;30, "No", IF(J7&lt;-30, "No", "Yes"))))</f>
        <v>No</v>
      </c>
    </row>
    <row r="8" spans="1:11" x14ac:dyDescent="0.25">
      <c r="A8" s="26" t="s">
        <v>361</v>
      </c>
      <c r="B8" s="30" t="s">
        <v>213</v>
      </c>
      <c r="C8" s="34" t="s">
        <v>213</v>
      </c>
      <c r="D8" s="32" t="str">
        <f>IF($B8="N/A","N/A",IF(C8&gt;15,"No",IF(C8&lt;-15,"No","Yes")))</f>
        <v>N/A</v>
      </c>
      <c r="E8" s="34">
        <v>100</v>
      </c>
      <c r="F8" s="32" t="str">
        <f>IF($B8="N/A","N/A",IF(E8&gt;15,"No",IF(E8&lt;-15,"No","Yes")))</f>
        <v>N/A</v>
      </c>
      <c r="G8" s="34">
        <v>62.714333152000002</v>
      </c>
      <c r="H8" s="32" t="str">
        <f>IF($B8="N/A","N/A",IF(G8&gt;15,"No",IF(G8&lt;-15,"No","Yes")))</f>
        <v>N/A</v>
      </c>
      <c r="I8" s="33" t="s">
        <v>213</v>
      </c>
      <c r="J8" s="33">
        <v>-37.299999999999997</v>
      </c>
      <c r="K8" s="32" t="str">
        <f t="shared" si="0"/>
        <v>No</v>
      </c>
    </row>
    <row r="9" spans="1:11" x14ac:dyDescent="0.25">
      <c r="A9" s="26" t="s">
        <v>302</v>
      </c>
      <c r="B9" s="35" t="s">
        <v>213</v>
      </c>
      <c r="C9" s="9">
        <v>0</v>
      </c>
      <c r="D9" s="9" t="str">
        <f>IF($B9="N/A","N/A",IF(C9&gt;15,"No",IF(C9&lt;-15,"No","Yes")))</f>
        <v>N/A</v>
      </c>
      <c r="E9" s="9">
        <v>0</v>
      </c>
      <c r="F9" s="9" t="str">
        <f>IF($B9="N/A","N/A",IF(E9&gt;15,"No",IF(E9&lt;-15,"No","Yes")))</f>
        <v>N/A</v>
      </c>
      <c r="G9" s="9">
        <v>37.285666847999998</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98.966994697999993</v>
      </c>
      <c r="D11" s="9" t="str">
        <f>IF(OR($B11="N/A",$C11="N/A"),"N/A",IF(C11&gt;100,"No",IF(C11&lt;95,"No","Yes")))</f>
        <v>Yes</v>
      </c>
      <c r="E11" s="9">
        <v>99.059787589999999</v>
      </c>
      <c r="F11" s="9" t="str">
        <f>IF(OR($B11="N/A",$E11="N/A"),"N/A",IF(E11&gt;100,"No",IF(E11&lt;95,"No","Yes")))</f>
        <v>Yes</v>
      </c>
      <c r="G11" s="9">
        <v>91.820624283000001</v>
      </c>
      <c r="H11" s="9" t="str">
        <f>IF($B11="N/A","N/A",IF(G11&gt;100,"No",IF(G11&lt;95,"No","Yes")))</f>
        <v>No</v>
      </c>
      <c r="I11" s="10">
        <v>9.3799999999999994E-2</v>
      </c>
      <c r="J11" s="10">
        <v>-7.31</v>
      </c>
      <c r="K11" s="9" t="str">
        <f t="shared" si="0"/>
        <v>Yes</v>
      </c>
    </row>
    <row r="12" spans="1:11" x14ac:dyDescent="0.25">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26" t="s">
        <v>818</v>
      </c>
      <c r="B13" s="35" t="s">
        <v>214</v>
      </c>
      <c r="C13" s="9">
        <v>49.019818833000002</v>
      </c>
      <c r="D13" s="9" t="str">
        <f t="shared" si="1"/>
        <v>No</v>
      </c>
      <c r="E13" s="9">
        <v>50.891153162000002</v>
      </c>
      <c r="F13" s="9" t="str">
        <f t="shared" si="2"/>
        <v>No</v>
      </c>
      <c r="G13" s="9">
        <v>38.481102456999999</v>
      </c>
      <c r="H13" s="9" t="str">
        <f t="shared" si="3"/>
        <v>No</v>
      </c>
      <c r="I13" s="10">
        <v>3.8180000000000001</v>
      </c>
      <c r="J13" s="10">
        <v>-24.4</v>
      </c>
      <c r="K13" s="9" t="str">
        <f t="shared" si="0"/>
        <v>Yes</v>
      </c>
    </row>
    <row r="14" spans="1:11" x14ac:dyDescent="0.25">
      <c r="A14" s="29" t="s">
        <v>305</v>
      </c>
      <c r="B14" s="35" t="s">
        <v>213</v>
      </c>
      <c r="C14" s="36">
        <v>102226</v>
      </c>
      <c r="D14" s="9" t="str">
        <f>IF($B14="N/A","N/A",IF(C14&gt;15,"No",IF(C14&lt;-15,"No","Yes")))</f>
        <v>N/A</v>
      </c>
      <c r="E14" s="36">
        <v>92745</v>
      </c>
      <c r="F14" s="9" t="str">
        <f>IF($B14="N/A","N/A",IF(E14&gt;15,"No",IF(E14&lt;-15,"No","Yes")))</f>
        <v>N/A</v>
      </c>
      <c r="G14" s="36">
        <v>83099</v>
      </c>
      <c r="H14" s="9" t="str">
        <f>IF($B14="N/A","N/A",IF(G14&gt;15,"No",IF(G14&lt;-15,"No","Yes")))</f>
        <v>N/A</v>
      </c>
      <c r="I14" s="10">
        <v>-9.27</v>
      </c>
      <c r="J14" s="10">
        <v>-10.4</v>
      </c>
      <c r="K14" s="9" t="str">
        <f t="shared" si="0"/>
        <v>Yes</v>
      </c>
    </row>
    <row r="15" spans="1:11" x14ac:dyDescent="0.25">
      <c r="A15" s="26" t="s">
        <v>435</v>
      </c>
      <c r="B15" s="35" t="s">
        <v>215</v>
      </c>
      <c r="C15" s="9">
        <v>25.671551268999998</v>
      </c>
      <c r="D15" s="9" t="str">
        <f>IF($B15="N/A","N/A",IF(C15&gt;20,"No",IF(C15&lt;5,"No","Yes")))</f>
        <v>No</v>
      </c>
      <c r="E15" s="9">
        <v>29.506711952</v>
      </c>
      <c r="F15" s="9" t="str">
        <f>IF($B15="N/A","N/A",IF(E15&gt;20,"No",IF(E15&lt;5,"No","Yes")))</f>
        <v>No</v>
      </c>
      <c r="G15" s="9">
        <v>31.467286007999999</v>
      </c>
      <c r="H15" s="9" t="str">
        <f>IF($B15="N/A","N/A",IF(G15&gt;20,"No",IF(G15&lt;5,"No","Yes")))</f>
        <v>No</v>
      </c>
      <c r="I15" s="10">
        <v>14.94</v>
      </c>
      <c r="J15" s="10">
        <v>6.6449999999999996</v>
      </c>
      <c r="K15" s="9" t="str">
        <f t="shared" si="0"/>
        <v>Yes</v>
      </c>
    </row>
    <row r="16" spans="1:11" x14ac:dyDescent="0.25">
      <c r="A16" s="26" t="s">
        <v>436</v>
      </c>
      <c r="B16" s="35" t="s">
        <v>213</v>
      </c>
      <c r="C16" s="9" t="s">
        <v>213</v>
      </c>
      <c r="D16" s="9" t="str">
        <f>IF($B16="N/A","N/A",IF(C16&gt;15,"No",IF(C16&lt;-15,"No","Yes")))</f>
        <v>N/A</v>
      </c>
      <c r="E16" s="9">
        <v>70.493288047999997</v>
      </c>
      <c r="F16" s="9" t="str">
        <f>IF($B16="N/A","N/A",IF(E16&gt;15,"No",IF(E16&lt;-15,"No","Yes")))</f>
        <v>N/A</v>
      </c>
      <c r="G16" s="9">
        <v>68.532713991999998</v>
      </c>
      <c r="H16" s="9" t="str">
        <f>IF($B16="N/A","N/A",IF(G16&gt;15,"No",IF(G16&lt;-15,"No","Yes")))</f>
        <v>N/A</v>
      </c>
      <c r="I16" s="10" t="s">
        <v>213</v>
      </c>
      <c r="J16" s="10">
        <v>-2.78</v>
      </c>
      <c r="K16" s="9" t="str">
        <f t="shared" si="0"/>
        <v>Yes</v>
      </c>
    </row>
    <row r="17" spans="1:11" x14ac:dyDescent="0.25">
      <c r="A17" s="26" t="s">
        <v>437</v>
      </c>
      <c r="B17" s="35" t="s">
        <v>213</v>
      </c>
      <c r="C17" s="9">
        <v>13.791990296</v>
      </c>
      <c r="D17" s="9" t="str">
        <f>IF($B17="N/A","N/A",IF(C17&gt;15,"No",IF(C17&lt;-15,"No","Yes")))</f>
        <v>N/A</v>
      </c>
      <c r="E17" s="9">
        <v>2.1747803116000002</v>
      </c>
      <c r="F17" s="9" t="str">
        <f>IF($B17="N/A","N/A",IF(E17&gt;15,"No",IF(E17&lt;-15,"No","Yes")))</f>
        <v>N/A</v>
      </c>
      <c r="G17" s="9">
        <v>2.7834269966999998</v>
      </c>
      <c r="H17" s="9" t="str">
        <f>IF($B17="N/A","N/A",IF(G17&gt;15,"No",IF(G17&lt;-15,"No","Yes")))</f>
        <v>N/A</v>
      </c>
      <c r="I17" s="10">
        <v>-84.2</v>
      </c>
      <c r="J17" s="10">
        <v>27.99</v>
      </c>
      <c r="K17" s="9" t="str">
        <f t="shared" si="0"/>
        <v>Yes</v>
      </c>
    </row>
    <row r="18" spans="1:11" x14ac:dyDescent="0.25">
      <c r="A18" s="26" t="s">
        <v>819</v>
      </c>
      <c r="B18" s="35" t="s">
        <v>213</v>
      </c>
      <c r="C18" s="82">
        <v>6542.9243208999997</v>
      </c>
      <c r="D18" s="9" t="str">
        <f>IF($B18="N/A","N/A",IF(C18&gt;15,"No",IF(C18&lt;-15,"No","Yes")))</f>
        <v>N/A</v>
      </c>
      <c r="E18" s="82">
        <v>10532.33763</v>
      </c>
      <c r="F18" s="9" t="str">
        <f>IF($B18="N/A","N/A",IF(E18&gt;15,"No",IF(E18&lt;-15,"No","Yes")))</f>
        <v>N/A</v>
      </c>
      <c r="G18" s="82">
        <v>12936.973626999999</v>
      </c>
      <c r="H18" s="9" t="str">
        <f>IF($B18="N/A","N/A",IF(G18&gt;15,"No",IF(G18&lt;-15,"No","Yes")))</f>
        <v>N/A</v>
      </c>
      <c r="I18" s="10">
        <v>60.97</v>
      </c>
      <c r="J18" s="10">
        <v>22.83</v>
      </c>
      <c r="K18" s="9" t="str">
        <f t="shared" si="0"/>
        <v>Yes</v>
      </c>
    </row>
    <row r="19" spans="1:11" x14ac:dyDescent="0.25">
      <c r="A19" s="3" t="s">
        <v>306</v>
      </c>
      <c r="B19" s="35" t="s">
        <v>213</v>
      </c>
      <c r="C19" s="36">
        <v>39</v>
      </c>
      <c r="D19" s="35" t="s">
        <v>213</v>
      </c>
      <c r="E19" s="36">
        <v>37</v>
      </c>
      <c r="F19" s="35" t="s">
        <v>213</v>
      </c>
      <c r="G19" s="36">
        <v>43</v>
      </c>
      <c r="H19" s="9" t="str">
        <f>IF($B19="N/A","N/A",IF(G19&gt;15,"No",IF(G19&lt;-15,"No","Yes")))</f>
        <v>N/A</v>
      </c>
      <c r="I19" s="10">
        <v>-5.13</v>
      </c>
      <c r="J19" s="10">
        <v>16.22</v>
      </c>
      <c r="K19" s="9" t="str">
        <f t="shared" si="0"/>
        <v>Yes</v>
      </c>
    </row>
    <row r="20" spans="1:11" x14ac:dyDescent="0.25">
      <c r="A20" s="3" t="s">
        <v>346</v>
      </c>
      <c r="B20" s="35" t="s">
        <v>213</v>
      </c>
      <c r="C20" s="8" t="s">
        <v>213</v>
      </c>
      <c r="D20" s="35" t="s">
        <v>213</v>
      </c>
      <c r="E20" s="8">
        <v>3.9894333900000002E-2</v>
      </c>
      <c r="F20" s="35" t="s">
        <v>213</v>
      </c>
      <c r="G20" s="8">
        <v>3.2451850499999997E-2</v>
      </c>
      <c r="H20" s="9" t="str">
        <f>IF($B20="N/A","N/A",IF(G20&gt;15,"No",IF(G20&lt;-15,"No","Yes")))</f>
        <v>N/A</v>
      </c>
      <c r="I20" s="10" t="s">
        <v>213</v>
      </c>
      <c r="J20" s="10">
        <v>-18.7</v>
      </c>
      <c r="K20" s="9" t="str">
        <f t="shared" si="0"/>
        <v>Yes</v>
      </c>
    </row>
    <row r="21" spans="1:11" ht="25" x14ac:dyDescent="0.25">
      <c r="A21" s="3" t="s">
        <v>820</v>
      </c>
      <c r="B21" s="35" t="s">
        <v>213</v>
      </c>
      <c r="C21" s="37">
        <v>20251.948718</v>
      </c>
      <c r="D21" s="9" t="str">
        <f>IF($B21="N/A","N/A",IF(C21&gt;60,"No",IF(C21&lt;15,"No","Yes")))</f>
        <v>N/A</v>
      </c>
      <c r="E21" s="37">
        <v>11360.810810999999</v>
      </c>
      <c r="F21" s="9" t="str">
        <f>IF($B21="N/A","N/A",IF(E21&gt;60,"No",IF(E21&lt;15,"No","Yes")))</f>
        <v>N/A</v>
      </c>
      <c r="G21" s="37">
        <v>13281.441860000001</v>
      </c>
      <c r="H21" s="9" t="str">
        <f>IF($B21="N/A","N/A",IF(G21&gt;60,"No",IF(G21&lt;15,"No","Yes")))</f>
        <v>N/A</v>
      </c>
      <c r="I21" s="10">
        <v>-43.9</v>
      </c>
      <c r="J21" s="10">
        <v>16.91</v>
      </c>
      <c r="K21" s="9" t="str">
        <f t="shared" si="0"/>
        <v>Yes</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75983</v>
      </c>
      <c r="D6" s="9" t="str">
        <f>IF($B6="N/A","N/A",IF(C6&gt;15,"No",IF(C6&lt;-15,"No","Yes")))</f>
        <v>N/A</v>
      </c>
      <c r="E6" s="36">
        <v>65379</v>
      </c>
      <c r="F6" s="9" t="str">
        <f>IF($B6="N/A","N/A",IF(E6&gt;15,"No",IF(E6&lt;-15,"No","Yes")))</f>
        <v>N/A</v>
      </c>
      <c r="G6" s="36">
        <v>56950</v>
      </c>
      <c r="H6" s="9" t="str">
        <f>IF($B6="N/A","N/A",IF(G6&gt;15,"No",IF(G6&lt;-15,"No","Yes")))</f>
        <v>N/A</v>
      </c>
      <c r="I6" s="10">
        <v>-14</v>
      </c>
      <c r="J6" s="10">
        <v>-12.9</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7594.4002606000004</v>
      </c>
      <c r="D9" s="9" t="str">
        <f>IF($B9="N/A","N/A",IF(C9&gt;7000,"No",IF(C9&lt;2000,"No","Yes")))</f>
        <v>No</v>
      </c>
      <c r="E9" s="82">
        <v>8596.5571055</v>
      </c>
      <c r="F9" s="9" t="str">
        <f>IF($B9="N/A","N/A",IF(E9&gt;7000,"No",IF(E9&lt;2000,"No","Yes")))</f>
        <v>No</v>
      </c>
      <c r="G9" s="82">
        <v>8637.1161721000008</v>
      </c>
      <c r="H9" s="9" t="str">
        <f>IF($B9="N/A","N/A",IF(G9&gt;7000,"No",IF(G9&lt;2000,"No","Yes")))</f>
        <v>No</v>
      </c>
      <c r="I9" s="10">
        <v>13.2</v>
      </c>
      <c r="J9" s="10">
        <v>0.4718</v>
      </c>
      <c r="K9" s="9" t="str">
        <f t="shared" si="0"/>
        <v>Yes</v>
      </c>
    </row>
    <row r="10" spans="1:11" x14ac:dyDescent="0.25">
      <c r="A10" s="96" t="s">
        <v>825</v>
      </c>
      <c r="B10" s="35" t="s">
        <v>213</v>
      </c>
      <c r="C10" s="82">
        <v>1510.1518467999999</v>
      </c>
      <c r="D10" s="9" t="str">
        <f>IF($B10="N/A","N/A",IF(C10&gt;15,"No",IF(C10&lt;-15,"No","Yes")))</f>
        <v>N/A</v>
      </c>
      <c r="E10" s="82">
        <v>1708.5221925000001</v>
      </c>
      <c r="F10" s="9" t="str">
        <f>IF($B10="N/A","N/A",IF(E10&gt;15,"No",IF(E10&lt;-15,"No","Yes")))</f>
        <v>N/A</v>
      </c>
      <c r="G10" s="82">
        <v>1677.6578872</v>
      </c>
      <c r="H10" s="9" t="str">
        <f>IF($B10="N/A","N/A",IF(G10&gt;15,"No",IF(G10&lt;-15,"No","Yes")))</f>
        <v>N/A</v>
      </c>
      <c r="I10" s="10">
        <v>13.14</v>
      </c>
      <c r="J10" s="10">
        <v>-1.81</v>
      </c>
      <c r="K10" s="9" t="str">
        <f t="shared" si="0"/>
        <v>Yes</v>
      </c>
    </row>
    <row r="11" spans="1:11" x14ac:dyDescent="0.25">
      <c r="A11" s="96" t="s">
        <v>309</v>
      </c>
      <c r="B11" s="35" t="s">
        <v>219</v>
      </c>
      <c r="C11" s="9">
        <v>3.4152376189</v>
      </c>
      <c r="D11" s="9" t="str">
        <f>IF($B11="N/A","N/A",IF(C11&gt;10,"No",IF(C11&lt;=0,"No","Yes")))</f>
        <v>Yes</v>
      </c>
      <c r="E11" s="9">
        <v>4.1603573013000004</v>
      </c>
      <c r="F11" s="9" t="str">
        <f>IF($B11="N/A","N/A",IF(E11&gt;10,"No",IF(E11&lt;=0,"No","Yes")))</f>
        <v>Yes</v>
      </c>
      <c r="G11" s="9">
        <v>4.4934152766000004</v>
      </c>
      <c r="H11" s="9" t="str">
        <f>IF($B11="N/A","N/A",IF(G11&gt;10,"No",IF(G11&lt;=0,"No","Yes")))</f>
        <v>Yes</v>
      </c>
      <c r="I11" s="10">
        <v>21.82</v>
      </c>
      <c r="J11" s="10">
        <v>8.0060000000000002</v>
      </c>
      <c r="K11" s="9" t="str">
        <f t="shared" si="0"/>
        <v>Yes</v>
      </c>
    </row>
    <row r="12" spans="1:11" x14ac:dyDescent="0.25">
      <c r="A12" s="96" t="s">
        <v>826</v>
      </c>
      <c r="B12" s="35" t="s">
        <v>213</v>
      </c>
      <c r="C12" s="82">
        <v>2728.0242775000002</v>
      </c>
      <c r="D12" s="9" t="str">
        <f>IF($B12="N/A","N/A",IF(C12&gt;15,"No",IF(C12&lt;-15,"No","Yes")))</f>
        <v>N/A</v>
      </c>
      <c r="E12" s="82">
        <v>2936.0897058999999</v>
      </c>
      <c r="F12" s="9" t="str">
        <f>IF($B12="N/A","N/A",IF(E12&gt;15,"No",IF(E12&lt;-15,"No","Yes")))</f>
        <v>N/A</v>
      </c>
      <c r="G12" s="82">
        <v>2399.8530676</v>
      </c>
      <c r="H12" s="9" t="str">
        <f>IF($B12="N/A","N/A",IF(G12&gt;15,"No",IF(G12&lt;-15,"No","Yes")))</f>
        <v>N/A</v>
      </c>
      <c r="I12" s="10">
        <v>7.6269999999999998</v>
      </c>
      <c r="J12" s="10">
        <v>-18.3</v>
      </c>
      <c r="K12" s="9" t="str">
        <f t="shared" si="0"/>
        <v>Yes</v>
      </c>
    </row>
    <row r="13" spans="1:11" x14ac:dyDescent="0.25">
      <c r="A13" s="96" t="s">
        <v>310</v>
      </c>
      <c r="B13" s="35" t="s">
        <v>214</v>
      </c>
      <c r="C13" s="8">
        <v>99.807851756000005</v>
      </c>
      <c r="D13" s="9" t="str">
        <f>IF($B13="N/A","N/A",IF(C13&gt;100,"No",IF(C13&lt;95,"No","Yes")))</f>
        <v>Yes</v>
      </c>
      <c r="E13" s="8">
        <v>99.960231879000006</v>
      </c>
      <c r="F13" s="9" t="str">
        <f>IF($B13="N/A","N/A",IF(E13&gt;100,"No",IF(E13&lt;95,"No","Yes")))</f>
        <v>Yes</v>
      </c>
      <c r="G13" s="8">
        <v>99.971905179999993</v>
      </c>
      <c r="H13" s="9" t="str">
        <f>IF($B13="N/A","N/A",IF(G13&gt;100,"No",IF(G13&lt;95,"No","Yes")))</f>
        <v>Yes</v>
      </c>
      <c r="I13" s="10">
        <v>0.1527</v>
      </c>
      <c r="J13" s="10">
        <v>1.17E-2</v>
      </c>
      <c r="K13" s="9" t="str">
        <f t="shared" si="0"/>
        <v>Yes</v>
      </c>
    </row>
    <row r="14" spans="1:11" x14ac:dyDescent="0.25">
      <c r="A14" s="96" t="s">
        <v>827</v>
      </c>
      <c r="B14" s="35" t="s">
        <v>220</v>
      </c>
      <c r="C14" s="8">
        <v>1.1848438097</v>
      </c>
      <c r="D14" s="9" t="str">
        <f>IF($B14="N/A","N/A",IF(C14&gt;1,"Yes","No"))</f>
        <v>Yes</v>
      </c>
      <c r="E14" s="8">
        <v>1.2022554434999999</v>
      </c>
      <c r="F14" s="9" t="str">
        <f>IF($B14="N/A","N/A",IF(E14&gt;1,"Yes","No"))</f>
        <v>Yes</v>
      </c>
      <c r="G14" s="8">
        <v>1.2230828679000001</v>
      </c>
      <c r="H14" s="9" t="str">
        <f>IF($B14="N/A","N/A",IF(G14&gt;1,"Yes","No"))</f>
        <v>Yes</v>
      </c>
      <c r="I14" s="10">
        <v>1.47</v>
      </c>
      <c r="J14" s="10">
        <v>1.732</v>
      </c>
      <c r="K14" s="9" t="str">
        <f t="shared" si="0"/>
        <v>Yes</v>
      </c>
    </row>
    <row r="15" spans="1:11" x14ac:dyDescent="0.25">
      <c r="A15" s="96" t="s">
        <v>311</v>
      </c>
      <c r="B15" s="35" t="s">
        <v>214</v>
      </c>
      <c r="C15" s="8">
        <v>99.732834976000007</v>
      </c>
      <c r="D15" s="9" t="str">
        <f>IF($B15="N/A","N/A",IF(C15&gt;100,"No",IF(C15&lt;95,"No","Yes")))</f>
        <v>Yes</v>
      </c>
      <c r="E15" s="8">
        <v>99.865400205</v>
      </c>
      <c r="F15" s="9" t="str">
        <f>IF($B15="N/A","N/A",IF(E15&gt;100,"No",IF(E15&lt;95,"No","Yes")))</f>
        <v>Yes</v>
      </c>
      <c r="G15" s="8">
        <v>99.843722564000004</v>
      </c>
      <c r="H15" s="9" t="str">
        <f>IF($B15="N/A","N/A",IF(G15&gt;100,"No",IF(G15&lt;95,"No","Yes")))</f>
        <v>Yes</v>
      </c>
      <c r="I15" s="10">
        <v>0.13289999999999999</v>
      </c>
      <c r="J15" s="10">
        <v>-2.1999999999999999E-2</v>
      </c>
      <c r="K15" s="9" t="str">
        <f t="shared" si="0"/>
        <v>Yes</v>
      </c>
    </row>
    <row r="16" spans="1:11" x14ac:dyDescent="0.25">
      <c r="A16" s="96" t="s">
        <v>828</v>
      </c>
      <c r="B16" s="35" t="s">
        <v>221</v>
      </c>
      <c r="C16" s="8">
        <v>9.4324887833000002</v>
      </c>
      <c r="D16" s="9" t="str">
        <f>IF($B16="N/A","N/A",IF(C16&gt;3,"Yes","No"))</f>
        <v>Yes</v>
      </c>
      <c r="E16" s="8">
        <v>9.9174158765999998</v>
      </c>
      <c r="F16" s="9" t="str">
        <f>IF($B16="N/A","N/A",IF(E16&gt;3,"Yes","No"))</f>
        <v>Yes</v>
      </c>
      <c r="G16" s="8">
        <v>10.297567752999999</v>
      </c>
      <c r="H16" s="9" t="str">
        <f>IF($B16="N/A","N/A",IF(G16&gt;3,"Yes","No"))</f>
        <v>Yes</v>
      </c>
      <c r="I16" s="10">
        <v>5.141</v>
      </c>
      <c r="J16" s="10">
        <v>3.8330000000000002</v>
      </c>
      <c r="K16" s="9" t="str">
        <f t="shared" si="0"/>
        <v>Yes</v>
      </c>
    </row>
    <row r="17" spans="1:11" x14ac:dyDescent="0.25">
      <c r="A17" s="96" t="s">
        <v>829</v>
      </c>
      <c r="B17" s="35" t="s">
        <v>222</v>
      </c>
      <c r="C17" s="8">
        <v>5.0679099271999997</v>
      </c>
      <c r="D17" s="9" t="str">
        <f>IF($B17="N/A","N/A",IF(C17&gt;=8,"No",IF(C17&lt;2,"No","Yes")))</f>
        <v>Yes</v>
      </c>
      <c r="E17" s="8">
        <v>5.0791550675000003</v>
      </c>
      <c r="F17" s="9" t="str">
        <f>IF($B17="N/A","N/A",IF(E17&gt;=8,"No",IF(E17&lt;2,"No","Yes")))</f>
        <v>Yes</v>
      </c>
      <c r="G17" s="8">
        <v>5.1916978349000003</v>
      </c>
      <c r="H17" s="9" t="str">
        <f>IF($B17="N/A","N/A",IF(G17&gt;=8,"No",IF(G17&lt;2,"No","Yes")))</f>
        <v>Yes</v>
      </c>
      <c r="I17" s="10">
        <v>0.22189999999999999</v>
      </c>
      <c r="J17" s="10">
        <v>2.2160000000000002</v>
      </c>
      <c r="K17" s="9" t="str">
        <f t="shared" si="0"/>
        <v>Yes</v>
      </c>
    </row>
    <row r="18" spans="1:11" x14ac:dyDescent="0.25">
      <c r="A18" s="96" t="s">
        <v>830</v>
      </c>
      <c r="B18" s="35" t="s">
        <v>222</v>
      </c>
      <c r="C18" s="8">
        <v>5.0322138269999996</v>
      </c>
      <c r="D18" s="9" t="str">
        <f>IF($B18="N/A","N/A",IF(C18&gt;=8,"No",IF(C18&lt;2,"No","Yes")))</f>
        <v>Yes</v>
      </c>
      <c r="E18" s="8">
        <v>5.0322555964999998</v>
      </c>
      <c r="F18" s="9" t="str">
        <f>IF($B18="N/A","N/A",IF(E18&gt;=8,"No",IF(E18&lt;2,"No","Yes")))</f>
        <v>Yes</v>
      </c>
      <c r="G18" s="8">
        <v>5.1488741349999998</v>
      </c>
      <c r="H18" s="9" t="str">
        <f>IF($B18="N/A","N/A",IF(G18&gt;=8,"No",IF(G18&lt;2,"No","Yes")))</f>
        <v>Yes</v>
      </c>
      <c r="I18" s="10">
        <v>8.0000000000000004E-4</v>
      </c>
      <c r="J18" s="10">
        <v>2.3170000000000002</v>
      </c>
      <c r="K18" s="9" t="str">
        <f t="shared" si="0"/>
        <v>Yes</v>
      </c>
    </row>
    <row r="19" spans="1:11" x14ac:dyDescent="0.25">
      <c r="A19" s="96" t="s">
        <v>312</v>
      </c>
      <c r="B19" s="35" t="s">
        <v>223</v>
      </c>
      <c r="C19" s="8">
        <v>99.998683916000005</v>
      </c>
      <c r="D19" s="9" t="str">
        <f>IF(OR($B19="N/A",$C19="N/A"),"N/A",IF(C19&gt;100,"No",IF(C19&lt;98,"No","Yes")))</f>
        <v>Yes</v>
      </c>
      <c r="E19" s="8">
        <v>100</v>
      </c>
      <c r="F19" s="9" t="str">
        <f>IF(OR($B19="N/A",$E19="N/A"),"N/A",IF(E19&gt;100,"No",IF(E19&lt;98,"No","Yes")))</f>
        <v>Yes</v>
      </c>
      <c r="G19" s="8">
        <v>99.789288850000005</v>
      </c>
      <c r="H19" s="9" t="str">
        <f>IF($B19="N/A","N/A",IF(G19&gt;100,"No",IF(G19&lt;98,"No","Yes")))</f>
        <v>Yes</v>
      </c>
      <c r="I19" s="10">
        <v>1.2999999999999999E-3</v>
      </c>
      <c r="J19" s="10">
        <v>-0.21099999999999999</v>
      </c>
      <c r="K19" s="9" t="str">
        <f t="shared" si="0"/>
        <v>Yes</v>
      </c>
    </row>
    <row r="20" spans="1:11" x14ac:dyDescent="0.25">
      <c r="A20" s="96" t="s">
        <v>31</v>
      </c>
      <c r="B20" s="51" t="s">
        <v>214</v>
      </c>
      <c r="C20" s="8">
        <v>99.996051747999999</v>
      </c>
      <c r="D20" s="9" t="str">
        <f>IF($B20="N/A","N/A",IF(C20&gt;100,"No",IF(C20&lt;95,"No","Yes")))</f>
        <v>Yes</v>
      </c>
      <c r="E20" s="8">
        <v>99.998470456999996</v>
      </c>
      <c r="F20" s="9" t="str">
        <f>IF($B20="N/A","N/A",IF(E20&gt;100,"No",IF(E20&lt;95,"No","Yes")))</f>
        <v>Yes</v>
      </c>
      <c r="G20" s="8">
        <v>99.785776996999999</v>
      </c>
      <c r="H20" s="9" t="str">
        <f>IF($B20="N/A","N/A",IF(G20&gt;100,"No",IF(G20&lt;95,"No","Yes")))</f>
        <v>Yes</v>
      </c>
      <c r="I20" s="10">
        <v>2.3999999999999998E-3</v>
      </c>
      <c r="J20" s="10">
        <v>-0.21299999999999999</v>
      </c>
      <c r="K20" s="9" t="str">
        <f t="shared" si="0"/>
        <v>Yes</v>
      </c>
    </row>
    <row r="21" spans="1:11" x14ac:dyDescent="0.25">
      <c r="A21" s="96" t="s">
        <v>313</v>
      </c>
      <c r="B21" s="35" t="s">
        <v>214</v>
      </c>
      <c r="C21" s="8">
        <v>99.799955252999993</v>
      </c>
      <c r="D21" s="9" t="str">
        <f>IF($B21="N/A","N/A",IF(C21&gt;100,"No",IF(C21&lt;95,"No","Yes")))</f>
        <v>Yes</v>
      </c>
      <c r="E21" s="8">
        <v>99.952584162999997</v>
      </c>
      <c r="F21" s="9" t="str">
        <f>IF($B21="N/A","N/A",IF(E21&gt;100,"No",IF(E21&lt;95,"No","Yes")))</f>
        <v>Yes</v>
      </c>
      <c r="G21" s="8">
        <v>99.968393327000001</v>
      </c>
      <c r="H21" s="9" t="str">
        <f>IF($B21="N/A","N/A",IF(G21&gt;100,"No",IF(G21&lt;95,"No","Yes")))</f>
        <v>Yes</v>
      </c>
      <c r="I21" s="10">
        <v>0.15290000000000001</v>
      </c>
      <c r="J21" s="10">
        <v>1.5800000000000002E-2</v>
      </c>
      <c r="K21" s="9" t="str">
        <f t="shared" si="0"/>
        <v>Yes</v>
      </c>
    </row>
    <row r="22" spans="1:11" x14ac:dyDescent="0.25">
      <c r="A22" s="96" t="s">
        <v>1708</v>
      </c>
      <c r="B22" s="35" t="s">
        <v>224</v>
      </c>
      <c r="C22" s="8">
        <v>0.1921482437</v>
      </c>
      <c r="D22" s="9" t="str">
        <f>IF($B22="N/A","N/A",IF(C22&gt;5,"No",IF(C22&lt;=0,"No","Yes")))</f>
        <v>Yes</v>
      </c>
      <c r="E22" s="8">
        <v>4.1297664400000003E-2</v>
      </c>
      <c r="F22" s="9" t="str">
        <f>IF($B22="N/A","N/A",IF(E22&gt;5,"No",IF(E22&lt;=0,"No","Yes")))</f>
        <v>Yes</v>
      </c>
      <c r="G22" s="8">
        <v>2.809482E-2</v>
      </c>
      <c r="H22" s="9" t="str">
        <f>IF($B22="N/A","N/A",IF(G22&gt;5,"No",IF(G22&lt;=0,"No","Yes")))</f>
        <v>Yes</v>
      </c>
      <c r="I22" s="10">
        <v>-78.5</v>
      </c>
      <c r="J22" s="10">
        <v>-32</v>
      </c>
      <c r="K22" s="9" t="str">
        <f t="shared" si="0"/>
        <v>No</v>
      </c>
    </row>
    <row r="23" spans="1:11" x14ac:dyDescent="0.25">
      <c r="A23" s="96" t="s">
        <v>314</v>
      </c>
      <c r="B23" s="35" t="s">
        <v>223</v>
      </c>
      <c r="C23" s="8">
        <v>99.992103497000002</v>
      </c>
      <c r="D23" s="9" t="str">
        <f>IF($B23="N/A","N/A",IF(C23&gt;100,"No",IF(C23&lt;98,"No","Yes")))</f>
        <v>Yes</v>
      </c>
      <c r="E23" s="8">
        <v>99.996940914000007</v>
      </c>
      <c r="F23" s="9" t="str">
        <f>IF($B23="N/A","N/A",IF(E23&gt;100,"No",IF(E23&lt;98,"No","Yes")))</f>
        <v>Yes</v>
      </c>
      <c r="G23" s="8">
        <v>99.992976295000005</v>
      </c>
      <c r="H23" s="9" t="str">
        <f>IF($B23="N/A","N/A",IF(G23&gt;100,"No",IF(G23&lt;98,"No","Yes")))</f>
        <v>Yes</v>
      </c>
      <c r="I23" s="10">
        <v>4.7999999999999996E-3</v>
      </c>
      <c r="J23" s="10">
        <v>-4.0000000000000001E-3</v>
      </c>
      <c r="K23" s="9" t="str">
        <f t="shared" si="0"/>
        <v>Yes</v>
      </c>
    </row>
    <row r="24" spans="1:11" x14ac:dyDescent="0.25">
      <c r="A24" s="96" t="s">
        <v>831</v>
      </c>
      <c r="B24" s="35" t="s">
        <v>225</v>
      </c>
      <c r="C24" s="8">
        <v>4.9518012029999996</v>
      </c>
      <c r="D24" s="9" t="str">
        <f>IF($B24="N/A","N/A",IF(C24&gt;=2,"Yes","No"))</f>
        <v>Yes</v>
      </c>
      <c r="E24" s="8">
        <v>5.0147299508999996</v>
      </c>
      <c r="F24" s="9" t="str">
        <f>IF($B24="N/A","N/A",IF(E24&gt;=2,"Yes","No"))</f>
        <v>Yes</v>
      </c>
      <c r="G24" s="8">
        <v>5.2177677098000004</v>
      </c>
      <c r="H24" s="9" t="str">
        <f>IF($B24="N/A","N/A",IF(G24&gt;=2,"Yes","No"))</f>
        <v>Yes</v>
      </c>
      <c r="I24" s="10">
        <v>1.2709999999999999</v>
      </c>
      <c r="J24" s="10">
        <v>4.0490000000000004</v>
      </c>
      <c r="K24" s="9" t="str">
        <f t="shared" si="0"/>
        <v>Yes</v>
      </c>
    </row>
    <row r="25" spans="1:11" x14ac:dyDescent="0.25">
      <c r="A25" s="96" t="s">
        <v>832</v>
      </c>
      <c r="B25" s="35" t="s">
        <v>226</v>
      </c>
      <c r="C25" s="8">
        <v>4.7053713624000002</v>
      </c>
      <c r="D25" s="9" t="str">
        <f>IF($B25="N/A","N/A",IF(C25&gt;30,"No",IF(C25&lt;5,"No","Yes")))</f>
        <v>No</v>
      </c>
      <c r="E25" s="8">
        <v>4.6285390887000002</v>
      </c>
      <c r="F25" s="9" t="str">
        <f>IF($B25="N/A","N/A",IF(E25&gt;30,"No",IF(E25&lt;5,"No","Yes")))</f>
        <v>No</v>
      </c>
      <c r="G25" s="8">
        <v>4.6113862255000004</v>
      </c>
      <c r="H25" s="9" t="str">
        <f>IF($B25="N/A","N/A",IF(G25&gt;30,"No",IF(G25&lt;5,"No","Yes")))</f>
        <v>No</v>
      </c>
      <c r="I25" s="10">
        <v>-1.63</v>
      </c>
      <c r="J25" s="10">
        <v>-0.371</v>
      </c>
      <c r="K25" s="9" t="str">
        <f t="shared" si="0"/>
        <v>Yes</v>
      </c>
    </row>
    <row r="26" spans="1:11" x14ac:dyDescent="0.25">
      <c r="A26" s="96" t="s">
        <v>833</v>
      </c>
      <c r="B26" s="35" t="s">
        <v>227</v>
      </c>
      <c r="C26" s="8">
        <v>17.796175158</v>
      </c>
      <c r="D26" s="9" t="str">
        <f>IF($B26="N/A","N/A",IF(C26&gt;75,"No",IF(C26&lt;15,"No","Yes")))</f>
        <v>Yes</v>
      </c>
      <c r="E26" s="8">
        <v>19.419673585999998</v>
      </c>
      <c r="F26" s="9" t="str">
        <f>IF($B26="N/A","N/A",IF(E26&gt;75,"No",IF(E26&lt;15,"No","Yes")))</f>
        <v>Yes</v>
      </c>
      <c r="G26" s="8">
        <v>20.547536262000001</v>
      </c>
      <c r="H26" s="9" t="str">
        <f>IF($B26="N/A","N/A",IF(G26&gt;75,"No",IF(G26&lt;15,"No","Yes")))</f>
        <v>Yes</v>
      </c>
      <c r="I26" s="10">
        <v>9.1229999999999993</v>
      </c>
      <c r="J26" s="10">
        <v>5.8079999999999998</v>
      </c>
      <c r="K26" s="9" t="str">
        <f t="shared" si="0"/>
        <v>Yes</v>
      </c>
    </row>
    <row r="27" spans="1:11" x14ac:dyDescent="0.25">
      <c r="A27" s="96" t="s">
        <v>834</v>
      </c>
      <c r="B27" s="35" t="s">
        <v>228</v>
      </c>
      <c r="C27" s="8">
        <v>76.428392802999994</v>
      </c>
      <c r="D27" s="9" t="str">
        <f>IF($B27="N/A","N/A",IF(C27&gt;70,"No",IF(C27&lt;25,"No","Yes")))</f>
        <v>No</v>
      </c>
      <c r="E27" s="8">
        <v>74.781651038999996</v>
      </c>
      <c r="F27" s="9" t="str">
        <f>IF($B27="N/A","N/A",IF(E27&gt;70,"No",IF(E27&lt;25,"No","Yes")))</f>
        <v>No</v>
      </c>
      <c r="G27" s="8">
        <v>73.738278369</v>
      </c>
      <c r="H27" s="9" t="str">
        <f>IF($B27="N/A","N/A",IF(G27&gt;70,"No",IF(G27&lt;25,"No","Yes")))</f>
        <v>No</v>
      </c>
      <c r="I27" s="10">
        <v>-2.15</v>
      </c>
      <c r="J27" s="10">
        <v>-1.4</v>
      </c>
      <c r="K27" s="9" t="str">
        <f t="shared" si="0"/>
        <v>Yes</v>
      </c>
    </row>
    <row r="28" spans="1:11" x14ac:dyDescent="0.25">
      <c r="A28" s="96" t="s">
        <v>318</v>
      </c>
      <c r="B28" s="35" t="s">
        <v>229</v>
      </c>
      <c r="C28" s="8">
        <v>70.473658581999999</v>
      </c>
      <c r="D28" s="9" t="str">
        <f>IF($B28="N/A","N/A",IF(C28&gt;70,"No",IF(C28&lt;35,"No","Yes")))</f>
        <v>No</v>
      </c>
      <c r="E28" s="8">
        <v>68.832499732000002</v>
      </c>
      <c r="F28" s="9" t="str">
        <f>IF($B28="N/A","N/A",IF(E28&gt;70,"No",IF(E28&lt;35,"No","Yes")))</f>
        <v>Yes</v>
      </c>
      <c r="G28" s="8">
        <v>68.716417910000004</v>
      </c>
      <c r="H28" s="9" t="str">
        <f>IF($B28="N/A","N/A",IF(G28&gt;70,"No",IF(G28&lt;35,"No","Yes")))</f>
        <v>Yes</v>
      </c>
      <c r="I28" s="10">
        <v>-2.33</v>
      </c>
      <c r="J28" s="10">
        <v>-0.16900000000000001</v>
      </c>
      <c r="K28" s="9" t="str">
        <f t="shared" si="0"/>
        <v>Yes</v>
      </c>
    </row>
    <row r="29" spans="1:11" x14ac:dyDescent="0.25">
      <c r="A29" s="96" t="s">
        <v>835</v>
      </c>
      <c r="B29" s="35" t="s">
        <v>220</v>
      </c>
      <c r="C29" s="8">
        <v>2.1230111302000001</v>
      </c>
      <c r="D29" s="9" t="str">
        <f>IF($B29="N/A","N/A",IF(C29&gt;1,"Yes","No"))</f>
        <v>Yes</v>
      </c>
      <c r="E29" s="8">
        <v>2.1420159104000001</v>
      </c>
      <c r="F29" s="9" t="str">
        <f>IF($B29="N/A","N/A",IF(E29&gt;1,"Yes","No"))</f>
        <v>Yes</v>
      </c>
      <c r="G29" s="8">
        <v>2.1397506005000002</v>
      </c>
      <c r="H29" s="9" t="str">
        <f>IF($B29="N/A","N/A",IF(G29&gt;1,"Yes","No"))</f>
        <v>Yes</v>
      </c>
      <c r="I29" s="10">
        <v>0.8952</v>
      </c>
      <c r="J29" s="10">
        <v>-0.106</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99.678792858999998</v>
      </c>
      <c r="D31" s="9" t="str">
        <f>IF($B31="N/A","N/A",IF(C31&gt;15,"No",IF(C31&lt;-15,"No","Yes")))</f>
        <v>N/A</v>
      </c>
      <c r="E31" s="8">
        <v>99.911115061999993</v>
      </c>
      <c r="F31" s="9" t="str">
        <f>IF($B31="N/A","N/A",IF(E31&gt;15,"No",IF(E31&lt;-15,"No","Yes")))</f>
        <v>N/A</v>
      </c>
      <c r="G31" s="8">
        <v>99.946338222999998</v>
      </c>
      <c r="H31" s="9" t="str">
        <f>IF($B31="N/A","N/A",IF(G31&gt;15,"No",IF(G31&lt;-15,"No","Yes")))</f>
        <v>N/A</v>
      </c>
      <c r="I31" s="10">
        <v>0.2331</v>
      </c>
      <c r="J31" s="10">
        <v>3.5299999999999998E-2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98.313848921000002</v>
      </c>
      <c r="D33" s="9" t="str">
        <f>IF($B33="N/A","N/A",IF(C33&gt;15,"No",IF(C33&lt;-15,"No","Yes")))</f>
        <v>N/A</v>
      </c>
      <c r="E33" s="8">
        <v>98.149548507999995</v>
      </c>
      <c r="F33" s="9" t="str">
        <f>IF($B33="N/A","N/A",IF(E33&gt;15,"No",IF(E33&lt;-15,"No","Yes")))</f>
        <v>N/A</v>
      </c>
      <c r="G33" s="8">
        <v>98.202643621999997</v>
      </c>
      <c r="H33" s="9" t="str">
        <f>IF($B33="N/A","N/A",IF(G33&gt;15,"No",IF(G33&lt;-15,"No","Yes")))</f>
        <v>N/A</v>
      </c>
      <c r="I33" s="10">
        <v>-0.16700000000000001</v>
      </c>
      <c r="J33" s="10">
        <v>5.4100000000000002E-2</v>
      </c>
      <c r="K33" s="9" t="str">
        <f t="shared" si="0"/>
        <v>Yes</v>
      </c>
    </row>
    <row r="34" spans="1:11" x14ac:dyDescent="0.25">
      <c r="A34" s="96" t="s">
        <v>322</v>
      </c>
      <c r="B34" s="35" t="s">
        <v>230</v>
      </c>
      <c r="C34" s="8">
        <v>99.807851756000005</v>
      </c>
      <c r="D34" s="9" t="str">
        <f>IF($B34="N/A","N/A",IF(C34&gt;=90,"Yes","No"))</f>
        <v>Yes</v>
      </c>
      <c r="E34" s="8">
        <v>99.958702336000002</v>
      </c>
      <c r="F34" s="9" t="str">
        <f>IF($B34="N/A","N/A",IF(E34&gt;=90,"Yes","No"))</f>
        <v>Yes</v>
      </c>
      <c r="G34" s="8">
        <v>99.971905179999993</v>
      </c>
      <c r="H34" s="9" t="str">
        <f>IF($B34="N/A","N/A",IF(G34&gt;=90,"Yes","No"))</f>
        <v>Yes</v>
      </c>
      <c r="I34" s="10">
        <v>0.15110000000000001</v>
      </c>
      <c r="J34" s="10">
        <v>1.32E-2</v>
      </c>
      <c r="K34" s="9" t="str">
        <f t="shared" si="0"/>
        <v>Yes</v>
      </c>
    </row>
    <row r="35" spans="1:11" x14ac:dyDescent="0.25">
      <c r="A35" s="96" t="s">
        <v>323</v>
      </c>
      <c r="B35" s="35" t="s">
        <v>213</v>
      </c>
      <c r="C35" s="8">
        <v>19.009515285999999</v>
      </c>
      <c r="D35" s="9" t="str">
        <f>IF($B35="N/A","N/A",IF(C35&gt;15,"No",IF(C35&lt;-15,"No","Yes")))</f>
        <v>N/A</v>
      </c>
      <c r="E35" s="8">
        <v>18.568653543</v>
      </c>
      <c r="F35" s="9" t="str">
        <f>IF($B35="N/A","N/A",IF(E35&gt;15,"No",IF(E35&lt;-15,"No","Yes")))</f>
        <v>N/A</v>
      </c>
      <c r="G35" s="8">
        <v>18.143985953000001</v>
      </c>
      <c r="H35" s="9" t="str">
        <f>IF($B35="N/A","N/A",IF(G35&gt;15,"No",IF(G35&lt;-15,"No","Yes")))</f>
        <v>N/A</v>
      </c>
      <c r="I35" s="10">
        <v>-2.3199999999999998</v>
      </c>
      <c r="J35" s="10">
        <v>-2.29</v>
      </c>
      <c r="K35" s="9" t="str">
        <f t="shared" si="0"/>
        <v>Yes</v>
      </c>
    </row>
    <row r="36" spans="1:11" ht="25" x14ac:dyDescent="0.25">
      <c r="A36" s="96" t="s">
        <v>369</v>
      </c>
      <c r="B36" s="35" t="s">
        <v>213</v>
      </c>
      <c r="C36" s="8">
        <v>27.057368095000001</v>
      </c>
      <c r="D36" s="9" t="str">
        <f>IF($B36="N/A","N/A",IF(C36&gt;15,"No",IF(C36&lt;-15,"No","Yes")))</f>
        <v>N/A</v>
      </c>
      <c r="E36" s="8">
        <v>21.933648419000001</v>
      </c>
      <c r="F36" s="9" t="str">
        <f>IF($B36="N/A","N/A",IF(E36&gt;15,"No",IF(E36&lt;-15,"No","Yes")))</f>
        <v>N/A</v>
      </c>
      <c r="G36" s="8">
        <v>21.148375768000001</v>
      </c>
      <c r="H36" s="9" t="str">
        <f>IF($B36="N/A","N/A",IF(G36&gt;15,"No",IF(G36&lt;-15,"No","Yes")))</f>
        <v>N/A</v>
      </c>
      <c r="I36" s="10">
        <v>-18.899999999999999</v>
      </c>
      <c r="J36" s="10">
        <v>-3.58</v>
      </c>
      <c r="K36" s="9" t="str">
        <f t="shared" si="0"/>
        <v>Yes</v>
      </c>
    </row>
    <row r="37" spans="1:11" x14ac:dyDescent="0.25">
      <c r="A37" s="96" t="s">
        <v>374</v>
      </c>
      <c r="B37" s="35" t="s">
        <v>231</v>
      </c>
      <c r="C37" s="8">
        <v>88.276324966999994</v>
      </c>
      <c r="D37" s="9" t="str">
        <f>IF($B37="N/A","N/A",IF(C37&gt;90,"No",IF(C37&lt;75,"No","Yes")))</f>
        <v>Yes</v>
      </c>
      <c r="E37" s="8">
        <v>85.747717156999997</v>
      </c>
      <c r="F37" s="9" t="str">
        <f>IF($B37="N/A","N/A",IF(E37&gt;90,"No",IF(E37&lt;75,"No","Yes")))</f>
        <v>Yes</v>
      </c>
      <c r="G37" s="8">
        <v>84.481123792999995</v>
      </c>
      <c r="H37" s="9" t="str">
        <f>IF($B37="N/A","N/A",IF(G37&gt;90,"No",IF(G37&lt;75,"No","Yes")))</f>
        <v>Yes</v>
      </c>
      <c r="I37" s="10">
        <v>-2.86</v>
      </c>
      <c r="J37" s="10">
        <v>-1.48</v>
      </c>
      <c r="K37" s="9" t="str">
        <f>IF(J37="Div by 0", "N/A", IF(J37="N/A","N/A", IF(J37&gt;30, "No", IF(J37&lt;-30, "No", "Yes"))))</f>
        <v>Yes</v>
      </c>
    </row>
    <row r="38" spans="1:11" x14ac:dyDescent="0.25">
      <c r="A38" s="96" t="s">
        <v>375</v>
      </c>
      <c r="B38" s="35" t="s">
        <v>232</v>
      </c>
      <c r="C38" s="8">
        <v>9.6126765197000008</v>
      </c>
      <c r="D38" s="9" t="str">
        <f>IF($B38="N/A","N/A",IF(C38&gt;10,"No",IF(C38&lt;1,"No","Yes")))</f>
        <v>Yes</v>
      </c>
      <c r="E38" s="8">
        <v>11.626057296999999</v>
      </c>
      <c r="F38" s="9" t="str">
        <f>IF($B38="N/A","N/A",IF(E38&gt;10,"No",IF(E38&lt;1,"No","Yes")))</f>
        <v>No</v>
      </c>
      <c r="G38" s="8">
        <v>12.352941176</v>
      </c>
      <c r="H38" s="9" t="str">
        <f>IF($B38="N/A","N/A",IF(G38&gt;10,"No",IF(G38&lt;1,"No","Yes")))</f>
        <v>No</v>
      </c>
      <c r="I38" s="10">
        <v>20.95</v>
      </c>
      <c r="J38" s="10">
        <v>6.2519999999999998</v>
      </c>
      <c r="K38" s="9" t="str">
        <f>IF(J38="Div by 0", "N/A", IF(J38="N/A","N/A", IF(J38&gt;30, "No", IF(J38&lt;-30, "No", "Yes"))))</f>
        <v>Yes</v>
      </c>
    </row>
    <row r="39" spans="1:11" x14ac:dyDescent="0.25">
      <c r="A39" s="96" t="s">
        <v>376</v>
      </c>
      <c r="B39" s="35" t="s">
        <v>233</v>
      </c>
      <c r="C39" s="8">
        <v>0</v>
      </c>
      <c r="D39" s="9" t="str">
        <f>IF($B39="N/A","N/A",IF(C39&gt;2,"No",IF(C39&lt;=0,"No","Yes")))</f>
        <v>No</v>
      </c>
      <c r="E39" s="8">
        <v>0</v>
      </c>
      <c r="F39" s="9" t="str">
        <f>IF($B39="N/A","N/A",IF(E39&gt;2,"No",IF(E39&lt;=0,"No","Yes")))</f>
        <v>No</v>
      </c>
      <c r="G39" s="8">
        <v>3.5118524999999999E-3</v>
      </c>
      <c r="H39" s="9" t="str">
        <f>IF($B39="N/A","N/A",IF(G39&gt;2,"No",IF(G39&lt;=0,"No","Yes")))</f>
        <v>Yes</v>
      </c>
      <c r="I39" s="10" t="s">
        <v>1746</v>
      </c>
      <c r="J39" s="10" t="s">
        <v>1746</v>
      </c>
      <c r="K39" s="9" t="str">
        <f>IF(J39="Div by 0", "N/A", IF(J39="N/A","N/A", IF(J39&gt;30, "No", IF(J39&lt;-30, "No", "Yes"))))</f>
        <v>N/A</v>
      </c>
    </row>
    <row r="40" spans="1:11" x14ac:dyDescent="0.25">
      <c r="A40" s="96" t="s">
        <v>377</v>
      </c>
      <c r="B40" s="35" t="s">
        <v>234</v>
      </c>
      <c r="C40" s="8">
        <v>1.0765565982</v>
      </c>
      <c r="D40" s="9" t="str">
        <f>IF($B40="N/A","N/A",IF(C40&gt;3,"No",IF(C40&lt;=0,"No","Yes")))</f>
        <v>Yes</v>
      </c>
      <c r="E40" s="8">
        <v>1.1823368359999999</v>
      </c>
      <c r="F40" s="9" t="str">
        <f>IF($B40="N/A","N/A",IF(E40&gt;3,"No",IF(E40&lt;=0,"No","Yes")))</f>
        <v>Yes</v>
      </c>
      <c r="G40" s="8">
        <v>1.3292361720999999</v>
      </c>
      <c r="H40" s="9" t="str">
        <f>IF($B40="N/A","N/A",IF(G40&gt;3,"No",IF(G40&lt;=0,"No","Yes")))</f>
        <v>Yes</v>
      </c>
      <c r="I40" s="10">
        <v>9.8260000000000005</v>
      </c>
      <c r="J40" s="10">
        <v>12.42</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26243</v>
      </c>
      <c r="D6" s="9" t="str">
        <f>IF($B6="N/A","N/A",IF(C6&gt;15,"No",IF(C6&lt;-15,"No","Yes")))</f>
        <v>N/A</v>
      </c>
      <c r="E6" s="36">
        <v>27366</v>
      </c>
      <c r="F6" s="9" t="str">
        <f>IF($B6="N/A","N/A",IF(E6&gt;15,"No",IF(E6&lt;-15,"No","Yes")))</f>
        <v>N/A</v>
      </c>
      <c r="G6" s="36">
        <v>26149</v>
      </c>
      <c r="H6" s="9" t="str">
        <f>IF($B6="N/A","N/A",IF(G6&gt;15,"No",IF(G6&lt;-15,"No","Yes")))</f>
        <v>N/A</v>
      </c>
      <c r="I6" s="10">
        <v>4.2789999999999999</v>
      </c>
      <c r="J6" s="10">
        <v>-4.45</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1108.8883512</v>
      </c>
      <c r="D9" s="9" t="str">
        <f>IF($B9="N/A","N/A",IF(C9&gt;15,"No",IF(C9&lt;-15,"No","Yes")))</f>
        <v>N/A</v>
      </c>
      <c r="E9" s="82">
        <v>1104.4247972000001</v>
      </c>
      <c r="F9" s="9" t="str">
        <f>IF($B9="N/A","N/A",IF(E9&gt;15,"No",IF(E9&lt;-15,"No","Yes")))</f>
        <v>N/A</v>
      </c>
      <c r="G9" s="82">
        <v>1144.2046731999999</v>
      </c>
      <c r="H9" s="9" t="str">
        <f>IF($B9="N/A","N/A",IF(G9&gt;15,"No",IF(G9&lt;-15,"No","Yes")))</f>
        <v>N/A</v>
      </c>
      <c r="I9" s="10">
        <v>-0.40300000000000002</v>
      </c>
      <c r="J9" s="10">
        <v>3.6019999999999999</v>
      </c>
      <c r="K9" s="9" t="str">
        <f t="shared" si="0"/>
        <v>Yes</v>
      </c>
    </row>
    <row r="10" spans="1:11" x14ac:dyDescent="0.25">
      <c r="A10" s="96" t="s">
        <v>309</v>
      </c>
      <c r="B10" s="35" t="s">
        <v>213</v>
      </c>
      <c r="C10" s="8">
        <v>0</v>
      </c>
      <c r="D10" s="9" t="str">
        <f>IF($B10="N/A","N/A",IF(C10&gt;15,"No",IF(C10&lt;-15,"No","Yes")))</f>
        <v>N/A</v>
      </c>
      <c r="E10" s="8">
        <v>3.6541694000000002E-3</v>
      </c>
      <c r="F10" s="9" t="str">
        <f>IF($B10="N/A","N/A",IF(E10&gt;15,"No",IF(E10&lt;-15,"No","Yes")))</f>
        <v>N/A</v>
      </c>
      <c r="G10" s="8">
        <v>0</v>
      </c>
      <c r="H10" s="9" t="str">
        <f>IF($B10="N/A","N/A",IF(G10&gt;15,"No",IF(G10&lt;-15,"No","Yes")))</f>
        <v>N/A</v>
      </c>
      <c r="I10" s="10" t="s">
        <v>1746</v>
      </c>
      <c r="J10" s="10">
        <v>-100</v>
      </c>
      <c r="K10" s="9" t="str">
        <f t="shared" si="0"/>
        <v>No</v>
      </c>
    </row>
    <row r="11" spans="1:11" x14ac:dyDescent="0.25">
      <c r="A11" s="96" t="s">
        <v>826</v>
      </c>
      <c r="B11" s="35" t="s">
        <v>213</v>
      </c>
      <c r="C11" s="82" t="s">
        <v>1746</v>
      </c>
      <c r="D11" s="9" t="str">
        <f>IF($B11="N/A","N/A",IF(C11&gt;15,"No",IF(C11&lt;-15,"No","Yes")))</f>
        <v>N/A</v>
      </c>
      <c r="E11" s="82">
        <v>4159</v>
      </c>
      <c r="F11" s="9" t="str">
        <f>IF($B11="N/A","N/A",IF(E11&gt;15,"No",IF(E11&lt;-15,"No","Yes")))</f>
        <v>N/A</v>
      </c>
      <c r="G11" s="82" t="s">
        <v>1746</v>
      </c>
      <c r="H11" s="9" t="str">
        <f>IF($B11="N/A","N/A",IF(G11&gt;15,"No",IF(G11&lt;-15,"No","Yes")))</f>
        <v>N/A</v>
      </c>
      <c r="I11" s="10" t="s">
        <v>1746</v>
      </c>
      <c r="J11" s="10" t="s">
        <v>1746</v>
      </c>
      <c r="K11" s="9" t="str">
        <f t="shared" si="0"/>
        <v>N/A</v>
      </c>
    </row>
    <row r="12" spans="1:11" x14ac:dyDescent="0.25">
      <c r="A12" s="96" t="s">
        <v>310</v>
      </c>
      <c r="B12" s="35" t="s">
        <v>214</v>
      </c>
      <c r="C12" s="8">
        <v>100</v>
      </c>
      <c r="D12" s="9" t="str">
        <f>IF($B12="N/A","N/A",IF(C12&gt;100,"No",IF(C12&lt;95,"No","Yes")))</f>
        <v>Yes</v>
      </c>
      <c r="E12" s="8">
        <v>100</v>
      </c>
      <c r="F12" s="9" t="str">
        <f>IF($B12="N/A","N/A",IF(E12&gt;100,"No",IF(E12&lt;95,"No","Yes")))</f>
        <v>Yes</v>
      </c>
      <c r="G12" s="8">
        <v>99.996175761999993</v>
      </c>
      <c r="H12" s="9" t="str">
        <f>IF($B12="N/A","N/A",IF(G12&gt;100,"No",IF(G12&lt;95,"No","Yes")))</f>
        <v>Yes</v>
      </c>
      <c r="I12" s="10">
        <v>0</v>
      </c>
      <c r="J12" s="10">
        <v>-4.0000000000000001E-3</v>
      </c>
      <c r="K12" s="9" t="str">
        <f t="shared" si="0"/>
        <v>Yes</v>
      </c>
    </row>
    <row r="13" spans="1:11" x14ac:dyDescent="0.25">
      <c r="A13" s="96" t="s">
        <v>827</v>
      </c>
      <c r="B13" s="35" t="s">
        <v>220</v>
      </c>
      <c r="C13" s="8">
        <v>1.2723392904999999</v>
      </c>
      <c r="D13" s="9" t="str">
        <f>IF($B13="N/A","N/A",IF(C13&gt;1,"Yes","No"))</f>
        <v>Yes</v>
      </c>
      <c r="E13" s="8">
        <v>1.2904333845</v>
      </c>
      <c r="F13" s="9" t="str">
        <f>IF($B13="N/A","N/A",IF(E13&gt;1,"Yes","No"))</f>
        <v>Yes</v>
      </c>
      <c r="G13" s="8">
        <v>1.3098516139</v>
      </c>
      <c r="H13" s="9" t="str">
        <f>IF($B13="N/A","N/A",IF(G13&gt;1,"Yes","No"))</f>
        <v>Yes</v>
      </c>
      <c r="I13" s="10">
        <v>1.4219999999999999</v>
      </c>
      <c r="J13" s="10">
        <v>1.5049999999999999</v>
      </c>
      <c r="K13" s="9" t="str">
        <f t="shared" si="0"/>
        <v>Yes</v>
      </c>
    </row>
    <row r="14" spans="1:11" x14ac:dyDescent="0.25">
      <c r="A14" s="96" t="s">
        <v>311</v>
      </c>
      <c r="B14" s="35" t="s">
        <v>214</v>
      </c>
      <c r="C14" s="8">
        <v>99.98475784</v>
      </c>
      <c r="D14" s="9" t="str">
        <f>IF($B14="N/A","N/A",IF(C14&gt;100,"No",IF(C14&lt;95,"No","Yes")))</f>
        <v>Yes</v>
      </c>
      <c r="E14" s="8">
        <v>99.996345830999999</v>
      </c>
      <c r="F14" s="9" t="str">
        <f>IF($B14="N/A","N/A",IF(E14&gt;100,"No",IF(E14&lt;95,"No","Yes")))</f>
        <v>Yes</v>
      </c>
      <c r="G14" s="8">
        <v>99.996175761999993</v>
      </c>
      <c r="H14" s="9" t="str">
        <f>IF($B14="N/A","N/A",IF(G14&gt;100,"No",IF(G14&lt;95,"No","Yes")))</f>
        <v>Yes</v>
      </c>
      <c r="I14" s="10">
        <v>1.1599999999999999E-2</v>
      </c>
      <c r="J14" s="10">
        <v>0</v>
      </c>
      <c r="K14" s="9" t="str">
        <f t="shared" si="0"/>
        <v>Yes</v>
      </c>
    </row>
    <row r="15" spans="1:11" x14ac:dyDescent="0.25">
      <c r="A15" s="96" t="s">
        <v>828</v>
      </c>
      <c r="B15" s="35" t="s">
        <v>221</v>
      </c>
      <c r="C15" s="8">
        <v>13.479400891999999</v>
      </c>
      <c r="D15" s="9" t="str">
        <f>IF($B15="N/A","N/A",IF(C15&gt;3,"Yes","No"))</f>
        <v>Yes</v>
      </c>
      <c r="E15" s="8">
        <v>13.448273342</v>
      </c>
      <c r="F15" s="9" t="str">
        <f>IF($B15="N/A","N/A",IF(E15&gt;3,"Yes","No"))</f>
        <v>Yes</v>
      </c>
      <c r="G15" s="8">
        <v>13.727589108</v>
      </c>
      <c r="H15" s="9" t="str">
        <f>IF($B15="N/A","N/A",IF(G15&gt;3,"Yes","No"))</f>
        <v>Yes</v>
      </c>
      <c r="I15" s="10">
        <v>-0.23100000000000001</v>
      </c>
      <c r="J15" s="10">
        <v>2.077</v>
      </c>
      <c r="K15" s="9" t="str">
        <f t="shared" si="0"/>
        <v>Yes</v>
      </c>
    </row>
    <row r="16" spans="1:11" x14ac:dyDescent="0.25">
      <c r="A16" s="96" t="s">
        <v>829</v>
      </c>
      <c r="B16" s="35" t="s">
        <v>222</v>
      </c>
      <c r="C16" s="8">
        <v>6.0738101588999998</v>
      </c>
      <c r="D16" s="9" t="str">
        <f>IF($B16="N/A","N/A",IF(C16&gt;=8,"No",IF(C16&lt;2,"No","Yes")))</f>
        <v>Yes</v>
      </c>
      <c r="E16" s="8">
        <v>5.9390849960000001</v>
      </c>
      <c r="F16" s="9" t="str">
        <f>IF($B16="N/A","N/A",IF(E16&gt;=8,"No",IF(E16&lt;2,"No","Yes")))</f>
        <v>Yes</v>
      </c>
      <c r="G16" s="8">
        <v>6.0433668591999998</v>
      </c>
      <c r="H16" s="9" t="str">
        <f>IF($B16="N/A","N/A",IF(G16&gt;=8,"No",IF(G16&lt;2,"No","Yes")))</f>
        <v>Yes</v>
      </c>
      <c r="I16" s="10">
        <v>-2.2200000000000002</v>
      </c>
      <c r="J16" s="10">
        <v>1.756</v>
      </c>
      <c r="K16" s="9" t="str">
        <f t="shared" si="0"/>
        <v>Yes</v>
      </c>
    </row>
    <row r="17" spans="1:11" x14ac:dyDescent="0.25">
      <c r="A17" s="96" t="s">
        <v>312</v>
      </c>
      <c r="B17" s="35" t="s">
        <v>223</v>
      </c>
      <c r="C17" s="8">
        <v>99.996189459999997</v>
      </c>
      <c r="D17" s="9" t="str">
        <f>IF(OR($B17="N/A",$C17="N/A"),"N/A",IF(C17&gt;100,"No",IF(C17&lt;98,"No","Yes")))</f>
        <v>Yes</v>
      </c>
      <c r="E17" s="8">
        <v>100</v>
      </c>
      <c r="F17" s="9" t="str">
        <f>IF(OR($B17="N/A",$E17="N/A"),"N/A",IF(E17&gt;100,"No",IF(E17&lt;98,"No","Yes")))</f>
        <v>Yes</v>
      </c>
      <c r="G17" s="8">
        <v>99.747600290999998</v>
      </c>
      <c r="H17" s="9" t="str">
        <f>IF($B17="N/A","N/A",IF(G17&gt;100,"No",IF(G17&lt;98,"No","Yes")))</f>
        <v>Yes</v>
      </c>
      <c r="I17" s="10">
        <v>3.8E-3</v>
      </c>
      <c r="J17" s="10">
        <v>-0.252</v>
      </c>
      <c r="K17" s="9" t="str">
        <f t="shared" si="0"/>
        <v>Yes</v>
      </c>
    </row>
    <row r="18" spans="1:11" x14ac:dyDescent="0.25">
      <c r="A18" s="96" t="s">
        <v>31</v>
      </c>
      <c r="B18" s="35" t="s">
        <v>214</v>
      </c>
      <c r="C18" s="8">
        <v>99.980947299999997</v>
      </c>
      <c r="D18" s="9" t="str">
        <f>IF($B18="N/A","N/A",IF(C18&gt;100,"No",IF(C18&lt;95,"No","Yes")))</f>
        <v>Yes</v>
      </c>
      <c r="E18" s="8">
        <v>99.996345830999999</v>
      </c>
      <c r="F18" s="9" t="str">
        <f>IF($B18="N/A","N/A",IF(E18&gt;100,"No",IF(E18&lt;95,"No","Yes")))</f>
        <v>Yes</v>
      </c>
      <c r="G18" s="8">
        <v>99.739951814999998</v>
      </c>
      <c r="H18" s="9" t="str">
        <f>IF($B18="N/A","N/A",IF(G18&gt;100,"No",IF(G18&lt;95,"No","Yes")))</f>
        <v>Yes</v>
      </c>
      <c r="I18" s="10">
        <v>1.54E-2</v>
      </c>
      <c r="J18" s="10">
        <v>-0.25600000000000001</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8.1382844949000006</v>
      </c>
      <c r="D21" s="9" t="str">
        <f>IF($B21="N/A","N/A",IF(C21&gt;=2,"Yes","No"))</f>
        <v>Yes</v>
      </c>
      <c r="E21" s="8">
        <v>8.1347292259999993</v>
      </c>
      <c r="F21" s="9" t="str">
        <f>IF($B21="N/A","N/A",IF(E21&gt;=2,"Yes","No"))</f>
        <v>Yes</v>
      </c>
      <c r="G21" s="8">
        <v>8.1960686833</v>
      </c>
      <c r="H21" s="9" t="str">
        <f>IF($B21="N/A","N/A",IF(G21&gt;=2,"Yes","No"))</f>
        <v>Yes</v>
      </c>
      <c r="I21" s="10">
        <v>-4.3999999999999997E-2</v>
      </c>
      <c r="J21" s="10">
        <v>0.754</v>
      </c>
      <c r="K21" s="9" t="str">
        <f t="shared" si="0"/>
        <v>Yes</v>
      </c>
    </row>
    <row r="22" spans="1:11" x14ac:dyDescent="0.25">
      <c r="A22" s="96" t="s">
        <v>832</v>
      </c>
      <c r="B22" s="35" t="s">
        <v>226</v>
      </c>
      <c r="C22" s="8">
        <v>6.5465076400999997</v>
      </c>
      <c r="D22" s="9" t="str">
        <f>IF($B22="N/A","N/A",IF(C22&gt;30,"No",IF(C22&lt;5,"No","Yes")))</f>
        <v>Yes</v>
      </c>
      <c r="E22" s="8">
        <v>5.9526419644999997</v>
      </c>
      <c r="F22" s="9" t="str">
        <f>IF($B22="N/A","N/A",IF(E22&gt;30,"No",IF(E22&lt;5,"No","Yes")))</f>
        <v>Yes</v>
      </c>
      <c r="G22" s="8">
        <v>5.6254541283000004</v>
      </c>
      <c r="H22" s="9" t="str">
        <f>IF($B22="N/A","N/A",IF(G22&gt;30,"No",IF(G22&lt;5,"No","Yes")))</f>
        <v>Yes</v>
      </c>
      <c r="I22" s="10">
        <v>-9.07</v>
      </c>
      <c r="J22" s="10">
        <v>-5.5</v>
      </c>
      <c r="K22" s="9" t="str">
        <f t="shared" si="0"/>
        <v>Yes</v>
      </c>
    </row>
    <row r="23" spans="1:11" x14ac:dyDescent="0.25">
      <c r="A23" s="96" t="s">
        <v>833</v>
      </c>
      <c r="B23" s="35" t="s">
        <v>227</v>
      </c>
      <c r="C23" s="8">
        <v>37.564302861999998</v>
      </c>
      <c r="D23" s="9" t="str">
        <f>IF($B23="N/A","N/A",IF(C23&gt;75,"No",IF(C23&lt;15,"No","Yes")))</f>
        <v>Yes</v>
      </c>
      <c r="E23" s="8">
        <v>36.841335964000002</v>
      </c>
      <c r="F23" s="9" t="str">
        <f>IF($B23="N/A","N/A",IF(E23&gt;75,"No",IF(E23&lt;15,"No","Yes")))</f>
        <v>Yes</v>
      </c>
      <c r="G23" s="8">
        <v>36.877127231999999</v>
      </c>
      <c r="H23" s="9" t="str">
        <f>IF($B23="N/A","N/A",IF(G23&gt;75,"No",IF(G23&lt;15,"No","Yes")))</f>
        <v>Yes</v>
      </c>
      <c r="I23" s="10">
        <v>-1.92</v>
      </c>
      <c r="J23" s="10">
        <v>9.7100000000000006E-2</v>
      </c>
      <c r="K23" s="9" t="str">
        <f t="shared" si="0"/>
        <v>Yes</v>
      </c>
    </row>
    <row r="24" spans="1:11" x14ac:dyDescent="0.25">
      <c r="A24" s="96" t="s">
        <v>834</v>
      </c>
      <c r="B24" s="35" t="s">
        <v>228</v>
      </c>
      <c r="C24" s="8">
        <v>55.889189498</v>
      </c>
      <c r="D24" s="9" t="str">
        <f>IF($B24="N/A","N/A",IF(C24&gt;70,"No",IF(C24&lt;25,"No","Yes")))</f>
        <v>Yes</v>
      </c>
      <c r="E24" s="8">
        <v>57.206022071</v>
      </c>
      <c r="F24" s="9" t="str">
        <f>IF($B24="N/A","N/A",IF(E24&gt;70,"No",IF(E24&lt;25,"No","Yes")))</f>
        <v>Yes</v>
      </c>
      <c r="G24" s="8">
        <v>57.497418639000003</v>
      </c>
      <c r="H24" s="9" t="str">
        <f>IF($B24="N/A","N/A",IF(G24&gt;70,"No",IF(G24&lt;25,"No","Yes")))</f>
        <v>Yes</v>
      </c>
      <c r="I24" s="10">
        <v>2.3559999999999999</v>
      </c>
      <c r="J24" s="10">
        <v>0.50939999999999996</v>
      </c>
      <c r="K24" s="9" t="str">
        <f t="shared" si="0"/>
        <v>Yes</v>
      </c>
    </row>
    <row r="25" spans="1:11" x14ac:dyDescent="0.25">
      <c r="A25" s="96" t="s">
        <v>318</v>
      </c>
      <c r="B25" s="35" t="s">
        <v>229</v>
      </c>
      <c r="C25" s="8">
        <v>55.108028808</v>
      </c>
      <c r="D25" s="9" t="str">
        <f>IF($B25="N/A","N/A",IF(C25&gt;70,"No",IF(C25&lt;35,"No","Yes")))</f>
        <v>Yes</v>
      </c>
      <c r="E25" s="8">
        <v>55.020828766000001</v>
      </c>
      <c r="F25" s="9" t="str">
        <f>IF($B25="N/A","N/A",IF(E25&gt;70,"No",IF(E25&lt;35,"No","Yes")))</f>
        <v>Yes</v>
      </c>
      <c r="G25" s="8">
        <v>55.589123866999998</v>
      </c>
      <c r="H25" s="9" t="str">
        <f>IF($B25="N/A","N/A",IF(G25&gt;70,"No",IF(G25&lt;35,"No","Yes")))</f>
        <v>Yes</v>
      </c>
      <c r="I25" s="10">
        <v>-0.158</v>
      </c>
      <c r="J25" s="10">
        <v>1.0329999999999999</v>
      </c>
      <c r="K25" s="9" t="str">
        <f t="shared" si="0"/>
        <v>Yes</v>
      </c>
    </row>
    <row r="26" spans="1:11" x14ac:dyDescent="0.25">
      <c r="A26" s="96" t="s">
        <v>835</v>
      </c>
      <c r="B26" s="35" t="s">
        <v>220</v>
      </c>
      <c r="C26" s="8">
        <v>2.3276172037</v>
      </c>
      <c r="D26" s="9" t="str">
        <f>IF($B26="N/A","N/A",IF(C26&gt;1,"Yes","No"))</f>
        <v>Yes</v>
      </c>
      <c r="E26" s="8">
        <v>2.3490735206000002</v>
      </c>
      <c r="F26" s="9" t="str">
        <f>IF($B26="N/A","N/A",IF(E26&gt;1,"Yes","No"))</f>
        <v>Yes</v>
      </c>
      <c r="G26" s="8">
        <v>2.3119840396</v>
      </c>
      <c r="H26" s="9" t="str">
        <f>IF($B26="N/A","N/A",IF(G26&gt;1,"Yes","No"))</f>
        <v>Yes</v>
      </c>
      <c r="I26" s="10">
        <v>0.92179999999999995</v>
      </c>
      <c r="J26" s="10">
        <v>-1.58</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99.730327755000005</v>
      </c>
      <c r="D28" s="9" t="str">
        <f>IF($B28="N/A","N/A",IF(C28&gt;15,"No",IF(C28&lt;-15,"No","Yes")))</f>
        <v>N/A</v>
      </c>
      <c r="E28" s="8">
        <v>99.853888557000005</v>
      </c>
      <c r="F28" s="9" t="str">
        <f>IF($B28="N/A","N/A",IF(E28&gt;15,"No",IF(E28&lt;-15,"No","Yes")))</f>
        <v>N/A</v>
      </c>
      <c r="G28" s="8">
        <v>99.951843698000005</v>
      </c>
      <c r="H28" s="9" t="str">
        <f>IF($B28="N/A","N/A",IF(G28&gt;15,"No",IF(G28&lt;-15,"No","Yes")))</f>
        <v>N/A</v>
      </c>
      <c r="I28" s="10">
        <v>0.1239</v>
      </c>
      <c r="J28" s="10">
        <v>9.8100000000000007E-2</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49405</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v>1.0120433200000001E-2</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v>16.969942314000001</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v>44.072462301000002</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v>38.947474952</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v>0</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v>80.004048173000001</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v>1.1357587411000001</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v>95.372937961999995</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v>6.9849954371000003</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v>3.2886927655</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v>9.3333333333000006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v>100</v>
      </c>
      <c r="H18" s="9" t="str">
        <f>IF($B18="N/A","N/A",IF(G18&gt;100,"No",IF(G18&lt;98,"No","Yes")))</f>
        <v>Yes</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v>99.773302297000001</v>
      </c>
      <c r="H19" s="9" t="str">
        <f>IF($B19="N/A","N/A",IF(G19&gt;100,"No",IF(G19&lt;95,"No","Yes")))</f>
        <v>Yes</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v>100</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v>0</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v>100</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v>4.0729683229999996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v>3.8801740714999999</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v>17.838275478</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v>78.281550449999997</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v>61.501872280000001</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v>2.0100049366000001</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v>0</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v>96.149415829999995</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v>100</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v>79.176196740999998</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v>24.756603583</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v>26.815099686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v>83.689909928000006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v>5.4569375568999998</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v>7.2867118699999997E-2</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v>0.36231150690000002</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167587</v>
      </c>
      <c r="D7" s="32" t="str">
        <f>IF($B7="N/A","N/A",IF(C7&gt;15,"No",IF(C7&lt;-15,"No","Yes")))</f>
        <v>N/A</v>
      </c>
      <c r="E7" s="31">
        <v>168751</v>
      </c>
      <c r="F7" s="32" t="str">
        <f>IF($B7="N/A","N/A",IF(E7&gt;15,"No",IF(E7&lt;-15,"No","Yes")))</f>
        <v>N/A</v>
      </c>
      <c r="G7" s="31">
        <v>165901</v>
      </c>
      <c r="H7" s="32" t="str">
        <f>IF($B7="N/A","N/A",IF(G7&gt;15,"No",IF(G7&lt;-15,"No","Yes")))</f>
        <v>N/A</v>
      </c>
      <c r="I7" s="33">
        <v>0.6946</v>
      </c>
      <c r="J7" s="33">
        <v>-1.69</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5.8399517862000003</v>
      </c>
      <c r="D11" s="9" t="str">
        <f>IF(OR($B11="N/A",$C11="N/A"),"N/A",IF(C11&gt;100,"No",IF(C11&lt;95,"No","Yes")))</f>
        <v>No</v>
      </c>
      <c r="E11" s="8">
        <v>6.7069232182</v>
      </c>
      <c r="F11" s="9" t="str">
        <f>IF(OR($B11="N/A",$E11="N/A"),"N/A",IF(E11&gt;100,"No",IF(E11&lt;95,"No","Yes")))</f>
        <v>No</v>
      </c>
      <c r="G11" s="8">
        <v>6.4152717585000003</v>
      </c>
      <c r="H11" s="9" t="str">
        <f>IF($B11="N/A","N/A",IF(G11&gt;100,"No",IF(G11&lt;95,"No","Yes")))</f>
        <v>No</v>
      </c>
      <c r="I11" s="10">
        <v>14.85</v>
      </c>
      <c r="J11" s="10">
        <v>-4.3499999999999996</v>
      </c>
      <c r="K11" s="9" t="str">
        <f t="shared" si="0"/>
        <v>Yes</v>
      </c>
    </row>
    <row r="12" spans="1:11" x14ac:dyDescent="0.25">
      <c r="A12" s="93"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5">
      <c r="A13" s="93" t="s">
        <v>840</v>
      </c>
      <c r="B13" s="35" t="s">
        <v>214</v>
      </c>
      <c r="C13" s="8">
        <v>5.1227123821999996</v>
      </c>
      <c r="D13" s="9" t="str">
        <f t="shared" si="1"/>
        <v>No</v>
      </c>
      <c r="E13" s="8">
        <v>6.1244081517</v>
      </c>
      <c r="F13" s="9" t="str">
        <f t="shared" si="2"/>
        <v>No</v>
      </c>
      <c r="G13" s="8">
        <v>5.5840531401</v>
      </c>
      <c r="H13" s="9" t="str">
        <f t="shared" si="3"/>
        <v>No</v>
      </c>
      <c r="I13" s="10">
        <v>19.55</v>
      </c>
      <c r="J13" s="10">
        <v>-8.82</v>
      </c>
      <c r="K13" s="9" t="str">
        <f t="shared" si="0"/>
        <v>Yes</v>
      </c>
    </row>
    <row r="14" spans="1:11" x14ac:dyDescent="0.25">
      <c r="A14" s="93" t="s">
        <v>13</v>
      </c>
      <c r="B14" s="35" t="s">
        <v>213</v>
      </c>
      <c r="C14" s="36">
        <v>167587</v>
      </c>
      <c r="D14" s="9" t="str">
        <f>IF($B14="N/A","N/A",IF(C14&gt;15,"No",IF(C14&lt;-15,"No","Yes")))</f>
        <v>N/A</v>
      </c>
      <c r="E14" s="36">
        <v>168751</v>
      </c>
      <c r="F14" s="9" t="str">
        <f>IF($B14="N/A","N/A",IF(E14&gt;15,"No",IF(E14&lt;-15,"No","Yes")))</f>
        <v>N/A</v>
      </c>
      <c r="G14" s="36">
        <v>165901</v>
      </c>
      <c r="H14" s="9" t="str">
        <f>IF($B14="N/A","N/A",IF(G14&gt;15,"No",IF(G14&lt;-15,"No","Yes")))</f>
        <v>N/A</v>
      </c>
      <c r="I14" s="10">
        <v>0.6946</v>
      </c>
      <c r="J14" s="10">
        <v>-1.69</v>
      </c>
      <c r="K14" s="9" t="str">
        <f t="shared" si="0"/>
        <v>Yes</v>
      </c>
    </row>
    <row r="15" spans="1:11" x14ac:dyDescent="0.25">
      <c r="A15" s="93" t="s">
        <v>442</v>
      </c>
      <c r="B15" s="35" t="s">
        <v>215</v>
      </c>
      <c r="C15" s="8">
        <v>2.4464904799999999E-2</v>
      </c>
      <c r="D15" s="9" t="str">
        <f>IF($B15="N/A","N/A",IF(C15&gt;20,"No",IF(C15&lt;5,"No","Yes")))</f>
        <v>No</v>
      </c>
      <c r="E15" s="8">
        <v>2.66665086E-2</v>
      </c>
      <c r="F15" s="9" t="str">
        <f>IF($B15="N/A","N/A",IF(E15&gt;20,"No",IF(E15&lt;5,"No","Yes")))</f>
        <v>No</v>
      </c>
      <c r="G15" s="8">
        <v>1.9288611899999999E-2</v>
      </c>
      <c r="H15" s="9" t="str">
        <f>IF($B15="N/A","N/A",IF(G15&gt;20,"No",IF(G15&lt;5,"No","Yes")))</f>
        <v>No</v>
      </c>
      <c r="I15" s="10">
        <v>8.9990000000000006</v>
      </c>
      <c r="J15" s="10">
        <v>-27.7</v>
      </c>
      <c r="K15" s="9" t="str">
        <f t="shared" si="0"/>
        <v>Yes</v>
      </c>
    </row>
    <row r="16" spans="1:11" x14ac:dyDescent="0.25">
      <c r="A16" s="93" t="s">
        <v>443</v>
      </c>
      <c r="B16" s="30" t="s">
        <v>213</v>
      </c>
      <c r="C16" s="8" t="s">
        <v>213</v>
      </c>
      <c r="D16" s="9" t="str">
        <f>IF($B16="N/A","N/A",IF(C16&gt;15,"No",IF(C16&lt;-15,"No","Yes")))</f>
        <v>N/A</v>
      </c>
      <c r="E16" s="8">
        <v>99.973333491000005</v>
      </c>
      <c r="F16" s="9" t="str">
        <f>IF($B16="N/A","N/A",IF(E16&gt;15,"No",IF(E16&lt;-15,"No","Yes")))</f>
        <v>N/A</v>
      </c>
      <c r="G16" s="8">
        <v>99.980711388000003</v>
      </c>
      <c r="H16" s="9" t="str">
        <f>IF($B16="N/A","N/A",IF(G16&gt;15,"No",IF(G16&lt;-15,"No","Yes")))</f>
        <v>N/A</v>
      </c>
      <c r="I16" s="10" t="s">
        <v>213</v>
      </c>
      <c r="J16" s="10">
        <v>7.4000000000000003E-3</v>
      </c>
      <c r="K16" s="9" t="str">
        <f t="shared" si="0"/>
        <v>Yes</v>
      </c>
    </row>
    <row r="17" spans="1:11" x14ac:dyDescent="0.25">
      <c r="A17" s="93" t="s">
        <v>444</v>
      </c>
      <c r="B17" s="35" t="s">
        <v>235</v>
      </c>
      <c r="C17" s="8">
        <v>4.1250216306</v>
      </c>
      <c r="D17" s="9" t="str">
        <f>IF($B17="N/A","N/A",IF(C17&gt;1,"Yes","No"))</f>
        <v>Yes</v>
      </c>
      <c r="E17" s="8">
        <v>3.2527214654000001</v>
      </c>
      <c r="F17" s="9" t="str">
        <f>IF($B17="N/A","N/A",IF(E17&gt;1,"Yes","No"))</f>
        <v>Yes</v>
      </c>
      <c r="G17" s="8">
        <v>3.6979885594000002</v>
      </c>
      <c r="H17" s="9" t="str">
        <f>IF($B17="N/A","N/A",IF(G17&gt;1,"Yes","No"))</f>
        <v>Yes</v>
      </c>
      <c r="I17" s="10">
        <v>-21.1</v>
      </c>
      <c r="J17" s="10">
        <v>13.69</v>
      </c>
      <c r="K17" s="9" t="str">
        <f t="shared" si="0"/>
        <v>Yes</v>
      </c>
    </row>
    <row r="18" spans="1:11" x14ac:dyDescent="0.25">
      <c r="A18" s="93" t="s">
        <v>862</v>
      </c>
      <c r="B18" s="35" t="s">
        <v>213</v>
      </c>
      <c r="C18" s="94">
        <v>3445.8210617999998</v>
      </c>
      <c r="D18" s="9" t="str">
        <f>IF($B18="N/A","N/A",IF(C18&gt;15,"No",IF(C18&lt;-15,"No","Yes")))</f>
        <v>N/A</v>
      </c>
      <c r="E18" s="94">
        <v>3604.0604846000001</v>
      </c>
      <c r="F18" s="9" t="str">
        <f>IF($B18="N/A","N/A",IF(E18&gt;15,"No",IF(E18&lt;-15,"No","Yes")))</f>
        <v>N/A</v>
      </c>
      <c r="G18" s="94">
        <v>3331.2405868000001</v>
      </c>
      <c r="H18" s="9" t="str">
        <f>IF($B18="N/A","N/A",IF(G18&gt;15,"No",IF(G18&lt;-15,"No","Yes")))</f>
        <v>N/A</v>
      </c>
      <c r="I18" s="10">
        <v>4.5919999999999996</v>
      </c>
      <c r="J18" s="10">
        <v>-7.57</v>
      </c>
      <c r="K18" s="9" t="str">
        <f t="shared" si="0"/>
        <v>Yes</v>
      </c>
    </row>
    <row r="19" spans="1:11" x14ac:dyDescent="0.25">
      <c r="A19" s="3" t="s">
        <v>131</v>
      </c>
      <c r="B19" s="35" t="s">
        <v>213</v>
      </c>
      <c r="C19" s="36">
        <v>11</v>
      </c>
      <c r="D19" s="35" t="s">
        <v>213</v>
      </c>
      <c r="E19" s="36">
        <v>11</v>
      </c>
      <c r="F19" s="35" t="s">
        <v>213</v>
      </c>
      <c r="G19" s="36">
        <v>0</v>
      </c>
      <c r="H19" s="9" t="str">
        <f>IF($B19="N/A","N/A",IF(G19&gt;15,"No",IF(G19&lt;-15,"No","Yes")))</f>
        <v>N/A</v>
      </c>
      <c r="I19" s="10">
        <v>-50</v>
      </c>
      <c r="J19" s="10">
        <v>-100</v>
      </c>
      <c r="K19" s="9" t="str">
        <f t="shared" si="0"/>
        <v>No</v>
      </c>
    </row>
    <row r="20" spans="1:11" x14ac:dyDescent="0.25">
      <c r="A20" s="3" t="s">
        <v>346</v>
      </c>
      <c r="B20" s="30" t="s">
        <v>213</v>
      </c>
      <c r="C20" s="8" t="s">
        <v>213</v>
      </c>
      <c r="D20" s="35" t="s">
        <v>213</v>
      </c>
      <c r="E20" s="8">
        <v>5.9258909999999995E-4</v>
      </c>
      <c r="F20" s="35" t="s">
        <v>213</v>
      </c>
      <c r="G20" s="8">
        <v>0</v>
      </c>
      <c r="H20" s="9" t="str">
        <f>IF($B20="N/A","N/A",IF(G20&gt;15,"No",IF(G20&lt;-15,"No","Yes")))</f>
        <v>N/A</v>
      </c>
      <c r="I20" s="10" t="s">
        <v>213</v>
      </c>
      <c r="J20" s="10">
        <v>-100</v>
      </c>
      <c r="K20" s="9" t="str">
        <f t="shared" si="0"/>
        <v>No</v>
      </c>
    </row>
    <row r="21" spans="1:11" ht="25" x14ac:dyDescent="0.25">
      <c r="A21" s="3" t="s">
        <v>841</v>
      </c>
      <c r="B21" s="35" t="s">
        <v>213</v>
      </c>
      <c r="C21" s="94">
        <v>3766.5</v>
      </c>
      <c r="D21" s="9" t="str">
        <f>IF($B21="N/A","N/A",IF(C21&gt;60,"No",IF(C21&lt;15,"No","Yes")))</f>
        <v>N/A</v>
      </c>
      <c r="E21" s="94">
        <v>3927</v>
      </c>
      <c r="F21" s="9" t="str">
        <f>IF($B21="N/A","N/A",IF(E21&gt;60,"No",IF(E21&lt;15,"No","Yes")))</f>
        <v>N/A</v>
      </c>
      <c r="G21" s="94" t="s">
        <v>1746</v>
      </c>
      <c r="H21" s="9" t="str">
        <f>IF($B21="N/A","N/A",IF(G21&gt;60,"No",IF(G21&lt;15,"No","Yes")))</f>
        <v>N/A</v>
      </c>
      <c r="I21" s="10">
        <v>4.2610000000000001</v>
      </c>
      <c r="J21" s="10" t="s">
        <v>1746</v>
      </c>
      <c r="K21" s="9" t="str">
        <f t="shared" si="0"/>
        <v>N/A</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167546</v>
      </c>
      <c r="D6" s="9" t="str">
        <f>IF($B6="N/A","N/A",IF(C6&gt;15,"No",IF(C6&lt;-15,"No","Yes")))</f>
        <v>N/A</v>
      </c>
      <c r="E6" s="36">
        <v>168706</v>
      </c>
      <c r="F6" s="9" t="str">
        <f>IF($B6="N/A","N/A",IF(E6&gt;15,"No",IF(E6&lt;-15,"No","Yes")))</f>
        <v>N/A</v>
      </c>
      <c r="G6" s="36">
        <v>165869</v>
      </c>
      <c r="H6" s="9" t="str">
        <f>IF($B6="N/A","N/A",IF(G6&gt;15,"No",IF(G6&lt;-15,"No","Yes")))</f>
        <v>N/A</v>
      </c>
      <c r="I6" s="10">
        <v>0.69230000000000003</v>
      </c>
      <c r="J6" s="10">
        <v>-1.68</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121.83068874999999</v>
      </c>
      <c r="D9" s="9" t="str">
        <f>IF($B9="N/A","N/A",IF(C9&gt;100,"No",IF(C9&lt;50,"No","Yes")))</f>
        <v>No</v>
      </c>
      <c r="E9" s="37">
        <v>128.03216406000001</v>
      </c>
      <c r="F9" s="9" t="str">
        <f>IF($B9="N/A","N/A",IF(E9&gt;100,"No",IF(E9&lt;50,"No","Yes")))</f>
        <v>No</v>
      </c>
      <c r="G9" s="37">
        <v>126.42581238</v>
      </c>
      <c r="H9" s="9" t="str">
        <f>IF($B9="N/A","N/A",IF(G9&gt;100,"No",IF(G9&lt;50,"No","Yes")))</f>
        <v>No</v>
      </c>
      <c r="I9" s="10">
        <v>5.09</v>
      </c>
      <c r="J9" s="10">
        <v>-1.25</v>
      </c>
      <c r="K9" s="9" t="str">
        <f t="shared" si="0"/>
        <v>Yes</v>
      </c>
    </row>
    <row r="10" spans="1:11" ht="25" x14ac:dyDescent="0.25">
      <c r="A10" s="75" t="s">
        <v>844</v>
      </c>
      <c r="B10" s="35" t="s">
        <v>213</v>
      </c>
      <c r="C10" s="37">
        <v>269.00080071999997</v>
      </c>
      <c r="D10" s="9" t="str">
        <f>IF($B10="N/A","N/A",IF(C10&gt;15,"No",IF(C10&lt;-15,"No","Yes")))</f>
        <v>N/A</v>
      </c>
      <c r="E10" s="37">
        <v>268.29156886999999</v>
      </c>
      <c r="F10" s="9" t="str">
        <f>IF($B10="N/A","N/A",IF(E10&gt;15,"No",IF(E10&lt;-15,"No","Yes")))</f>
        <v>N/A</v>
      </c>
      <c r="G10" s="37">
        <v>268.44957976000001</v>
      </c>
      <c r="H10" s="9" t="str">
        <f>IF($B10="N/A","N/A",IF(G10&gt;15,"No",IF(G10&lt;-15,"No","Yes")))</f>
        <v>N/A</v>
      </c>
      <c r="I10" s="10">
        <v>-0.26400000000000001</v>
      </c>
      <c r="J10" s="10">
        <v>5.8900000000000001E-2</v>
      </c>
      <c r="K10" s="9" t="str">
        <f t="shared" si="0"/>
        <v>Yes</v>
      </c>
    </row>
    <row r="11" spans="1:11" ht="25" x14ac:dyDescent="0.25">
      <c r="A11" s="75" t="s">
        <v>845</v>
      </c>
      <c r="B11" s="35" t="s">
        <v>213</v>
      </c>
      <c r="C11" s="37">
        <v>226.63003065999999</v>
      </c>
      <c r="D11" s="9" t="str">
        <f>IF($B11="N/A","N/A",IF(C11&gt;15,"No",IF(C11&lt;-15,"No","Yes")))</f>
        <v>N/A</v>
      </c>
      <c r="E11" s="37">
        <v>233.42760912</v>
      </c>
      <c r="F11" s="9" t="str">
        <f>IF($B11="N/A","N/A",IF(E11&gt;15,"No",IF(E11&lt;-15,"No","Yes")))</f>
        <v>N/A</v>
      </c>
      <c r="G11" s="37">
        <v>226.31345383999999</v>
      </c>
      <c r="H11" s="9" t="str">
        <f>IF($B11="N/A","N/A",IF(G11&gt;15,"No",IF(G11&lt;-15,"No","Yes")))</f>
        <v>N/A</v>
      </c>
      <c r="I11" s="10">
        <v>2.9990000000000001</v>
      </c>
      <c r="J11" s="10">
        <v>-3.05</v>
      </c>
      <c r="K11" s="9" t="str">
        <f t="shared" si="0"/>
        <v>Yes</v>
      </c>
    </row>
    <row r="12" spans="1:11" ht="25" x14ac:dyDescent="0.25">
      <c r="A12" s="75" t="s">
        <v>846</v>
      </c>
      <c r="B12" s="35" t="s">
        <v>213</v>
      </c>
      <c r="C12" s="37">
        <v>312.70158602999999</v>
      </c>
      <c r="D12" s="9" t="str">
        <f>IF($B12="N/A","N/A",IF(C12&gt;15,"No",IF(C12&lt;-15,"No","Yes")))</f>
        <v>N/A</v>
      </c>
      <c r="E12" s="37">
        <v>314.04717111999997</v>
      </c>
      <c r="F12" s="9" t="str">
        <f>IF($B12="N/A","N/A",IF(E12&gt;15,"No",IF(E12&lt;-15,"No","Yes")))</f>
        <v>N/A</v>
      </c>
      <c r="G12" s="37">
        <v>307.44789179000003</v>
      </c>
      <c r="H12" s="9" t="str">
        <f>IF($B12="N/A","N/A",IF(G12&gt;15,"No",IF(G12&lt;-15,"No","Yes")))</f>
        <v>N/A</v>
      </c>
      <c r="I12" s="10">
        <v>0.43030000000000002</v>
      </c>
      <c r="J12" s="10">
        <v>-2.1</v>
      </c>
      <c r="K12" s="9" t="str">
        <f t="shared" si="0"/>
        <v>Yes</v>
      </c>
    </row>
    <row r="13" spans="1:11" x14ac:dyDescent="0.25">
      <c r="A13" s="75" t="s">
        <v>655</v>
      </c>
      <c r="B13" s="35" t="s">
        <v>237</v>
      </c>
      <c r="C13" s="8">
        <v>82.309932794999995</v>
      </c>
      <c r="D13" s="9" t="str">
        <f>IF($B13="N/A","N/A",IF(C13&gt;99,"No",IF(C13&lt;75,"No","Yes")))</f>
        <v>Yes</v>
      </c>
      <c r="E13" s="8">
        <v>82.048652685999997</v>
      </c>
      <c r="F13" s="9" t="str">
        <f>IF($B13="N/A","N/A",IF(E13&gt;99,"No",IF(E13&lt;75,"No","Yes")))</f>
        <v>Yes</v>
      </c>
      <c r="G13" s="8">
        <v>82.603741506999995</v>
      </c>
      <c r="H13" s="9" t="str">
        <f>IF($B13="N/A","N/A",IF(G13&gt;99,"No",IF(G13&lt;75,"No","Yes")))</f>
        <v>Yes</v>
      </c>
      <c r="I13" s="10">
        <v>-0.317</v>
      </c>
      <c r="J13" s="10">
        <v>0.67649999999999999</v>
      </c>
      <c r="K13" s="9" t="str">
        <f t="shared" ref="K13:K24" si="1">IF(J13="Div by 0", "N/A", IF(J13="N/A","N/A", IF(J13&gt;30, "No", IF(J13&lt;-30, "No", "Yes"))))</f>
        <v>Yes</v>
      </c>
    </row>
    <row r="14" spans="1:11" x14ac:dyDescent="0.25">
      <c r="A14" s="75"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5" t="s">
        <v>847</v>
      </c>
      <c r="B15" s="35" t="s">
        <v>213</v>
      </c>
      <c r="C15" s="36">
        <v>28.017054972</v>
      </c>
      <c r="D15" s="9" t="str">
        <f>IF($B15="N/A","N/A",IF(C15&gt;15,"No",IF(C15&lt;-15,"No","Yes")))</f>
        <v>N/A</v>
      </c>
      <c r="E15" s="10">
        <v>27.952586673999999</v>
      </c>
      <c r="F15" s="9" t="str">
        <f>IF($B15="N/A","N/A",IF(E15&gt;15,"No",IF(E15&lt;-15,"No","Yes")))</f>
        <v>N/A</v>
      </c>
      <c r="G15" s="10">
        <v>27.977491351000001</v>
      </c>
      <c r="H15" s="9" t="str">
        <f>IF($B15="N/A","N/A",IF(G15&gt;15,"No",IF(G15&lt;-15,"No","Yes")))</f>
        <v>N/A</v>
      </c>
      <c r="I15" s="10">
        <v>-0.23</v>
      </c>
      <c r="J15" s="10">
        <v>8.9099999999999999E-2</v>
      </c>
      <c r="K15" s="9" t="str">
        <f t="shared" si="1"/>
        <v>Yes</v>
      </c>
    </row>
    <row r="16" spans="1:11" x14ac:dyDescent="0.25">
      <c r="A16" s="72" t="s">
        <v>656</v>
      </c>
      <c r="B16" s="51" t="s">
        <v>238</v>
      </c>
      <c r="C16" s="9">
        <v>10.558294439000001</v>
      </c>
      <c r="D16" s="9" t="str">
        <f>IF($B16="N/A","N/A",IF(C16&gt;20,"No",IF(C16&lt;=0,"No","Yes")))</f>
        <v>Yes</v>
      </c>
      <c r="E16" s="9">
        <v>10.147238391</v>
      </c>
      <c r="F16" s="9" t="str">
        <f>IF($B16="N/A","N/A",IF(E16&gt;20,"No",IF(E16&lt;=0,"No","Yes")))</f>
        <v>Yes</v>
      </c>
      <c r="G16" s="9">
        <v>9.9777535283999992</v>
      </c>
      <c r="H16" s="9" t="str">
        <f>IF($B16="N/A","N/A",IF(G16&gt;20,"No",IF(G16&lt;=0,"No","Yes")))</f>
        <v>Yes</v>
      </c>
      <c r="I16" s="10">
        <v>-3.89</v>
      </c>
      <c r="J16" s="10">
        <v>-1.67</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29.509779536</v>
      </c>
      <c r="D18" s="9" t="str">
        <f>IF($B18="N/A","N/A",IF(C18&gt;15,"No",IF(C18&lt;-15,"No","Yes")))</f>
        <v>N/A</v>
      </c>
      <c r="E18" s="10">
        <v>29.567848589</v>
      </c>
      <c r="F18" s="9" t="str">
        <f>IF($B18="N/A","N/A",IF(E18&gt;15,"No",IF(E18&lt;-15,"No","Yes")))</f>
        <v>N/A</v>
      </c>
      <c r="G18" s="10">
        <v>29.769728097000002</v>
      </c>
      <c r="H18" s="9" t="str">
        <f>IF($B18="N/A","N/A",IF(G18&gt;15,"No",IF(G18&lt;-15,"No","Yes")))</f>
        <v>N/A</v>
      </c>
      <c r="I18" s="10">
        <v>0.1968</v>
      </c>
      <c r="J18" s="10">
        <v>0.68279999999999996</v>
      </c>
      <c r="K18" s="9" t="str">
        <f t="shared" si="1"/>
        <v>Yes</v>
      </c>
    </row>
    <row r="19" spans="1:11" x14ac:dyDescent="0.25">
      <c r="A19" s="75" t="s">
        <v>657</v>
      </c>
      <c r="B19" s="51" t="s">
        <v>239</v>
      </c>
      <c r="C19" s="9">
        <v>1.314862784</v>
      </c>
      <c r="D19" s="9" t="str">
        <f>IF($B19="N/A","N/A",IF(C19&gt;10,"No",IF(C19&lt;=0,"No","Yes")))</f>
        <v>Yes</v>
      </c>
      <c r="E19" s="9">
        <v>1.1220703472</v>
      </c>
      <c r="F19" s="9" t="str">
        <f>IF($B19="N/A","N/A",IF(E19&gt;10,"No",IF(E19&lt;=0,"No","Yes")))</f>
        <v>Yes</v>
      </c>
      <c r="G19" s="9">
        <v>1.0212878837999999</v>
      </c>
      <c r="H19" s="9" t="str">
        <f>IF($B19="N/A","N/A",IF(G19&gt;10,"No",IF(G19&lt;=0,"No","Yes")))</f>
        <v>Yes</v>
      </c>
      <c r="I19" s="10">
        <v>-14.7</v>
      </c>
      <c r="J19" s="10">
        <v>-8.98</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28.129822968999999</v>
      </c>
      <c r="D21" s="9" t="str">
        <f>IF($B21="N/A","N/A",IF(C21&gt;15,"No",IF(C21&lt;-15,"No","Yes")))</f>
        <v>N/A</v>
      </c>
      <c r="E21" s="10">
        <v>29.251452721</v>
      </c>
      <c r="F21" s="9" t="str">
        <f>IF($B21="N/A","N/A",IF(E21&gt;15,"No",IF(E21&lt;-15,"No","Yes")))</f>
        <v>N/A</v>
      </c>
      <c r="G21" s="10">
        <v>29.358323495</v>
      </c>
      <c r="H21" s="9" t="str">
        <f>IF($B21="N/A","N/A",IF(G21&gt;15,"No",IF(G21&lt;-15,"No","Yes")))</f>
        <v>N/A</v>
      </c>
      <c r="I21" s="10">
        <v>3.9870000000000001</v>
      </c>
      <c r="J21" s="10">
        <v>0.3654</v>
      </c>
      <c r="K21" s="9" t="str">
        <f t="shared" si="1"/>
        <v>Yes</v>
      </c>
    </row>
    <row r="22" spans="1:11" x14ac:dyDescent="0.25">
      <c r="A22" s="75" t="s">
        <v>1709</v>
      </c>
      <c r="B22" s="51" t="s">
        <v>224</v>
      </c>
      <c r="C22" s="9">
        <v>5.8169099829000004</v>
      </c>
      <c r="D22" s="9" t="str">
        <f>IF($B22="N/A","N/A",IF(C22&gt;5,"No",IF(C22&lt;=0,"No","Yes")))</f>
        <v>No</v>
      </c>
      <c r="E22" s="9">
        <v>6.6820385760000001</v>
      </c>
      <c r="F22" s="9" t="str">
        <f>IF($B22="N/A","N/A",IF(E22&gt;5,"No",IF(E22&lt;=0,"No","Yes")))</f>
        <v>No</v>
      </c>
      <c r="G22" s="9">
        <v>6.3972170809</v>
      </c>
      <c r="H22" s="9" t="str">
        <f>IF($B22="N/A","N/A",IF(G22&gt;5,"No",IF(G22&lt;=0,"No","Yes")))</f>
        <v>No</v>
      </c>
      <c r="I22" s="10">
        <v>14.87</v>
      </c>
      <c r="J22" s="10">
        <v>-4.26</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14.56258978</v>
      </c>
      <c r="D24" s="9" t="str">
        <f>IF($B24="N/A","N/A",IF(C24&gt;15,"No",IF(C24&lt;-15,"No","Yes")))</f>
        <v>N/A</v>
      </c>
      <c r="E24" s="10">
        <v>14.098465360000001</v>
      </c>
      <c r="F24" s="9" t="str">
        <f>IF($B24="N/A","N/A",IF(E24&gt;15,"No",IF(E24&lt;-15,"No","Yes")))</f>
        <v>N/A</v>
      </c>
      <c r="G24" s="10">
        <v>13.301196871</v>
      </c>
      <c r="H24" s="9" t="str">
        <f>IF($B24="N/A","N/A",IF(G24&gt;15,"No",IF(G24&lt;-15,"No","Yes")))</f>
        <v>N/A</v>
      </c>
      <c r="I24" s="10">
        <v>-3.19</v>
      </c>
      <c r="J24" s="10">
        <v>-5.66</v>
      </c>
      <c r="K24" s="9" t="str">
        <f t="shared" si="1"/>
        <v>Yes</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5.8145225789000001</v>
      </c>
      <c r="D26" s="9" t="str">
        <f>IF($B26="N/A","N/A",IF(C26&gt;100,"No",IF(C26&lt;95,"No","Yes")))</f>
        <v>No</v>
      </c>
      <c r="E26" s="9">
        <v>6.6796675874</v>
      </c>
      <c r="F26" s="9" t="str">
        <f>IF($B26="N/A","N/A",IF(E26&gt;100,"No",IF(E26&lt;95,"No","Yes")))</f>
        <v>No</v>
      </c>
      <c r="G26" s="9">
        <v>6.3960113100999996</v>
      </c>
      <c r="H26" s="9" t="str">
        <f>IF($B26="N/A","N/A",IF(G26&gt;100,"No",IF(G26&lt;95,"No","Yes")))</f>
        <v>No</v>
      </c>
      <c r="I26" s="10">
        <v>14.88</v>
      </c>
      <c r="J26" s="10">
        <v>-4.25</v>
      </c>
      <c r="K26" s="9" t="str">
        <f t="shared" si="2"/>
        <v>Yes</v>
      </c>
    </row>
    <row r="27" spans="1:11" x14ac:dyDescent="0.25">
      <c r="A27" s="75" t="s">
        <v>32</v>
      </c>
      <c r="B27" s="35" t="s">
        <v>214</v>
      </c>
      <c r="C27" s="9">
        <v>5.8169099829000004</v>
      </c>
      <c r="D27" s="9" t="str">
        <f>IF($B27="N/A","N/A",IF(C27&gt;100,"No",IF(C27&lt;95,"No","Yes")))</f>
        <v>No</v>
      </c>
      <c r="E27" s="9">
        <v>6.6820385760000001</v>
      </c>
      <c r="F27" s="9" t="str">
        <f>IF($B27="N/A","N/A",IF(E27&gt;100,"No",IF(E27&lt;95,"No","Yes")))</f>
        <v>No</v>
      </c>
      <c r="G27" s="9">
        <v>6.3972170809</v>
      </c>
      <c r="H27" s="9" t="str">
        <f>IF($B27="N/A","N/A",IF(G27&gt;100,"No",IF(G27&lt;95,"No","Yes")))</f>
        <v>No</v>
      </c>
      <c r="I27" s="10">
        <v>14.87</v>
      </c>
      <c r="J27" s="10">
        <v>-4.26</v>
      </c>
      <c r="K27" s="9" t="str">
        <f t="shared" si="2"/>
        <v>Yes</v>
      </c>
    </row>
    <row r="28" spans="1:11" x14ac:dyDescent="0.25">
      <c r="A28" s="75" t="s">
        <v>851</v>
      </c>
      <c r="B28" s="35" t="s">
        <v>226</v>
      </c>
      <c r="C28" s="9">
        <v>6.5154935358000001</v>
      </c>
      <c r="D28" s="9" t="str">
        <f>IF($B28="N/A","N/A",IF(C28&gt;30,"No",IF(C28&lt;5,"No","Yes")))</f>
        <v>Yes</v>
      </c>
      <c r="E28" s="9">
        <v>6.6974186107999998</v>
      </c>
      <c r="F28" s="9" t="str">
        <f>IF($B28="N/A","N/A",IF(E28&gt;30,"No",IF(E28&lt;5,"No","Yes")))</f>
        <v>Yes</v>
      </c>
      <c r="G28" s="9">
        <v>5.9372349449000001</v>
      </c>
      <c r="H28" s="9" t="str">
        <f>IF($B28="N/A","N/A",IF(G28&gt;30,"No",IF(G28&lt;5,"No","Yes")))</f>
        <v>Yes</v>
      </c>
      <c r="I28" s="10">
        <v>2.7919999999999998</v>
      </c>
      <c r="J28" s="10">
        <v>-11.4</v>
      </c>
      <c r="K28" s="9" t="str">
        <f t="shared" si="2"/>
        <v>Yes</v>
      </c>
    </row>
    <row r="29" spans="1:11" x14ac:dyDescent="0.25">
      <c r="A29" s="75" t="s">
        <v>852</v>
      </c>
      <c r="B29" s="35" t="s">
        <v>227</v>
      </c>
      <c r="C29" s="9">
        <v>12.220398112</v>
      </c>
      <c r="D29" s="9" t="str">
        <f>IF($B29="N/A","N/A",IF(C29&gt;75,"No",IF(C29&lt;15,"No","Yes")))</f>
        <v>No</v>
      </c>
      <c r="E29" s="9">
        <v>8.6933380644000007</v>
      </c>
      <c r="F29" s="9" t="str">
        <f>IF($B29="N/A","N/A",IF(E29&gt;75,"No",IF(E29&lt;15,"No","Yes")))</f>
        <v>No</v>
      </c>
      <c r="G29" s="9">
        <v>9.4713033644000006</v>
      </c>
      <c r="H29" s="9" t="str">
        <f>IF($B29="N/A","N/A",IF(G29&gt;75,"No",IF(G29&lt;15,"No","Yes")))</f>
        <v>No</v>
      </c>
      <c r="I29" s="10">
        <v>-28.9</v>
      </c>
      <c r="J29" s="10">
        <v>8.9489999999999998</v>
      </c>
      <c r="K29" s="9" t="str">
        <f t="shared" si="2"/>
        <v>Yes</v>
      </c>
    </row>
    <row r="30" spans="1:11" x14ac:dyDescent="0.25">
      <c r="A30" s="75" t="s">
        <v>853</v>
      </c>
      <c r="B30" s="35" t="s">
        <v>228</v>
      </c>
      <c r="C30" s="9">
        <v>81.264108351999994</v>
      </c>
      <c r="D30" s="9" t="str">
        <f>IF($B30="N/A","N/A",IF(C30&gt;70,"No",IF(C30&lt;25,"No","Yes")))</f>
        <v>No</v>
      </c>
      <c r="E30" s="9">
        <v>84.609243324999994</v>
      </c>
      <c r="F30" s="9" t="str">
        <f>IF($B30="N/A","N/A",IF(E30&gt;70,"No",IF(E30&lt;25,"No","Yes")))</f>
        <v>No</v>
      </c>
      <c r="G30" s="9">
        <v>84.591461691000006</v>
      </c>
      <c r="H30" s="9" t="str">
        <f>IF($B30="N/A","N/A",IF(G30&gt;70,"No",IF(G30&lt;25,"No","Yes")))</f>
        <v>No</v>
      </c>
      <c r="I30" s="10">
        <v>4.1159999999999997</v>
      </c>
      <c r="J30" s="10">
        <v>-2.1000000000000001E-2</v>
      </c>
      <c r="K30" s="9" t="str">
        <f t="shared" si="2"/>
        <v>Yes</v>
      </c>
    </row>
    <row r="31" spans="1:11" x14ac:dyDescent="0.25">
      <c r="A31" s="75" t="s">
        <v>160</v>
      </c>
      <c r="B31" s="35" t="s">
        <v>214</v>
      </c>
      <c r="C31" s="9">
        <v>5.8109414727999997</v>
      </c>
      <c r="D31" s="9" t="str">
        <f>IF($B31="N/A","N/A",IF(C31&gt;100,"No",IF(C31&lt;95,"No","Yes")))</f>
        <v>No</v>
      </c>
      <c r="E31" s="9">
        <v>6.6796675874</v>
      </c>
      <c r="F31" s="9" t="str">
        <f>IF($B31="N/A","N/A",IF(E31&gt;100,"No",IF(E31&lt;95,"No","Yes")))</f>
        <v>No</v>
      </c>
      <c r="G31" s="9">
        <v>6.3857622581999998</v>
      </c>
      <c r="H31" s="9" t="str">
        <f>IF($B31="N/A","N/A",IF(G31&gt;100,"No",IF(G31&lt;95,"No","Yes")))</f>
        <v>No</v>
      </c>
      <c r="I31" s="10">
        <v>14.95</v>
      </c>
      <c r="J31" s="10">
        <v>-4.4000000000000004</v>
      </c>
      <c r="K31" s="9" t="str">
        <f t="shared" si="2"/>
        <v>Yes</v>
      </c>
    </row>
    <row r="32" spans="1:11" x14ac:dyDescent="0.25">
      <c r="A32" s="29" t="s">
        <v>374</v>
      </c>
      <c r="B32" s="35" t="s">
        <v>241</v>
      </c>
      <c r="C32" s="9">
        <v>0.48165876829999998</v>
      </c>
      <c r="D32" s="9" t="str">
        <f>IF($B32="N/A","N/A",IF(C32&gt;5,"No",IF(C32&lt;1,"No","Yes")))</f>
        <v>No</v>
      </c>
      <c r="E32" s="9">
        <v>0.56666627150000004</v>
      </c>
      <c r="F32" s="9" t="str">
        <f>IF($B32="N/A","N/A",IF(E32&gt;5,"No",IF(E32&lt;1,"No","Yes")))</f>
        <v>No</v>
      </c>
      <c r="G32" s="9">
        <v>0.51848145219999997</v>
      </c>
      <c r="H32" s="9" t="str">
        <f>IF($B32="N/A","N/A",IF(G32&gt;5,"No",IF(G32&lt;1,"No","Yes")))</f>
        <v>No</v>
      </c>
      <c r="I32" s="10">
        <v>17.649999999999999</v>
      </c>
      <c r="J32" s="10">
        <v>-8.5</v>
      </c>
      <c r="K32" s="9" t="str">
        <f t="shared" si="2"/>
        <v>Yes</v>
      </c>
    </row>
    <row r="33" spans="1:11" x14ac:dyDescent="0.25">
      <c r="A33" s="29" t="s">
        <v>376</v>
      </c>
      <c r="B33" s="35" t="s">
        <v>242</v>
      </c>
      <c r="C33" s="9">
        <v>5.2970527496999997</v>
      </c>
      <c r="D33" s="9" t="str">
        <f>IF($B33="N/A","N/A",IF(C33&gt;98,"No",IF(C33&lt;8,"No","Yes")))</f>
        <v>No</v>
      </c>
      <c r="E33" s="9">
        <v>6.0881059357999998</v>
      </c>
      <c r="F33" s="9" t="str">
        <f>IF($B33="N/A","N/A",IF(E33&gt;98,"No",IF(E33&lt;8,"No","Yes")))</f>
        <v>No</v>
      </c>
      <c r="G33" s="9">
        <v>5.8485913582000002</v>
      </c>
      <c r="H33" s="9" t="str">
        <f>IF($B33="N/A","N/A",IF(G33&gt;98,"No",IF(G33&lt;8,"No","Yes")))</f>
        <v>No</v>
      </c>
      <c r="I33" s="10">
        <v>14.93</v>
      </c>
      <c r="J33" s="10">
        <v>-3.93</v>
      </c>
      <c r="K33" s="9" t="str">
        <f t="shared" si="2"/>
        <v>Yes</v>
      </c>
    </row>
    <row r="34" spans="1:11" x14ac:dyDescent="0.25">
      <c r="A34" s="29" t="s">
        <v>377</v>
      </c>
      <c r="B34" s="51" t="s">
        <v>224</v>
      </c>
      <c r="C34" s="9">
        <v>0</v>
      </c>
      <c r="D34" s="9" t="str">
        <f>IF($B34="N/A","N/A",IF(C34&gt;5,"No",IF(C34&lt;=0,"No","Yes")))</f>
        <v>No</v>
      </c>
      <c r="E34" s="9">
        <v>0</v>
      </c>
      <c r="F34" s="9" t="str">
        <f>IF($B34="N/A","N/A",IF(E34&gt;5,"No",IF(E34&lt;=0,"No","Yes")))</f>
        <v>No</v>
      </c>
      <c r="G34" s="9">
        <v>0</v>
      </c>
      <c r="H34" s="9" t="str">
        <f>IF($B34="N/A","N/A",IF(G34&gt;5,"No",IF(G34&lt;=0,"No","Yes")))</f>
        <v>No</v>
      </c>
      <c r="I34" s="10" t="s">
        <v>1746</v>
      </c>
      <c r="J34" s="10" t="s">
        <v>1746</v>
      </c>
      <c r="K34" s="9" t="str">
        <f t="shared" si="2"/>
        <v>N/A</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41</v>
      </c>
      <c r="D6" s="9" t="str">
        <f>IF($B6="N/A","N/A",IF(C6&gt;15,"No",IF(C6&lt;-15,"No","Yes")))</f>
        <v>N/A</v>
      </c>
      <c r="E6" s="36">
        <v>45</v>
      </c>
      <c r="F6" s="9" t="str">
        <f>IF($B6="N/A","N/A",IF(E6&gt;15,"No",IF(E6&lt;-15,"No","Yes")))</f>
        <v>N/A</v>
      </c>
      <c r="G6" s="36">
        <v>32</v>
      </c>
      <c r="H6" s="9" t="str">
        <f>IF($B6="N/A","N/A",IF(G6&gt;15,"No",IF(G6&lt;-15,"No","Yes")))</f>
        <v>N/A</v>
      </c>
      <c r="I6" s="10">
        <v>9.7560000000000002</v>
      </c>
      <c r="J6" s="10">
        <v>-28.9</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1028.7317072999999</v>
      </c>
      <c r="D9" s="9" t="str">
        <f>IF($B9="N/A","N/A",IF(C9&gt;15,"No",IF(C9&lt;-15,"No","Yes")))</f>
        <v>N/A</v>
      </c>
      <c r="E9" s="37">
        <v>969.08888889000002</v>
      </c>
      <c r="F9" s="9" t="str">
        <f>IF($B9="N/A","N/A",IF(E9&gt;15,"No",IF(E9&lt;-15,"No","Yes")))</f>
        <v>N/A</v>
      </c>
      <c r="G9" s="37">
        <v>2807.40625</v>
      </c>
      <c r="H9" s="9" t="str">
        <f>IF($B9="N/A","N/A",IF(G9&gt;15,"No",IF(G9&lt;-15,"No","Yes")))</f>
        <v>N/A</v>
      </c>
      <c r="I9" s="10">
        <v>-5.8</v>
      </c>
      <c r="J9" s="10">
        <v>189.7</v>
      </c>
      <c r="K9" s="9" t="str">
        <f t="shared" si="0"/>
        <v>No</v>
      </c>
    </row>
    <row r="10" spans="1:11" x14ac:dyDescent="0.25">
      <c r="A10" s="75" t="s">
        <v>655</v>
      </c>
      <c r="B10" s="35"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5" t="s">
        <v>658</v>
      </c>
      <c r="B13" s="51" t="s">
        <v>224</v>
      </c>
      <c r="C13" s="9">
        <v>100</v>
      </c>
      <c r="D13" s="9" t="str">
        <f>IF($B13="N/A","N/A",IF(C13&gt;5,"No",IF(C13&lt;=0,"No","Yes")))</f>
        <v>No</v>
      </c>
      <c r="E13" s="9">
        <v>100</v>
      </c>
      <c r="F13" s="9" t="str">
        <f>IF($B13="N/A","N/A",IF(E13&gt;5,"No",IF(E13&lt;=0,"No","Yes")))</f>
        <v>No</v>
      </c>
      <c r="G13" s="9">
        <v>100</v>
      </c>
      <c r="H13" s="9" t="str">
        <f>IF($B13="N/A","N/A",IF(G13&gt;5,"No",IF(G13&lt;=0,"No","Yes")))</f>
        <v>No</v>
      </c>
      <c r="I13" s="10">
        <v>0</v>
      </c>
      <c r="J13" s="10">
        <v>0</v>
      </c>
      <c r="K13" s="9" t="str">
        <f t="shared" si="0"/>
        <v>Yes</v>
      </c>
    </row>
    <row r="14" spans="1:11" x14ac:dyDescent="0.25">
      <c r="A14" s="75"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0</v>
      </c>
      <c r="D16" s="9" t="str">
        <f>IF($B16="N/A","N/A",IF(C16&gt;30,"No",IF(C16&lt;5,"No","Yes")))</f>
        <v>No</v>
      </c>
      <c r="E16" s="9">
        <v>11.111111111</v>
      </c>
      <c r="F16" s="9" t="str">
        <f>IF($B16="N/A","N/A",IF(E16&gt;30,"No",IF(E16&lt;5,"No","Yes")))</f>
        <v>Yes</v>
      </c>
      <c r="G16" s="9">
        <v>0</v>
      </c>
      <c r="H16" s="9" t="str">
        <f>IF($B16="N/A","N/A",IF(G16&gt;30,"No",IF(G16&lt;5,"No","Yes")))</f>
        <v>No</v>
      </c>
      <c r="I16" s="10" t="s">
        <v>1746</v>
      </c>
      <c r="J16" s="10">
        <v>-100</v>
      </c>
      <c r="K16" s="9" t="str">
        <f t="shared" si="0"/>
        <v>No</v>
      </c>
    </row>
    <row r="17" spans="1:11" x14ac:dyDescent="0.25">
      <c r="A17" s="75" t="s">
        <v>852</v>
      </c>
      <c r="B17" s="35" t="s">
        <v>227</v>
      </c>
      <c r="C17" s="9">
        <v>7.3170731706999996</v>
      </c>
      <c r="D17" s="9" t="str">
        <f>IF($B17="N/A","N/A",IF(C17&gt;75,"No",IF(C17&lt;15,"No","Yes")))</f>
        <v>No</v>
      </c>
      <c r="E17" s="9">
        <v>4.4444444444000002</v>
      </c>
      <c r="F17" s="9" t="str">
        <f>IF($B17="N/A","N/A",IF(E17&gt;75,"No",IF(E17&lt;15,"No","Yes")))</f>
        <v>No</v>
      </c>
      <c r="G17" s="9">
        <v>9.375</v>
      </c>
      <c r="H17" s="9" t="str">
        <f>IF($B17="N/A","N/A",IF(G17&gt;75,"No",IF(G17&lt;15,"No","Yes")))</f>
        <v>No</v>
      </c>
      <c r="I17" s="10">
        <v>-39.299999999999997</v>
      </c>
      <c r="J17" s="10">
        <v>110.9</v>
      </c>
      <c r="K17" s="9" t="str">
        <f t="shared" si="0"/>
        <v>No</v>
      </c>
    </row>
    <row r="18" spans="1:11" x14ac:dyDescent="0.25">
      <c r="A18" s="75" t="s">
        <v>853</v>
      </c>
      <c r="B18" s="35" t="s">
        <v>228</v>
      </c>
      <c r="C18" s="9">
        <v>92.682926828999996</v>
      </c>
      <c r="D18" s="9" t="str">
        <f>IF($B18="N/A","N/A",IF(C18&gt;70,"No",IF(C18&lt;25,"No","Yes")))</f>
        <v>No</v>
      </c>
      <c r="E18" s="9">
        <v>84.444444443999998</v>
      </c>
      <c r="F18" s="9" t="str">
        <f>IF($B18="N/A","N/A",IF(E18&gt;70,"No",IF(E18&lt;25,"No","Yes")))</f>
        <v>No</v>
      </c>
      <c r="G18" s="9">
        <v>90.625</v>
      </c>
      <c r="H18" s="9" t="str">
        <f>IF($B18="N/A","N/A",IF(G18&gt;70,"No",IF(G18&lt;25,"No","Yes")))</f>
        <v>No</v>
      </c>
      <c r="I18" s="10">
        <v>-8.89</v>
      </c>
      <c r="J18" s="10">
        <v>7.319</v>
      </c>
      <c r="K18" s="9" t="str">
        <f t="shared" si="0"/>
        <v>Yes</v>
      </c>
    </row>
    <row r="19" spans="1:11" x14ac:dyDescent="0.25">
      <c r="A19" s="75" t="s">
        <v>160</v>
      </c>
      <c r="B19" s="35" t="s">
        <v>214</v>
      </c>
      <c r="C19" s="9">
        <v>90.243902438999996</v>
      </c>
      <c r="D19" s="9" t="str">
        <f>IF($B19="N/A","N/A",IF(C19&gt;100,"No",IF(C19&lt;95,"No","Yes")))</f>
        <v>No</v>
      </c>
      <c r="E19" s="9">
        <v>95.555555556000002</v>
      </c>
      <c r="F19" s="9" t="str">
        <f>IF($B19="N/A","N/A",IF(E19&gt;100,"No",IF(E19&lt;95,"No","Yes")))</f>
        <v>Yes</v>
      </c>
      <c r="G19" s="9">
        <v>90.625</v>
      </c>
      <c r="H19" s="9" t="str">
        <f>IF($B19="N/A","N/A",IF(G19&gt;100,"No",IF(G19&lt;95,"No","Yes")))</f>
        <v>No</v>
      </c>
      <c r="I19" s="10">
        <v>5.8860000000000001</v>
      </c>
      <c r="J19" s="10">
        <v>-5.16</v>
      </c>
      <c r="K19" s="9" t="str">
        <f t="shared" si="0"/>
        <v>Yes</v>
      </c>
    </row>
    <row r="20" spans="1:11" x14ac:dyDescent="0.25">
      <c r="A20" s="29" t="s">
        <v>374</v>
      </c>
      <c r="B20" s="35" t="s">
        <v>241</v>
      </c>
      <c r="C20" s="9">
        <v>63.414634145999997</v>
      </c>
      <c r="D20" s="9" t="str">
        <f>IF($B20="N/A","N/A",IF(C20&gt;5,"No",IF(C20&lt;1,"No","Yes")))</f>
        <v>No</v>
      </c>
      <c r="E20" s="9">
        <v>57.777777778000001</v>
      </c>
      <c r="F20" s="9" t="str">
        <f>IF($B20="N/A","N/A",IF(E20&gt;5,"No",IF(E20&lt;1,"No","Yes")))</f>
        <v>No</v>
      </c>
      <c r="G20" s="9">
        <v>65.625</v>
      </c>
      <c r="H20" s="9" t="str">
        <f>IF($B20="N/A","N/A",IF(G20&gt;5,"No",IF(G20&lt;1,"No","Yes")))</f>
        <v>No</v>
      </c>
      <c r="I20" s="10">
        <v>-8.89</v>
      </c>
      <c r="J20" s="10">
        <v>13.58</v>
      </c>
      <c r="K20" s="9" t="str">
        <f t="shared" si="0"/>
        <v>Yes</v>
      </c>
    </row>
    <row r="21" spans="1:11" x14ac:dyDescent="0.25">
      <c r="A21" s="29" t="s">
        <v>376</v>
      </c>
      <c r="B21" s="35" t="s">
        <v>242</v>
      </c>
      <c r="C21" s="9">
        <v>0</v>
      </c>
      <c r="D21" s="9" t="str">
        <f>IF($B21="N/A","N/A",IF(C21&gt;98,"No",IF(C21&lt;8,"No","Yes")))</f>
        <v>No</v>
      </c>
      <c r="E21" s="9">
        <v>0</v>
      </c>
      <c r="F21" s="9" t="str">
        <f>IF($B21="N/A","N/A",IF(E21&gt;98,"No",IF(E21&lt;8,"No","Yes")))</f>
        <v>No</v>
      </c>
      <c r="G21" s="9">
        <v>3.125</v>
      </c>
      <c r="H21" s="9" t="str">
        <f>IF($B21="N/A","N/A",IF(G21&gt;98,"No",IF(G21&lt;8,"No","Yes")))</f>
        <v>No</v>
      </c>
      <c r="I21" s="10" t="s">
        <v>1746</v>
      </c>
      <c r="J21" s="10" t="s">
        <v>1746</v>
      </c>
      <c r="K21" s="9" t="str">
        <f t="shared" si="0"/>
        <v>N/A</v>
      </c>
    </row>
    <row r="22" spans="1:11" x14ac:dyDescent="0.25">
      <c r="A22" s="29" t="s">
        <v>377</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2025-05-05T16:24:01Z</dcterms:modified>
  <dc:language>English</dc:language>
</cp:coreProperties>
</file>