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SD 2006-2008\"/>
    </mc:Choice>
  </mc:AlternateContent>
  <xr:revisionPtr revIDLastSave="0" documentId="8_{0D5DF53C-0999-499C-BD75-18004C01BC69}"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<sst xmlns="http://schemas.openxmlformats.org/spreadsheetml/2006/main" count="6577" uniqueCount="1114">
  <si>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</si>
  <si>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</si>
  <si>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</si>
  <si>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</si>
  <si>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</si>
  <si>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</si>
  <si>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</si>
  <si>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</si>
  <si>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</si>
  <si>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</si>
  <si>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</si>
  <si>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</si>
  <si>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</si>
  <si>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</si>
  <si>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</si>
  <si>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</si>
  <si>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</si>
  <si>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</si>
  <si>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</si>
  <si>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</si>
  <si>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</si>
  <si>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</si>
  <si>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</si>
  <si>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</si>
  <si>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</si>
  <si>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</si>
  <si>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</si>
  <si>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</si>
  <si>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</si>
  <si>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</si>
  <si>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</si>
  <si>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</si>
  <si>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</si>
  <si>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</si>
  <si>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</si>
  <si>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</si>
  <si>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</si>
  <si>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</si>
  <si>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</si>
  <si>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</si>
  <si>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</si>
  <si>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</si>
  <si>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</si>
  <si>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</si>
  <si>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</si>
  <si>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</si>
  <si>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</si>
  <si>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</si>
  <si>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</si>
  <si>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</si>
  <si>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</si>
  <si>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</si>
  <si>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</si>
  <si>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</si>
  <si>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</si>
  <si>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</si>
  <si>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</si>
  <si>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</si>
  <si>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</si>
  <si>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</si>
  <si>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</si>
  <si>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</si>
  <si>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</si>
  <si>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</si>
  <si>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</si>
  <si>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</si>
  <si>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</si>
  <si>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</si>
  <si>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</si>
  <si>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</si>
  <si>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</si>
  <si>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</si>
  <si>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</si>
  <si>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</si>
  <si>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</si>
  <si>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</si>
  <si>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</si>
  <si>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</si>
  <si>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</si>
  <si>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</si>
  <si>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</si>
  <si>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</si>
  <si>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</si>
  <si>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</si>
  <si>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</si>
  <si>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</si>
  <si>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</si>
  <si>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</si>
  <si>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</si>
  <si>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</si>
  <si>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</si>
  <si>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</si>
  <si>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</si>
  <si>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</si>
  <si>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</si>
  <si>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</si>
  <si>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</si>
  <si>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</si>
  <si>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</si>
  <si>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</si>
  <si>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</si>
  <si>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</si>
  <si>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</si>
  <si>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</si>
  <si>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</si>
  <si>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</si>
  <si>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</si>
  <si>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</si>
  <si>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</si>
  <si>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</si>
  <si>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</si>
  <si>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</si>
  <si>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</si>
  <si>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</si>
  <si>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</si>
  <si>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</si>
  <si>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</si>
  <si>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</si>
  <si>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</si>
  <si>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</si>
  <si>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</si>
  <si>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</si>
  <si>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</si>
  <si>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</si>
  <si>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</si>
  <si>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</si>
  <si>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</si>
  <si>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</si>
  <si>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</si>
  <si>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</si>
  <si>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</si>
  <si>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</si>
  <si>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</si>
  <si>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</si>
  <si>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</si>
  <si>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</si>
  <si>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</si>
  <si>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</si>
  <si>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</si>
  <si>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</si>
  <si>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</si>
  <si>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</si>
  <si>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</si>
  <si>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</si>
  <si>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</si>
  <si>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</si>
  <si>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</si>
  <si>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</si>
  <si>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</si>
  <si>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</si>
  <si>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</si>
  <si>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</si>
  <si>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</si>
  <si>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</si>
  <si>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</si>
  <si>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</si>
  <si>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</si>
  <si>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</si>
  <si>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</si>
  <si>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</si>
  <si>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</si>
  <si>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</si>
  <si>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</si>
  <si>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</si>
  <si>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</si>
  <si>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</si>
  <si>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</si>
  <si>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</si>
  <si>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</si>
  <si>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</si>
  <si>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</si>
  <si>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</si>
  <si>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</si>
  <si>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</si>
  <si>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</si>
  <si>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</si>
  <si>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</si>
  <si>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</si>
  <si>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</si>
  <si>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</si>
  <si>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</si>
  <si>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</si>
  <si>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</si>
  <si>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</si>
  <si>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</si>
  <si>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</si>
  <si>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</si>
  <si>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</si>
  <si>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</si>
  <si>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</si>
  <si>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</si>
  <si>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</si>
  <si>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</si>
  <si>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</si>
  <si>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</si>
  <si>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</si>
  <si>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</si>
  <si>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</si>
  <si>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</si>
  <si>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</si>
  <si>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</si>
  <si>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</si>
  <si>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</si>
  <si>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</si>
  <si>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</si>
  <si>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</si>
  <si>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</si>
  <si>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</si>
  <si>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</si>
  <si>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</si>
  <si>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</si>
  <si>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</si>
  <si>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</si>
  <si>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</si>
  <si>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</si>
  <si>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</si>
  <si>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</si>
  <si>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</si>
  <si>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</si>
  <si>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</si>
  <si>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</si>
  <si>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</si>
  <si>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</si>
  <si>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</si>
  <si>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</si>
  <si>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</si>
  <si>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</si>
  <si>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</si>
  <si>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</si>
  <si>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</si>
  <si>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</si>
  <si>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</si>
  <si>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</si>
  <si>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</si>
  <si>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</si>
  <si>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</si>
  <si>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</si>
  <si>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</si>
  <si>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</si>
  <si>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</si>
  <si>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</si>
  <si>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</si>
  <si>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</si>
  <si>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</si>
  <si>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</si>
  <si>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</si>
  <si>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</si>
  <si>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</si>
  <si>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</si>
  <si>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</si>
  <si>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</si>
  <si>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</si>
  <si>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</si>
  <si>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</si>
  <si>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</si>
  <si>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</si>
  <si>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</si>
  <si>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</si>
  <si>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</si>
  <si>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</si>
  <si>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</si>
  <si>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</si>
  <si>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</si>
  <si>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</si>
  <si>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</si>
  <si>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</si>
  <si>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</si>
  <si>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</si>
  <si>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</si>
  <si>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</si>
  <si>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</si>
  <si>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</si>
  <si>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</si>
  <si>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</si>
  <si>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</si>
  <si>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</si>
  <si>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</si>
  <si>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</si>
  <si>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</si>
  <si>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</si>
  <si>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</si>
  <si>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</si>
  <si>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</si>
  <si>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</si>
  <si>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</si>
  <si>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</si>
  <si>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</si>
  <si>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</si>
  <si>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</si>
  <si>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</si>
  <si>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</si>
  <si>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</si>
  <si>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</si>
  <si>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</si>
  <si>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</si>
  <si>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</si>
  <si>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</si>
  <si>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</si>
  <si>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</si>
  <si>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</si>
  <si>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</si>
  <si>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</si>
  <si>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</si>
  <si>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</si>
  <si>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</si>
  <si>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</si>
  <si>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</si>
  <si>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</si>
  <si>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</si>
  <si>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</si>
  <si>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</si>
  <si>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</si>
  <si>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</si>
  <si>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</si>
  <si>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</si>
  <si>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</si>
  <si>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</si>
  <si>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</si>
  <si>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</si>
  <si>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</si>
  <si>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</si>
  <si>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</si>
  <si>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</si>
  <si>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</si>
  <si>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</si>
  <si>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</si>
  <si>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</si>
  <si>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</si>
  <si>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</si>
  <si>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</si>
  <si>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</si>
  <si>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</si>
  <si>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</si>
  <si>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</si>
  <si>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</si>
  <si>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</si>
  <si>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</si>
  <si>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</si>
  <si>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</si>
  <si>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</si>
  <si>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</si>
  <si>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</si>
  <si>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</si>
  <si>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</si>
  <si>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</si>
  <si>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</si>
  <si>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</si>
  <si>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</si>
  <si>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</si>
  <si>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</si>
  <si>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</si>
  <si>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</si>
  <si>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</si>
  <si>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</si>
  <si>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</si>
  <si>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</si>
  <si>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</si>
  <si>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</si>
  <si>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</si>
  <si>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</si>
  <si>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</si>
  <si>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</si>
  <si>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</si>
  <si>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</si>
  <si>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</si>
  <si>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</si>
  <si>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</si>
  <si>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</si>
  <si>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</si>
  <si>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</si>
  <si>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</si>
  <si>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</si>
  <si>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</si>
  <si>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</si>
  <si>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</si>
  <si>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</si>
  <si>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</si>
  <si>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</si>
  <si>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</si>
  <si>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</si>
  <si>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</si>
  <si>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</si>
  <si>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</si>
  <si>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</si>
  <si>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</si>
  <si>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</si>
  <si>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</si>
  <si>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</si>
  <si>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</si>
  <si>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</si>
  <si>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</si>
  <si>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</si>
  <si>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</si>
  <si>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</si>
  <si>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</si>
  <si>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</si>
  <si>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</si>
  <si>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</si>
  <si>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</si>
  <si>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</si>
  <si>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</si>
  <si>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</si>
  <si>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</si>
  <si>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</si>
  <si>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</si>
  <si>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</si>
  <si>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</si>
  <si>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</si>
  <si>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</si>
  <si>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</si>
  <si>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</si>
  <si>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</si>
  <si>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</si>
  <si>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</si>
  <si>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</si>
  <si>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</si>
  <si>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</si>
  <si>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</si>
  <si>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</si>
  <si>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</si>
  <si>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</si>
  <si>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</si>
  <si>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</si>
  <si>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</si>
  <si>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</si>
  <si>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</si>
  <si>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</si>
  <si>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</si>
  <si>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</si>
  <si>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</si>
  <si>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</si>
  <si>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</si>
  <si>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</si>
  <si>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</si>
  <si>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</si>
  <si>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</si>
  <si>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</si>
  <si>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</si>
  <si>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</si>
  <si>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</si>
  <si>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</si>
  <si>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</si>
  <si>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</si>
  <si>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</si>
  <si>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</si>
  <si>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</si>
  <si>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</si>
  <si>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</si>
  <si>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</si>
  <si>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</si>
  <si>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</si>
  <si>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</si>
  <si>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</si>
  <si>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</si>
  <si>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</si>
  <si>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</si>
  <si>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</si>
  <si>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</si>
  <si>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</si>
  <si>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</si>
  <si>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</si>
  <si>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</si>
  <si>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</si>
  <si>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</si>
  <si>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</si>
  <si>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</si>
  <si>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</si>
  <si>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</si>
  <si>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</si>
  <si>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</si>
  <si>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</si>
  <si>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</si>
  <si>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</si>
  <si>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</si>
  <si>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</si>
  <si>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</si>
  <si>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</si>
  <si>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</si>
  <si>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</si>
  <si>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</si>
  <si>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</si>
  <si>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</si>
  <si>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</si>
  <si>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</si>
  <si>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</si>
  <si>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</si>
  <si>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</si>
  <si>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</si>
  <si>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</si>
  <si>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</si>
  <si>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</si>
  <si>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</si>
  <si>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</si>
  <si>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</si>
  <si>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</si>
  <si>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</si>
  <si>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</si>
  <si>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</si>
  <si>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</si>
  <si>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</si>
  <si>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</si>
  <si>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</si>
  <si>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</si>
  <si>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</si>
  <si>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</si>
  <si>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</si>
  <si>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</si>
  <si>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</si>
  <si>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</si>
  <si>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</si>
  <si>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</si>
  <si>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</si>
  <si>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</si>
  <si>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</si>
  <si>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</si>
  <si>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</si>
  <si>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</si>
  <si>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</si>
  <si>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</si>
  <si>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</si>
  <si>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</si>
  <si>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</si>
  <si>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</si>
  <si>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</si>
  <si>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</si>
  <si>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</si>
  <si>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</si>
  <si>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</si>
  <si>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</si>
  <si>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</si>
  <si>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</si>
  <si>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</si>
  <si>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</si>
  <si>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</si>
  <si>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</si>
  <si>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</si>
  <si>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</si>
  <si>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</si>
  <si>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</si>
  <si>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</si>
  <si>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</si>
  <si>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</si>
  <si>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</si>
  <si>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</si>
  <si>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</si>
  <si>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</si>
  <si>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</si>
  <si>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</si>
  <si>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</si>
  <si>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</si>
  <si>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</si>
  <si>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</si>
  <si>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</si>
  <si>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</si>
  <si>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</si>
  <si>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</si>
  <si>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</si>
  <si>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</si>
  <si>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</si>
  <si>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</si>
  <si>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</si>
  <si>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</si>
  <si>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</si>
  <si>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</si>
  <si>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</si>
  <si>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</si>
  <si>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</si>
  <si>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</si>
  <si>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</si>
  <si>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</si>
  <si>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</si>
  <si>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</si>
  <si>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</si>
  <si>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</si>
  <si>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</si>
  <si>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</si>
  <si>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</si>
  <si>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</si>
  <si>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</si>
  <si>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</si>
  <si>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</si>
  <si>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</si>
  <si>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</si>
  <si>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</si>
  <si>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</si>
  <si>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</si>
  <si>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</si>
  <si>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</si>
  <si>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</si>
  <si>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</si>
  <si>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</si>
  <si>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</si>
  <si>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</si>
  <si>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</si>
  <si>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</si>
  <si>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</si>
  <si>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</si>
  <si>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</si>
  <si>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</si>
  <si>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</si>
  <si>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</si>
  <si>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</si>
  <si>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</si>
  <si>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</si>
  <si>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</si>
  <si>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</si>
  <si>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</si>
  <si>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</si>
  <si>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</si>
  <si>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</si>
  <si>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</si>
  <si>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</si>
  <si>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</si>
  <si>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</si>
  <si>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</si>
  <si>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</si>
  <si>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</si>
  <si>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</si>
  <si>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</si>
  <si>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</si>
  <si>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</si>
  <si>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</si>
  <si>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</si>
  <si>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</si>
  <si>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</si>
  <si>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</si>
  <si>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</si>
  <si>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</si>
  <si>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</si>
  <si>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</si>
  <si>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</si>
  <si>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</si>
  <si>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</si>
  <si>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</si>
  <si>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</si>
  <si>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</si>
  <si>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</si>
  <si>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</si>
  <si>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</si>
  <si>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</si>
  <si>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</si>
  <si>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</si>
  <si>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</si>
  <si>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</si>
  <si>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</si>
  <si>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</si>
  <si>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</si>
  <si>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</si>
  <si>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</si>
  <si>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</si>
  <si>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</si>
  <si>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</si>
  <si>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</si>
  <si>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</si>
  <si>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</si>
  <si>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</si>
  <si>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</si>
  <si>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</si>
  <si>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</si>
  <si>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</si>
  <si>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</si>
  <si>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</si>
  <si>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</si>
  <si>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</si>
  <si>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</si>
  <si>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</si>
  <si>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</si>
  <si>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</si>
  <si>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</si>
  <si>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</si>
  <si>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</si>
  <si>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</si>
  <si>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</si>
  <si>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</si>
  <si>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</si>
  <si>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</si>
  <si>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</si>
  <si>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</si>
  <si>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</si>
  <si>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</si>
  <si>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</si>
  <si>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</si>
  <si>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</si>
  <si>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</si>
  <si>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</si>
  <si>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</si>
  <si>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</si>
  <si>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</si>
  <si>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</si>
  <si>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</si>
  <si>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</si>
  <si>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</si>
  <si>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</si>
  <si>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</si>
  <si>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</si>
  <si>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</si>
  <si>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</si>
  <si>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</si>
  <si>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</si>
  <si>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</si>
  <si>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</si>
  <si>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</si>
  <si>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</si>
  <si>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</si>
  <si>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</si>
  <si>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</si>
  <si>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</si>
  <si>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</si>
  <si>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</si>
  <si>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</si>
  <si>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</si>
  <si>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</si>
  <si>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</si>
  <si>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</si>
  <si>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</si>
  <si>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</si>
  <si>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</si>
  <si>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</si>
  <si>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</si>
  <si>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</si>
  <si>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</si>
  <si>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</si>
  <si>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</si>
  <si>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</si>
  <si>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</si>
  <si>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</si>
  <si>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</si>
  <si>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</si>
  <si>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</si>
  <si>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</si>
  <si>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</si>
  <si>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</si>
  <si>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</si>
  <si>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</si>
  <si>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</si>
  <si>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</si>
  <si>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</si>
  <si>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</si>
  <si>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</si>
  <si>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</si>
  <si>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</si>
  <si>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</si>
  <si>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</si>
  <si>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</si>
  <si>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</si>
  <si>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</si>
  <si>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</si>
  <si>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</si>
  <si>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</si>
  <si>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</si>
  <si>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</si>
  <si>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</si>
  <si>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</si>
  <si>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</si>
  <si>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</si>
  <si>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</si>
  <si>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</si>
  <si>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</si>
  <si>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</si>
  <si>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</si>
  <si>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</si>
  <si>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</si>
  <si>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</si>
  <si>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</si>
  <si>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</si>
  <si>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</si>
  <si>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</si>
  <si>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</si>
  <si>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</si>
  <si>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</si>
  <si>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</si>
  <si>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</si>
  <si>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</si>
  <si>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</si>
  <si>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</si>
  <si>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</si>
  <si>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</si>
  <si>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</si>
  <si>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</si>
  <si>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</si>
  <si>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</si>
  <si>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</si>
  <si>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</si>
  <si>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</si>
  <si>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</si>
  <si>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</si>
  <si>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</si>
  <si>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</si>
  <si>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</si>
  <si>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</si>
  <si>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</si>
  <si>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</si>
  <si>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</si>
  <si>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</si>
  <si>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</si>
  <si>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</si>
  <si>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</si>
  <si>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</si>
  <si>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</si>
  <si>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</si>
  <si>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</si>
  <si>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</si>
  <si>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</si>
  <si>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</si>
  <si>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</si>
  <si>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</si>
  <si>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</si>
  <si>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</si>
  <si>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</si>
  <si>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</si>
  <si>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</si>
  <si>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</si>
  <si>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</si>
  <si>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</si>
  <si>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</si>
  <si>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</si>
  <si>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</si>
  <si>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</si>
  <si>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</si>
  <si>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</si>
  <si>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</si>
  <si>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</si>
  <si>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</si>
  <si>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</si>
  <si>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</si>
  <si>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</si>
  <si>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</si>
  <si>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</si>
  <si>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</si>
  <si>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</si>
  <si>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</si>
  <si>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</si>
  <si>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</si>
  <si>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</si>
  <si>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</si>
  <si>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</si>
  <si>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</si>
  <si>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</si>
  <si>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</si>
  <si>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</si>
  <si>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</si>
  <si>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</si>
  <si>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</si>
  <si>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</si>
  <si>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</si>
  <si>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</si>
  <si>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</si>
  <si>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</si>
  <si>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</si>
  <si>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</si>
  <si>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</si>
  <si>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</si>
  <si>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</si>
  <si>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</si>
  <si>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</si>
  <si>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</si>
  <si>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</si>
  <si>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</si>
  <si>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</si>
  <si>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</si>
  <si>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</si>
  <si>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</si>
  <si>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</si>
  <si>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</si>
  <si>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</si>
  <si>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</si>
  <si>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</si>
  <si>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</si>
  <si>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</si>
  <si>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</si>
  <si>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</si>
  <si>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</si>
  <si>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</si>
  <si>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</si>
  <si>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</si>
  <si>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</si>
  <si>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</si>
  <si>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</si>
  <si>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</si>
  <si>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</si>
  <si>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</si>
  <si>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</si>
  <si>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</si>
  <si>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</si>
  <si>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</si>
  <si>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</si>
  <si>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</si>
  <si>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</si>
  <si>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</si>
  <si>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</si>
  <si>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</si>
  <si>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</si>
  <si>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</si>
  <si>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</si>
  <si>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</si>
  <si>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</si>
  <si>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</si>
  <si>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</si>
  <si>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</si>
  <si>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</si>
  <si>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</si>
  <si>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</si>
  <si>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</si>
  <si>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</si>
  <si>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</si>
  <si>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</si>
  <si>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</si>
  <si>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</si>
  <si>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</si>
  <si>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</si>
  <si>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</si>
  <si>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</si>
  <si>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</si>
  <si>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</si>
  <si>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</si>
  <si>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</si>
  <si>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</si>
  <si>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</si>
  <si>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</si>
  <si>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</si>
  <si>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</si>
  <si>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</si>
  <si>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</si>
  <si>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</si>
  <si>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</si>
  <si>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</si>
  <si>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</si>
  <si>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</si>
  <si>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</si>
  <si>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</si>
  <si>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</si>
  <si>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</si>
  <si>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</si>
  <si>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</si>
  <si>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</si>
  <si>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</si>
  <si>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</si>
  <si>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</si>
  <si>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</si>
  <si>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</si>
  <si>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</si>
  <si>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</si>
  <si>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</si>
  <si>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</si>
  <si>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</si>
  <si>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</si>
  <si>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</si>
  <si>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</si>
  <si>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</si>
  <si>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</si>
  <si>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</si>
  <si>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</si>
  <si>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</si>
  <si>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</si>
  <si>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</si>
  <si>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</si>
  <si>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</si>
  <si>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</si>
  <si>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</si>
  <si>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</si>
  <si>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</si>
  <si>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</si>
  <si>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</si>
  <si>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</si>
  <si>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</si>
  <si>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</si>
  <si>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</si>
  <si>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</si>
  <si>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</si>
  <si>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</si>
  <si>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</si>
  <si>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</si>
  <si>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</si>
  <si>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</si>
  <si>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</si>
  <si>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</si>
  <si>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</si>
  <si>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</si>
  <si>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</si>
  <si>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</si>
  <si>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</si>
  <si>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</si>
  <si>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</si>
  <si>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</si>
  <si>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</si>
  <si>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</si>
  <si>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</si>
  <si>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</si>
  <si>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</si>
  <si>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</si>
  <si>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</si>
  <si>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</si>
  <si>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</si>
  <si>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</si>
  <si>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</si>
  <si>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</si>
  <si>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</si>
  <si>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</si>
  <si>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</si>
  <si>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</si>
  <si>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</si>
  <si>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</si>
  <si>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</si>
  <si>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</si>
  <si>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</si>
  <si>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</si>
  <si>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</si>
  <si>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</si>
  <si>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</si>
  <si>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</si>
  <si>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</si>
  <si>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</si>
  <si>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</si>
  <si>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</si>
  <si>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</si>
  <si>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</si>
  <si>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</si>
  <si>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</si>
  <si>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</si>
  <si>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</si>
  <si>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</si>
  <si>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</si>
  <si>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</si>
  <si>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</si>
  <si>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</si>
  <si>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</si>
  <si>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</si>
  <si>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</si>
  <si>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</si>
  <si>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</si>
  <si>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</si>
  <si>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</si>
  <si>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</si>
  <si>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</si>
  <si>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</si>
  <si>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</si>
  <si>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</si>
  <si>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</si>
  <si>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</si>
  <si>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</si>
  <si>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</si>
  <si>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</si>
  <si>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</si>
  <si>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</si>
  <si>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</si>
  <si>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</si>
  <si>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</si>
  <si>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</si>
  <si>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</si>
  <si>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</si>
  <si>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</si>
  <si>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</si>
  <si>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</si>
  <si>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</si>
  <si>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</si>
  <si>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</si>
  <si>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</si>
  <si>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</si>
  <si>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</si>
  <si>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</si>
  <si>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</si>
  <si>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</si>
  <si>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</si>
  <si>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</si>
  <si>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</si>
  <si>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</si>
  <si>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</si>
  <si>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</si>
  <si>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</si>
  <si>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</si>
  <si>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</si>
  <si>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</si>
  <si>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</si>
  <si>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</si>
  <si>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</si>
  <si>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</si>
  <si>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</si>
  <si>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</si>
  <si>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</si>
  <si>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</si>
  <si>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</si>
  <si>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</si>
  <si>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</si>
  <si>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</si>
  <si>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</si>
  <si>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</si>
  <si>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</si>
  <si>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SD</t>
  </si>
  <si>
    <t>Div by 0</t>
  </si>
  <si>
    <t>94.74</t>
  </si>
  <si>
    <t>-.694</t>
  </si>
  <si>
    <t>9.399</t>
  </si>
  <si>
    <t>54.76</t>
  </si>
  <si>
    <t>-90.4</t>
  </si>
  <si>
    <t>2.145</t>
  </si>
  <si>
    <t>3.472</t>
  </si>
  <si>
    <t>-38.9</t>
  </si>
  <si>
    <t>-4.48</t>
  </si>
  <si>
    <t>-9.49</t>
  </si>
  <si>
    <t>-.672</t>
  </si>
  <si>
    <t>3.245</t>
  </si>
  <si>
    <t>-1.92</t>
  </si>
  <si>
    <t>.0000</t>
  </si>
  <si>
    <t>-.148</t>
  </si>
  <si>
    <t>5.897</t>
  </si>
  <si>
    <t>.7648</t>
  </si>
  <si>
    <t>15.29</t>
  </si>
  <si>
    <t>3.272</t>
  </si>
  <si>
    <t>11.00</t>
  </si>
  <si>
    <t>-.965</t>
  </si>
  <si>
    <t>6.235</t>
  </si>
  <si>
    <t>-6.78</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</si>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</sst>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20352</v>
      </c>
      <c r="D6" s="84" t="str">
        <f>IF($B6="N/A","N/A",IF(C6&gt;15,"No",IF(C6&lt;-15,"No","Yes")))</f>
        <v>N/A</v>
      </c>
      <c r="E6" s="80">
        <v>21451</v>
      </c>
      <c r="F6" s="84" t="str">
        <f>IF($B6="N/A","N/A",IF(E6&gt;15,"No",IF(E6&lt;-15,"No","Yes")))</f>
        <v>N/A</v>
      </c>
      <c r="G6" s="80">
        <v>21331</v>
      </c>
      <c r="H6" s="84" t="str">
        <f>IF($B6="N/A","N/A",IF(G6&gt;15,"No",IF(G6&lt;-15,"No","Yes")))</f>
        <v>N/A</v>
      </c>
      <c r="I6" s="87">
        <v>5.4</v>
      </c>
      <c r="J6" s="87">
        <v>-0.55900000000000005</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20352</v>
      </c>
      <c r="D9" s="84" t="str">
        <f>IF($B9="N/A","N/A",IF(C9&gt;15,"No",IF(C9&lt;-15,"No","Yes")))</f>
        <v>N/A</v>
      </c>
      <c r="E9" s="80">
        <v>21451</v>
      </c>
      <c r="F9" s="84" t="str">
        <f>IF($B9="N/A","N/A",IF(E9&gt;15,"No",IF(E9&lt;-15,"No","Yes")))</f>
        <v>N/A</v>
      </c>
      <c r="G9" s="80">
        <v>21331</v>
      </c>
      <c r="H9" s="84" t="str">
        <f>IF($B9="N/A","N/A",IF(G9&gt;15,"No",IF(G9&lt;-15,"No","Yes")))</f>
        <v>N/A</v>
      </c>
      <c r="I9" s="87">
        <v>5.4</v>
      </c>
      <c r="J9" s="87">
        <v>-0.55900000000000005</v>
      </c>
      <c r="K9" s="84" t="str">
        <f t="shared" ref="K9:K18" si="0">IF(J9="Div by 0", "N/A", IF(J9="N/A","N/A", IF(J9&gt;15, "No", IF(J9&lt;-15, "No", "Yes"))))</f>
        <v>Yes</v>
      </c>
    </row>
    <row r="10" spans="1:11" x14ac:dyDescent="0.25">
      <c r="A10" s="179" t="s">
        <v>696</v>
      </c>
      <c r="B10" s="79" t="s">
        <v>52</v>
      </c>
      <c r="C10" s="84">
        <v>16.180227986999999</v>
      </c>
      <c r="D10" s="84" t="str">
        <f>IF($B10="N/A","N/A",IF(C10&gt;20,"No",IF(C10&lt;5,"No","Yes")))</f>
        <v>Yes</v>
      </c>
      <c r="E10" s="84">
        <v>17.514334995999999</v>
      </c>
      <c r="F10" s="84" t="str">
        <f>IF($B10="N/A","N/A",IF(E10&gt;20,"No",IF(E10&lt;5,"No","Yes")))</f>
        <v>Yes</v>
      </c>
      <c r="G10" s="84">
        <v>17.673808073</v>
      </c>
      <c r="H10" s="84" t="str">
        <f>IF($B10="N/A","N/A",IF(G10&gt;20,"No",IF(G10&lt;5,"No","Yes")))</f>
        <v>Yes</v>
      </c>
      <c r="I10" s="87">
        <v>8.2449999999999992</v>
      </c>
      <c r="J10" s="87">
        <v>0.91049999999999998</v>
      </c>
      <c r="K10" s="84" t="str">
        <f t="shared" si="0"/>
        <v>Yes</v>
      </c>
    </row>
    <row r="11" spans="1:11" x14ac:dyDescent="0.25">
      <c r="A11" s="179" t="s">
        <v>697</v>
      </c>
      <c r="B11" s="79" t="s">
        <v>50</v>
      </c>
      <c r="C11" s="84">
        <v>3.8522012579</v>
      </c>
      <c r="D11" s="84" t="str">
        <f>IF($B11="N/A","N/A",IF(C11&gt;15,"No",IF(C11&lt;-15,"No","Yes")))</f>
        <v>N/A</v>
      </c>
      <c r="E11" s="84">
        <v>1.9066710176999999</v>
      </c>
      <c r="F11" s="84" t="str">
        <f>IF($B11="N/A","N/A",IF(E11&gt;15,"No",IF(E11&lt;-15,"No","Yes")))</f>
        <v>N/A</v>
      </c>
      <c r="G11" s="84">
        <v>1.7205006798</v>
      </c>
      <c r="H11" s="84" t="str">
        <f>IF($B11="N/A","N/A",IF(G11&gt;15,"No",IF(G11&lt;-15,"No","Yes")))</f>
        <v>N/A</v>
      </c>
      <c r="I11" s="87">
        <v>-50.5</v>
      </c>
      <c r="J11" s="87">
        <v>-9.76</v>
      </c>
      <c r="K11" s="84" t="str">
        <f t="shared" si="0"/>
        <v>Yes</v>
      </c>
    </row>
    <row r="12" spans="1:11" x14ac:dyDescent="0.25">
      <c r="A12" s="179" t="s">
        <v>698</v>
      </c>
      <c r="B12" s="79" t="s">
        <v>174</v>
      </c>
      <c r="C12" s="84">
        <v>95.408163264999999</v>
      </c>
      <c r="D12" s="84" t="str">
        <f>IF($B12="N/A","N/A",IF(C12&gt;1,"Yes","No"))</f>
        <v>Yes</v>
      </c>
      <c r="E12" s="84">
        <v>95.843520781999999</v>
      </c>
      <c r="F12" s="84" t="str">
        <f>IF($B12="N/A","N/A",IF(E12&gt;1,"Yes","No"))</f>
        <v>Yes</v>
      </c>
      <c r="G12" s="84">
        <v>92.915531334999997</v>
      </c>
      <c r="H12" s="84" t="str">
        <f>IF($B12="N/A","N/A",IF(G12&gt;1,"Yes","No"))</f>
        <v>Yes</v>
      </c>
      <c r="I12" s="87">
        <v>0.45629999999999998</v>
      </c>
      <c r="J12" s="87">
        <v>-3.05</v>
      </c>
      <c r="K12" s="84" t="str">
        <f t="shared" si="0"/>
        <v>Yes</v>
      </c>
    </row>
    <row r="13" spans="1:11" x14ac:dyDescent="0.25">
      <c r="A13" s="179" t="s">
        <v>699</v>
      </c>
      <c r="B13" s="79" t="s">
        <v>50</v>
      </c>
      <c r="C13" s="189">
        <v>3971.4885204000002</v>
      </c>
      <c r="D13" s="84" t="str">
        <f>IF($B13="N/A","N/A",IF(C13&gt;15,"No",IF(C13&lt;-15,"No","Yes")))</f>
        <v>N/A</v>
      </c>
      <c r="E13" s="189">
        <v>8085.8850855999999</v>
      </c>
      <c r="F13" s="84" t="str">
        <f>IF($B13="N/A","N/A",IF(E13&gt;15,"No",IF(E13&lt;-15,"No","Yes")))</f>
        <v>N/A</v>
      </c>
      <c r="G13" s="189">
        <v>7589.4250681000003</v>
      </c>
      <c r="H13" s="84" t="str">
        <f>IF($B13="N/A","N/A",IF(G13&gt;15,"No",IF(G13&lt;-15,"No","Yes")))</f>
        <v>N/A</v>
      </c>
      <c r="I13" s="87">
        <v>103.6</v>
      </c>
      <c r="J13" s="87">
        <v>-6.14</v>
      </c>
      <c r="K13" s="84" t="str">
        <f t="shared" si="0"/>
        <v>Yes</v>
      </c>
    </row>
    <row r="14" spans="1:11" ht="12.75" customHeight="1" x14ac:dyDescent="0.25">
      <c r="A14" s="153" t="s">
        <v>845</v>
      </c>
      <c r="B14" s="79" t="s">
        <v>50</v>
      </c>
      <c r="C14" s="80">
        <v>0</v>
      </c>
      <c r="D14" s="79" t="s">
        <v>50</v>
      </c>
      <c r="E14" s="80">
        <v>0</v>
      </c>
      <c r="F14" s="79" t="s">
        <v>50</v>
      </c>
      <c r="G14" s="80">
        <v>11</v>
      </c>
      <c r="H14" s="84" t="str">
        <f>IF($B14="N/A","N/A",IF(G14&gt;15,"No",IF(G14&lt;-15,"No","Yes")))</f>
        <v>N/A</v>
      </c>
      <c r="I14" s="79" t="s">
        <v>1088</v>
      </c>
      <c r="J14" s="87" t="s">
        <v>1088</v>
      </c>
      <c r="K14" s="84" t="str">
        <f t="shared" si="0"/>
        <v>N/A</v>
      </c>
    </row>
    <row r="15" spans="1:11" ht="25" x14ac:dyDescent="0.25">
      <c r="A15" s="153" t="s">
        <v>846</v>
      </c>
      <c r="B15" s="79" t="s">
        <v>50</v>
      </c>
      <c r="C15" s="180" t="s">
        <v>1088</v>
      </c>
      <c r="D15" s="84" t="str">
        <f>IF($B15="N/A","N/A",IF(C15&gt;60,"No",IF(C15&lt;15,"No","Yes")))</f>
        <v>N/A</v>
      </c>
      <c r="E15" s="180" t="s">
        <v>1088</v>
      </c>
      <c r="F15" s="84" t="str">
        <f>IF($B15="N/A","N/A",IF(E15&gt;60,"No",IF(E15&lt;15,"No","Yes")))</f>
        <v>N/A</v>
      </c>
      <c r="G15" s="180">
        <v>6780</v>
      </c>
      <c r="H15" s="84" t="str">
        <f>IF($B15="N/A","N/A",IF(G15&gt;60,"No",IF(G15&lt;15,"No","Yes")))</f>
        <v>N/A</v>
      </c>
      <c r="I15" s="87" t="s">
        <v>1088</v>
      </c>
      <c r="J15" s="87" t="s">
        <v>1088</v>
      </c>
      <c r="K15" s="84" t="str">
        <f t="shared" si="0"/>
        <v>N/A</v>
      </c>
    </row>
    <row r="16" spans="1:11" x14ac:dyDescent="0.25">
      <c r="A16" s="153" t="s">
        <v>164</v>
      </c>
      <c r="B16" s="79" t="s">
        <v>127</v>
      </c>
      <c r="C16" s="80">
        <v>0</v>
      </c>
      <c r="D16" s="84" t="str">
        <f>IF($B16="N/A","N/A",IF(C16="N/A","N/A",IF(C16=0,"Yes","No")))</f>
        <v>Yes</v>
      </c>
      <c r="E16" s="80">
        <v>0</v>
      </c>
      <c r="F16" s="84" t="str">
        <f>IF($B16="N/A","N/A",IF(E16="N/A","N/A",IF(E16=0,"Yes","No")))</f>
        <v>Yes</v>
      </c>
      <c r="G16" s="80">
        <v>11</v>
      </c>
      <c r="H16" s="84" t="str">
        <f>IF($B16="N/A","N/A",IF(G16=0,"Yes","No"))</f>
        <v>No</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17059</v>
      </c>
      <c r="D20" s="84" t="str">
        <f>IF($B20="N/A","N/A",IF(C20&gt;15,"No",IF(C20&lt;-15,"No","Yes")))</f>
        <v>N/A</v>
      </c>
      <c r="E20" s="80">
        <v>17694</v>
      </c>
      <c r="F20" s="84" t="str">
        <f>IF($B20="N/A","N/A",IF(E20&gt;15,"No",IF(E20&lt;-15,"No","Yes")))</f>
        <v>N/A</v>
      </c>
      <c r="G20" s="80">
        <v>17561</v>
      </c>
      <c r="H20" s="84" t="str">
        <f>IF($B20="N/A","N/A",IF(G20&gt;15,"No",IF(G20&lt;-15,"No","Yes")))</f>
        <v>N/A</v>
      </c>
      <c r="I20" s="87">
        <v>3.722</v>
      </c>
      <c r="J20" s="87">
        <v>-0.752</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5032.4359575999997</v>
      </c>
      <c r="D23" s="84" t="str">
        <f>IF($B23="N/A","N/A",IF(C23&gt;7000,"No",IF(C23&lt;2000,"No","Yes")))</f>
        <v>Yes</v>
      </c>
      <c r="E23" s="189">
        <v>5480.3379677000003</v>
      </c>
      <c r="F23" s="84" t="str">
        <f>IF($B23="N/A","N/A",IF(E23&gt;7000,"No",IF(E23&lt;2000,"No","Yes")))</f>
        <v>Yes</v>
      </c>
      <c r="G23" s="189">
        <v>5658.5023062</v>
      </c>
      <c r="H23" s="84" t="str">
        <f>IF($B23="N/A","N/A",IF(G23&gt;7000,"No",IF(G23&lt;2000,"No","Yes")))</f>
        <v>Yes</v>
      </c>
      <c r="I23" s="87">
        <v>8.9</v>
      </c>
      <c r="J23" s="87">
        <v>3.2509999999999999</v>
      </c>
      <c r="K23" s="84" t="str">
        <f t="shared" si="3"/>
        <v>Yes</v>
      </c>
    </row>
    <row r="24" spans="1:11" x14ac:dyDescent="0.25">
      <c r="A24" s="178" t="s">
        <v>185</v>
      </c>
      <c r="B24" s="79" t="s">
        <v>50</v>
      </c>
      <c r="C24" s="189">
        <v>1262.3082973999999</v>
      </c>
      <c r="D24" s="84" t="str">
        <f>IF($B24="N/A","N/A",IF(C24&gt;15,"No",IF(C24&lt;-15,"No","Yes")))</f>
        <v>N/A</v>
      </c>
      <c r="E24" s="189">
        <v>1348.9663903000001</v>
      </c>
      <c r="F24" s="84" t="str">
        <f>IF($B24="N/A","N/A",IF(E24&gt;15,"No",IF(E24&lt;-15,"No","Yes")))</f>
        <v>N/A</v>
      </c>
      <c r="G24" s="189">
        <v>1417.7135295999999</v>
      </c>
      <c r="H24" s="84" t="str">
        <f>IF($B24="N/A","N/A",IF(G24&gt;15,"No",IF(G24&lt;-15,"No","Yes")))</f>
        <v>N/A</v>
      </c>
      <c r="I24" s="87">
        <v>6.8650000000000002</v>
      </c>
      <c r="J24" s="87">
        <v>5.0960000000000001</v>
      </c>
      <c r="K24" s="84" t="str">
        <f t="shared" si="3"/>
        <v>Yes</v>
      </c>
    </row>
    <row r="25" spans="1:11" x14ac:dyDescent="0.25">
      <c r="A25" s="178" t="s">
        <v>48</v>
      </c>
      <c r="B25" s="79" t="s">
        <v>15</v>
      </c>
      <c r="C25" s="84">
        <v>0.75619907379999995</v>
      </c>
      <c r="D25" s="84" t="str">
        <f>IF($B25="N/A","N/A",IF(C25&gt;10,"No",IF(C25&lt;=0,"No","Yes")))</f>
        <v>Yes</v>
      </c>
      <c r="E25" s="84">
        <v>0.8873064316</v>
      </c>
      <c r="F25" s="84" t="str">
        <f>IF($B25="N/A","N/A",IF(E25&gt;10,"No",IF(E25&lt;=0,"No","Yes")))</f>
        <v>Yes</v>
      </c>
      <c r="G25" s="84">
        <v>0.92249871880000001</v>
      </c>
      <c r="H25" s="84" t="str">
        <f>IF($B25="N/A","N/A",IF(G25&gt;10,"No",IF(G25&lt;=0,"No","Yes")))</f>
        <v>Yes</v>
      </c>
      <c r="I25" s="87">
        <v>17.34</v>
      </c>
      <c r="J25" s="87">
        <v>3.9660000000000002</v>
      </c>
      <c r="K25" s="84" t="str">
        <f t="shared" si="3"/>
        <v>Yes</v>
      </c>
    </row>
    <row r="26" spans="1:11" x14ac:dyDescent="0.25">
      <c r="A26" s="178" t="s">
        <v>186</v>
      </c>
      <c r="B26" s="79" t="s">
        <v>50</v>
      </c>
      <c r="C26" s="189">
        <v>3568.9147287000001</v>
      </c>
      <c r="D26" s="84" t="str">
        <f>IF($B26="N/A","N/A",IF(C26&gt;15,"No",IF(C26&lt;-15,"No","Yes")))</f>
        <v>N/A</v>
      </c>
      <c r="E26" s="189">
        <v>2528.8726114999999</v>
      </c>
      <c r="F26" s="84" t="str">
        <f>IF($B26="N/A","N/A",IF(E26&gt;15,"No",IF(E26&lt;-15,"No","Yes")))</f>
        <v>N/A</v>
      </c>
      <c r="G26" s="189">
        <v>2951.1790123000001</v>
      </c>
      <c r="H26" s="84" t="str">
        <f>IF($B26="N/A","N/A",IF(G26&gt;15,"No",IF(G26&lt;-15,"No","Yes")))</f>
        <v>N/A</v>
      </c>
      <c r="I26" s="87">
        <v>-29.1</v>
      </c>
      <c r="J26" s="87">
        <v>16.7</v>
      </c>
      <c r="K26" s="84" t="str">
        <f t="shared" si="3"/>
        <v>No</v>
      </c>
    </row>
    <row r="27" spans="1:11" x14ac:dyDescent="0.25">
      <c r="A27" s="178" t="s">
        <v>125</v>
      </c>
      <c r="B27" s="79" t="s">
        <v>53</v>
      </c>
      <c r="C27" s="87">
        <v>100</v>
      </c>
      <c r="D27" s="84" t="str">
        <f>IF($B27="N/A","N/A",IF(C27&gt;100,"No",IF(C27&lt;95,"No","Yes")))</f>
        <v>Yes</v>
      </c>
      <c r="E27" s="87">
        <v>99.994348367000001</v>
      </c>
      <c r="F27" s="84" t="str">
        <f>IF($B27="N/A","N/A",IF(E27&gt;100,"No",IF(E27&lt;95,"No","Yes")))</f>
        <v>Yes</v>
      </c>
      <c r="G27" s="87">
        <v>99.988611126999999</v>
      </c>
      <c r="H27" s="84" t="str">
        <f>IF($B27="N/A","N/A",IF(G27&gt;100,"No",IF(G27&lt;95,"No","Yes")))</f>
        <v>Yes</v>
      </c>
      <c r="I27" s="87">
        <v>-6.0000000000000001E-3</v>
      </c>
      <c r="J27" s="87">
        <v>-6.0000000000000001E-3</v>
      </c>
      <c r="K27" s="84" t="str">
        <f t="shared" si="3"/>
        <v>Yes</v>
      </c>
    </row>
    <row r="28" spans="1:11" x14ac:dyDescent="0.25">
      <c r="A28" s="178" t="s">
        <v>187</v>
      </c>
      <c r="B28" s="79" t="s">
        <v>128</v>
      </c>
      <c r="C28" s="87">
        <v>1.1066299314000001</v>
      </c>
      <c r="D28" s="84" t="str">
        <f>IF($B28="N/A","N/A",IF(C28&gt;1,"Yes","No"))</f>
        <v>Yes</v>
      </c>
      <c r="E28" s="87">
        <v>1.1091392076</v>
      </c>
      <c r="F28" s="84" t="str">
        <f>IF($B28="N/A","N/A",IF(E28&gt;1,"Yes","No"))</f>
        <v>Yes</v>
      </c>
      <c r="G28" s="87">
        <v>1.1007460562</v>
      </c>
      <c r="H28" s="84" t="str">
        <f>IF($B28="N/A","N/A",IF(G28&gt;1,"Yes","No"))</f>
        <v>Yes</v>
      </c>
      <c r="I28" s="87">
        <v>0.22670000000000001</v>
      </c>
      <c r="J28" s="87">
        <v>-0.75700000000000001</v>
      </c>
      <c r="K28" s="84" t="str">
        <f t="shared" si="3"/>
        <v>Yes</v>
      </c>
    </row>
    <row r="29" spans="1:11" x14ac:dyDescent="0.25">
      <c r="A29" s="178" t="s">
        <v>126</v>
      </c>
      <c r="B29" s="79" t="s">
        <v>53</v>
      </c>
      <c r="C29" s="87">
        <v>90.186998066000001</v>
      </c>
      <c r="D29" s="84" t="str">
        <f>IF($B29="N/A","N/A",IF(C29&gt;100,"No",IF(C29&lt;95,"No","Yes")))</f>
        <v>No</v>
      </c>
      <c r="E29" s="87">
        <v>90.844354018000004</v>
      </c>
      <c r="F29" s="84" t="str">
        <f>IF($B29="N/A","N/A",IF(E29&gt;100,"No",IF(E29&lt;95,"No","Yes")))</f>
        <v>No</v>
      </c>
      <c r="G29" s="87">
        <v>91.520983998999995</v>
      </c>
      <c r="H29" s="84" t="str">
        <f>IF($B29="N/A","N/A",IF(G29&gt;100,"No",IF(G29&lt;95,"No","Yes")))</f>
        <v>No</v>
      </c>
      <c r="I29" s="87">
        <v>0.72889999999999999</v>
      </c>
      <c r="J29" s="87">
        <v>0.74480000000000002</v>
      </c>
      <c r="K29" s="84" t="str">
        <f t="shared" si="3"/>
        <v>Yes</v>
      </c>
    </row>
    <row r="30" spans="1:11" x14ac:dyDescent="0.25">
      <c r="A30" s="178" t="s">
        <v>188</v>
      </c>
      <c r="B30" s="79" t="s">
        <v>129</v>
      </c>
      <c r="C30" s="87">
        <v>9.1729606760000006</v>
      </c>
      <c r="D30" s="84" t="str">
        <f>IF($B30="N/A","N/A",IF(C30&gt;3,"Yes","No"))</f>
        <v>Yes</v>
      </c>
      <c r="E30" s="87">
        <v>9.0976732612000006</v>
      </c>
      <c r="F30" s="84" t="str">
        <f>IF($B30="N/A","N/A",IF(E30&gt;3,"Yes","No"))</f>
        <v>Yes</v>
      </c>
      <c r="G30" s="87">
        <v>9.2192010951000007</v>
      </c>
      <c r="H30" s="84" t="str">
        <f>IF($B30="N/A","N/A",IF(G30&gt;3,"Yes","No"))</f>
        <v>Yes</v>
      </c>
      <c r="I30" s="87">
        <v>-0.82099999999999995</v>
      </c>
      <c r="J30" s="87">
        <v>1.3360000000000001</v>
      </c>
      <c r="K30" s="84" t="str">
        <f t="shared" si="3"/>
        <v>Yes</v>
      </c>
    </row>
    <row r="31" spans="1:11" x14ac:dyDescent="0.25">
      <c r="A31" s="178" t="s">
        <v>842</v>
      </c>
      <c r="B31" s="79" t="s">
        <v>16</v>
      </c>
      <c r="C31" s="87">
        <v>3.9983000176000001</v>
      </c>
      <c r="D31" s="84" t="str">
        <f>IF($B31="N/A","N/A",IF(C31&gt;=8,"No",IF(C31&lt;2,"No","Yes")))</f>
        <v>Yes</v>
      </c>
      <c r="E31" s="87">
        <v>4.0629026788999996</v>
      </c>
      <c r="F31" s="84" t="str">
        <f>IF($B31="N/A","N/A",IF(E31&gt;=8,"No",IF(E31&lt;2,"No","Yes")))</f>
        <v>Yes</v>
      </c>
      <c r="G31" s="87">
        <v>3.9903764022999999</v>
      </c>
      <c r="H31" s="84" t="str">
        <f>IF($B31="N/A","N/A",IF(G31&gt;=8,"No",IF(G31&lt;2,"No","Yes")))</f>
        <v>Yes</v>
      </c>
      <c r="I31" s="87">
        <v>1.6160000000000001</v>
      </c>
      <c r="J31" s="87">
        <v>-1.79</v>
      </c>
      <c r="K31" s="84" t="str">
        <f t="shared" si="3"/>
        <v>Yes</v>
      </c>
    </row>
    <row r="32" spans="1:11" x14ac:dyDescent="0.25">
      <c r="A32" s="178" t="s">
        <v>189</v>
      </c>
      <c r="B32" s="79" t="s">
        <v>16</v>
      </c>
      <c r="C32" s="87">
        <v>3.9866932410999998</v>
      </c>
      <c r="D32" s="84" t="str">
        <f>IF($B32="N/A","N/A",IF(C32&gt;=8,"No",IF(C32&lt;2,"No","Yes")))</f>
        <v>Yes</v>
      </c>
      <c r="E32" s="87">
        <v>4.0626200971999999</v>
      </c>
      <c r="F32" s="84" t="str">
        <f>IF($B32="N/A","N/A",IF(E32&gt;=8,"No",IF(E32&lt;2,"No","Yes")))</f>
        <v>Yes</v>
      </c>
      <c r="G32" s="87">
        <v>3.9912875121</v>
      </c>
      <c r="H32" s="84" t="str">
        <f>IF($B32="N/A","N/A",IF(G32&gt;=8,"No",IF(G32&lt;2,"No","Yes")))</f>
        <v>Yes</v>
      </c>
      <c r="I32" s="87">
        <v>1.905</v>
      </c>
      <c r="J32" s="87">
        <v>-1.76</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99.982916689999996</v>
      </c>
      <c r="H33" s="84" t="str">
        <f>IF($B33="N/A","N/A",IF(G33&gt;100,"No",IF(G33&lt;98,"No","Yes")))</f>
        <v>Yes</v>
      </c>
      <c r="I33" s="87" t="s">
        <v>50</v>
      </c>
      <c r="J33" s="87" t="s">
        <v>50</v>
      </c>
      <c r="K33" s="84" t="str">
        <f t="shared" si="3"/>
        <v>N/A</v>
      </c>
    </row>
    <row r="34" spans="1:11" x14ac:dyDescent="0.25">
      <c r="A34" s="178" t="s">
        <v>190</v>
      </c>
      <c r="B34" s="182" t="s">
        <v>53</v>
      </c>
      <c r="C34" s="87">
        <v>99.519315316999993</v>
      </c>
      <c r="D34" s="84" t="str">
        <f>IF($B34="N/A","N/A",IF(C34&gt;100,"No",IF(C34&lt;95,"No","Yes")))</f>
        <v>Yes</v>
      </c>
      <c r="E34" s="87">
        <v>99.587430767000001</v>
      </c>
      <c r="F34" s="84" t="str">
        <f>IF($B34="N/A","N/A",IF(E34&gt;100,"No",IF(E34&lt;95,"No","Yes")))</f>
        <v>Yes</v>
      </c>
      <c r="G34" s="87">
        <v>99.601389443000002</v>
      </c>
      <c r="H34" s="84" t="str">
        <f>IF($B34="N/A","N/A",IF(G34&gt;100,"No",IF(G34&lt;95,"No","Yes")))</f>
        <v>Yes</v>
      </c>
      <c r="I34" s="87">
        <v>6.8400000000000002E-2</v>
      </c>
      <c r="J34" s="87">
        <v>1.4E-2</v>
      </c>
      <c r="K34" s="84" t="str">
        <f t="shared" si="3"/>
        <v>Yes</v>
      </c>
    </row>
    <row r="35" spans="1:11" x14ac:dyDescent="0.25">
      <c r="A35" s="178" t="s">
        <v>191</v>
      </c>
      <c r="B35" s="79" t="s">
        <v>53</v>
      </c>
      <c r="C35" s="87">
        <v>100</v>
      </c>
      <c r="D35" s="84" t="str">
        <f>IF($B35="N/A","N/A",IF(C35&gt;100,"No",IF(C35&lt;95,"No","Yes")))</f>
        <v>Yes</v>
      </c>
      <c r="E35" s="87">
        <v>100</v>
      </c>
      <c r="F35" s="84" t="str">
        <f>IF($B35="N/A","N/A",IF(E35&gt;100,"No",IF(E35&lt;95,"No","Yes")))</f>
        <v>Yes</v>
      </c>
      <c r="G35" s="87">
        <v>100</v>
      </c>
      <c r="H35" s="84" t="str">
        <f>IF($B35="N/A","N/A",IF(G35&gt;100,"No",IF(G35&lt;95,"No","Yes")))</f>
        <v>Yes</v>
      </c>
      <c r="I35" s="87">
        <v>0</v>
      </c>
      <c r="J35" s="87">
        <v>0</v>
      </c>
      <c r="K35" s="84" t="str">
        <f t="shared" si="3"/>
        <v>Yes</v>
      </c>
    </row>
    <row r="36" spans="1:11" x14ac:dyDescent="0.25">
      <c r="A36" s="178" t="s">
        <v>192</v>
      </c>
      <c r="B36" s="79" t="s">
        <v>54</v>
      </c>
      <c r="C36" s="87">
        <v>0.40447857440000001</v>
      </c>
      <c r="D36" s="84" t="str">
        <f>IF($B36="N/A","N/A",IF(C36&gt;5,"No",IF(C36&lt;=0,"No","Yes")))</f>
        <v>Yes</v>
      </c>
      <c r="E36" s="87">
        <v>0.38996269919999998</v>
      </c>
      <c r="F36" s="84" t="str">
        <f>IF($B36="N/A","N/A",IF(E36&gt;5,"No",IF(E36&lt;=0,"No","Yes")))</f>
        <v>Yes</v>
      </c>
      <c r="G36" s="87">
        <v>0.44416604980000002</v>
      </c>
      <c r="H36" s="84" t="str">
        <f>IF($B36="N/A","N/A",IF(G36&gt;5,"No",IF(G36&lt;=0,"No","Yes")))</f>
        <v>Yes</v>
      </c>
      <c r="I36" s="87">
        <v>-3.59</v>
      </c>
      <c r="J36" s="87">
        <v>13.9</v>
      </c>
      <c r="K36" s="84" t="str">
        <f t="shared" si="3"/>
        <v>Yes</v>
      </c>
    </row>
    <row r="37" spans="1:11" x14ac:dyDescent="0.25">
      <c r="A37" s="178" t="s">
        <v>193</v>
      </c>
      <c r="B37" s="79" t="s">
        <v>55</v>
      </c>
      <c r="C37" s="87">
        <v>99.994137992000006</v>
      </c>
      <c r="D37" s="84" t="str">
        <f>IF($B37="N/A","N/A",IF(C37&gt;100,"No",IF(C37&lt;98,"No","Yes")))</f>
        <v>Yes</v>
      </c>
      <c r="E37" s="87">
        <v>99.988696732999998</v>
      </c>
      <c r="F37" s="84" t="str">
        <f>IF($B37="N/A","N/A",IF(E37&gt;100,"No",IF(E37&lt;98,"No","Yes")))</f>
        <v>Yes</v>
      </c>
      <c r="G37" s="87">
        <v>99.994305562999998</v>
      </c>
      <c r="H37" s="84" t="str">
        <f>IF($B37="N/A","N/A",IF(G37&gt;100,"No",IF(G37&lt;98,"No","Yes")))</f>
        <v>Yes</v>
      </c>
      <c r="I37" s="87">
        <v>-5.0000000000000001E-3</v>
      </c>
      <c r="J37" s="87">
        <v>5.5999999999999999E-3</v>
      </c>
      <c r="K37" s="84" t="str">
        <f t="shared" si="3"/>
        <v>Yes</v>
      </c>
    </row>
    <row r="38" spans="1:11" x14ac:dyDescent="0.25">
      <c r="A38" s="178" t="s">
        <v>194</v>
      </c>
      <c r="B38" s="79" t="s">
        <v>17</v>
      </c>
      <c r="C38" s="87">
        <v>4.2604642982999996</v>
      </c>
      <c r="D38" s="84" t="str">
        <f>IF($B38="N/A","N/A",IF(C38&gt;=2,"Yes","No"))</f>
        <v>Yes</v>
      </c>
      <c r="E38" s="87">
        <v>4.3538887632999996</v>
      </c>
      <c r="F38" s="84" t="str">
        <f>IF($B38="N/A","N/A",IF(E38&gt;=2,"Yes","No"))</f>
        <v>Yes</v>
      </c>
      <c r="G38" s="87">
        <v>4.4043280182000002</v>
      </c>
      <c r="H38" s="84" t="str">
        <f>IF($B38="N/A","N/A",IF(G38&gt;=2,"Yes","No"))</f>
        <v>Yes</v>
      </c>
      <c r="I38" s="87">
        <v>2.1930000000000001</v>
      </c>
      <c r="J38" s="87">
        <v>1.1579999999999999</v>
      </c>
      <c r="K38" s="84" t="str">
        <f t="shared" si="3"/>
        <v>Yes</v>
      </c>
    </row>
    <row r="39" spans="1:11" x14ac:dyDescent="0.25">
      <c r="A39" s="178" t="s">
        <v>195</v>
      </c>
      <c r="B39" s="79" t="s">
        <v>56</v>
      </c>
      <c r="C39" s="87">
        <v>7.3513893774000003</v>
      </c>
      <c r="D39" s="84" t="str">
        <f>IF($B39="N/A","N/A",IF(C39&gt;30,"No",IF(C39&lt;5,"No","Yes")))</f>
        <v>Yes</v>
      </c>
      <c r="E39" s="87">
        <v>7.3536061497</v>
      </c>
      <c r="F39" s="84" t="str">
        <f>IF($B39="N/A","N/A",IF(E39&gt;30,"No",IF(E39&lt;5,"No","Yes")))</f>
        <v>Yes</v>
      </c>
      <c r="G39" s="87">
        <v>7.277904328</v>
      </c>
      <c r="H39" s="84" t="str">
        <f>IF($B39="N/A","N/A",IF(G39&gt;30,"No",IF(G39&lt;5,"No","Yes")))</f>
        <v>Yes</v>
      </c>
      <c r="I39" s="87">
        <v>3.0200000000000001E-2</v>
      </c>
      <c r="J39" s="87">
        <v>-1.03</v>
      </c>
      <c r="K39" s="84" t="str">
        <f t="shared" si="3"/>
        <v>Yes</v>
      </c>
    </row>
    <row r="40" spans="1:11" x14ac:dyDescent="0.25">
      <c r="A40" s="178" t="s">
        <v>196</v>
      </c>
      <c r="B40" s="79" t="s">
        <v>10</v>
      </c>
      <c r="C40" s="87">
        <v>16.150779693</v>
      </c>
      <c r="D40" s="84" t="str">
        <f>IF($B40="N/A","N/A",IF(C40&gt;75,"No",IF(C40&lt;15,"No","Yes")))</f>
        <v>Yes</v>
      </c>
      <c r="E40" s="87">
        <v>15.735925842</v>
      </c>
      <c r="F40" s="84" t="str">
        <f>IF($B40="N/A","N/A",IF(E40&gt;75,"No",IF(E40&lt;15,"No","Yes")))</f>
        <v>Yes</v>
      </c>
      <c r="G40" s="87">
        <v>15.660592254999999</v>
      </c>
      <c r="H40" s="84" t="str">
        <f>IF($B40="N/A","N/A",IF(G40&gt;75,"No",IF(G40&lt;15,"No","Yes")))</f>
        <v>Yes</v>
      </c>
      <c r="I40" s="87">
        <v>-2.57</v>
      </c>
      <c r="J40" s="87">
        <v>-0.47899999999999998</v>
      </c>
      <c r="K40" s="84" t="str">
        <f t="shared" si="3"/>
        <v>Yes</v>
      </c>
    </row>
    <row r="41" spans="1:11" x14ac:dyDescent="0.25">
      <c r="A41" s="178" t="s">
        <v>197</v>
      </c>
      <c r="B41" s="79" t="s">
        <v>11</v>
      </c>
      <c r="C41" s="87">
        <v>76.497830930000006</v>
      </c>
      <c r="D41" s="84" t="str">
        <f>IF($B41="N/A","N/A",IF(C41&gt;70,"No",IF(C41&lt;25,"No","Yes")))</f>
        <v>No</v>
      </c>
      <c r="E41" s="87">
        <v>76.910468007999995</v>
      </c>
      <c r="F41" s="84" t="str">
        <f>IF($B41="N/A","N/A",IF(E41&gt;70,"No",IF(E41&lt;25,"No","Yes")))</f>
        <v>No</v>
      </c>
      <c r="G41" s="87">
        <v>77.061503416999997</v>
      </c>
      <c r="H41" s="84" t="str">
        <f>IF($B41="N/A","N/A",IF(G41&gt;70,"No",IF(G41&lt;25,"No","Yes")))</f>
        <v>No</v>
      </c>
      <c r="I41" s="87">
        <v>0.53939999999999999</v>
      </c>
      <c r="J41" s="87">
        <v>0.19639999999999999</v>
      </c>
      <c r="K41" s="84" t="str">
        <f t="shared" si="3"/>
        <v>Yes</v>
      </c>
    </row>
    <row r="42" spans="1:11" x14ac:dyDescent="0.25">
      <c r="A42" s="178" t="s">
        <v>198</v>
      </c>
      <c r="B42" s="79" t="s">
        <v>18</v>
      </c>
      <c r="C42" s="87">
        <v>50.665337944999997</v>
      </c>
      <c r="D42" s="84" t="str">
        <f>IF($B42="N/A","N/A",IF(C42&gt;70,"No",IF(C42&lt;35,"No","Yes")))</f>
        <v>Yes</v>
      </c>
      <c r="E42" s="87">
        <v>52.893636260999997</v>
      </c>
      <c r="F42" s="84" t="str">
        <f>IF($B42="N/A","N/A",IF(E42&gt;70,"No",IF(E42&lt;35,"No","Yes")))</f>
        <v>Yes</v>
      </c>
      <c r="G42" s="87">
        <v>52.451454929000001</v>
      </c>
      <c r="H42" s="84" t="str">
        <f>IF($B42="N/A","N/A",IF(G42&gt;70,"No",IF(G42&lt;35,"No","Yes")))</f>
        <v>Yes</v>
      </c>
      <c r="I42" s="87">
        <v>4.3979999999999997</v>
      </c>
      <c r="J42" s="87">
        <v>-0.83599999999999997</v>
      </c>
      <c r="K42" s="84" t="str">
        <f t="shared" si="3"/>
        <v>Yes</v>
      </c>
    </row>
    <row r="43" spans="1:11" x14ac:dyDescent="0.25">
      <c r="A43" s="178" t="s">
        <v>199</v>
      </c>
      <c r="B43" s="79" t="s">
        <v>128</v>
      </c>
      <c r="C43" s="87">
        <v>2.0489413397999998</v>
      </c>
      <c r="D43" s="84" t="str">
        <f>IF($B43="N/A","N/A",IF(C43&gt;1,"Yes","No"))</f>
        <v>Yes</v>
      </c>
      <c r="E43" s="87">
        <v>2.0871888022</v>
      </c>
      <c r="F43" s="84" t="str">
        <f>IF($B43="N/A","N/A",IF(E43&gt;1,"Yes","No"))</f>
        <v>Yes</v>
      </c>
      <c r="G43" s="87">
        <v>2.080664423</v>
      </c>
      <c r="H43" s="84" t="str">
        <f>IF($B43="N/A","N/A",IF(G43&gt;1,"Yes","No"))</f>
        <v>Yes</v>
      </c>
      <c r="I43" s="87">
        <v>1.867</v>
      </c>
      <c r="J43" s="87">
        <v>-0.313</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100</v>
      </c>
      <c r="F45" s="84" t="str">
        <f>IF($B45="N/A","N/A",IF(E45&gt;15,"No",IF(E45&lt;-15,"No","Yes")))</f>
        <v>N/A</v>
      </c>
      <c r="G45" s="87">
        <v>100</v>
      </c>
      <c r="H45" s="84" t="str">
        <f>IF($B45="N/A","N/A",IF(G45&gt;15,"No",IF(G45&lt;-15,"No","Yes")))</f>
        <v>N/A</v>
      </c>
      <c r="I45" s="87">
        <v>0</v>
      </c>
      <c r="J45" s="87">
        <v>0</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78.328155226000007</v>
      </c>
      <c r="D48" s="84" t="str">
        <f>IF($B48="N/A","N/A",IF(C48&gt;=90,"Yes","No"))</f>
        <v>No</v>
      </c>
      <c r="E48" s="87">
        <v>79.196337741999997</v>
      </c>
      <c r="F48" s="84" t="str">
        <f>IF($B48="N/A","N/A",IF(E48&gt;=90,"Yes","No"))</f>
        <v>No</v>
      </c>
      <c r="G48" s="87">
        <v>79.141278970000002</v>
      </c>
      <c r="H48" s="84" t="str">
        <f>IF($B48="N/A","N/A",IF(G48&gt;=90,"Yes","No"))</f>
        <v>No</v>
      </c>
      <c r="I48" s="87">
        <v>1.1080000000000001</v>
      </c>
      <c r="J48" s="87">
        <v>-7.0000000000000007E-2</v>
      </c>
      <c r="K48" s="84" t="str">
        <f t="shared" si="3"/>
        <v>Yes</v>
      </c>
    </row>
    <row r="49" spans="1:11" x14ac:dyDescent="0.25">
      <c r="A49" s="178" t="s">
        <v>87</v>
      </c>
      <c r="B49" s="79" t="s">
        <v>50</v>
      </c>
      <c r="C49" s="87">
        <v>25.921800809</v>
      </c>
      <c r="D49" s="84" t="str">
        <f>IF($B49="N/A","N/A",IF(C49&gt;15,"No",IF(C49&lt;-15,"No","Yes")))</f>
        <v>N/A</v>
      </c>
      <c r="E49" s="87">
        <v>26.274443313999999</v>
      </c>
      <c r="F49" s="84" t="str">
        <f>IF($B49="N/A","N/A",IF(E49&gt;15,"No",IF(E49&lt;-15,"No","Yes")))</f>
        <v>N/A</v>
      </c>
      <c r="G49" s="87">
        <v>25.345937020000001</v>
      </c>
      <c r="H49" s="84" t="str">
        <f>IF($B49="N/A","N/A",IF(G49&gt;15,"No",IF(G49&lt;-15,"No","Yes")))</f>
        <v>N/A</v>
      </c>
      <c r="I49" s="87">
        <v>1.36</v>
      </c>
      <c r="J49" s="87">
        <v>-3.53</v>
      </c>
      <c r="K49" s="84" t="str">
        <f t="shared" si="3"/>
        <v>Yes</v>
      </c>
    </row>
    <row r="50" spans="1:11" ht="25" x14ac:dyDescent="0.25">
      <c r="A50" s="178" t="s">
        <v>205</v>
      </c>
      <c r="B50" s="79" t="s">
        <v>50</v>
      </c>
      <c r="C50" s="87">
        <v>28.096605897</v>
      </c>
      <c r="D50" s="84" t="str">
        <f>IF($B50="N/A","N/A",IF(C50&gt;15,"No",IF(C50&lt;-15,"No","Yes")))</f>
        <v>N/A</v>
      </c>
      <c r="E50" s="87">
        <v>28.800723409</v>
      </c>
      <c r="F50" s="84" t="str">
        <f>IF($B50="N/A","N/A",IF(E50&gt;15,"No",IF(E50&lt;-15,"No","Yes")))</f>
        <v>N/A</v>
      </c>
      <c r="G50" s="87">
        <v>28.591765845000001</v>
      </c>
      <c r="H50" s="84" t="str">
        <f>IF($B50="N/A","N/A",IF(G50&gt;15,"No",IF(G50&lt;-15,"No","Yes")))</f>
        <v>N/A</v>
      </c>
      <c r="I50" s="87">
        <v>2.5059999999999998</v>
      </c>
      <c r="J50" s="87">
        <v>-0.72599999999999998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90.110791957000004</v>
      </c>
      <c r="D52" s="84" t="str">
        <f>IF($B52="N/A","N/A",IF(C52&gt;90,"No",IF(C52&lt;75,"No","Yes")))</f>
        <v>No</v>
      </c>
      <c r="E52" s="87">
        <v>89.465355488</v>
      </c>
      <c r="F52" s="84" t="str">
        <f>IF($B52="N/A","N/A",IF(E52&gt;90,"No",IF(E52&lt;75,"No","Yes")))</f>
        <v>Yes</v>
      </c>
      <c r="G52" s="87">
        <v>90.011958316999994</v>
      </c>
      <c r="H52" s="84" t="str">
        <f>IF($B52="N/A","N/A",IF(G52&gt;90,"No",IF(G52&lt;75,"No","Yes")))</f>
        <v>No</v>
      </c>
      <c r="I52" s="87">
        <v>-0.71599999999999997</v>
      </c>
      <c r="J52" s="87">
        <v>0.61099999999999999</v>
      </c>
      <c r="K52" s="84" t="str">
        <f>IF(J52="Div by 0", "N/A", IF(J52="N/A","N/A", IF(J52&gt;15, "No", IF(J52&lt;-15, "No", "Yes"))))</f>
        <v>Yes</v>
      </c>
    </row>
    <row r="53" spans="1:11" x14ac:dyDescent="0.25">
      <c r="A53" s="178" t="s">
        <v>701</v>
      </c>
      <c r="B53" s="79" t="s">
        <v>130</v>
      </c>
      <c r="C53" s="87">
        <v>8.9981827774000003</v>
      </c>
      <c r="D53" s="84" t="str">
        <f>IF($B53="N/A","N/A",IF(C53&gt;10,"No",IF(C53&lt;1,"No","Yes")))</f>
        <v>Yes</v>
      </c>
      <c r="E53" s="87">
        <v>9.7942805470999996</v>
      </c>
      <c r="F53" s="84" t="str">
        <f>IF($B53="N/A","N/A",IF(E53&gt;10,"No",IF(E53&lt;1,"No","Yes")))</f>
        <v>Yes</v>
      </c>
      <c r="G53" s="87">
        <v>9.4584590854999995</v>
      </c>
      <c r="H53" s="84" t="str">
        <f>IF($B53="N/A","N/A",IF(G53&gt;10,"No",IF(G53&lt;1,"No","Yes")))</f>
        <v>Yes</v>
      </c>
      <c r="I53" s="87">
        <v>8.8469999999999995</v>
      </c>
      <c r="J53" s="87">
        <v>-3.43</v>
      </c>
      <c r="K53" s="84" t="str">
        <f>IF(J53="Div by 0", "N/A", IF(J53="N/A","N/A", IF(J53&gt;15, "No", IF(J53&lt;-15, "No", "Yes"))))</f>
        <v>Yes</v>
      </c>
    </row>
    <row r="54" spans="1:11" x14ac:dyDescent="0.25">
      <c r="A54" s="178" t="s">
        <v>702</v>
      </c>
      <c r="B54" s="79" t="s">
        <v>172</v>
      </c>
      <c r="C54" s="87">
        <v>0.1875842664</v>
      </c>
      <c r="D54" s="84" t="str">
        <f>IF($B54="N/A","N/A",IF(C54&gt;2,"No",IF(C54&lt;=0,"No","Yes")))</f>
        <v>Yes</v>
      </c>
      <c r="E54" s="87">
        <v>7.34712332E-2</v>
      </c>
      <c r="F54" s="84" t="str">
        <f>IF($B54="N/A","N/A",IF(E54&gt;2,"No",IF(E54&lt;=0,"No","Yes")))</f>
        <v>Yes</v>
      </c>
      <c r="G54" s="87">
        <v>5.1249928799999997E-2</v>
      </c>
      <c r="H54" s="84" t="str">
        <f>IF($B54="N/A","N/A",IF(G54&gt;2,"No",IF(G54&lt;=0,"No","Yes")))</f>
        <v>Yes</v>
      </c>
      <c r="I54" s="87">
        <v>-60.8</v>
      </c>
      <c r="J54" s="87">
        <v>-30.2</v>
      </c>
      <c r="K54" s="84" t="str">
        <f>IF(J54="Div by 0", "N/A", IF(J54="N/A","N/A", IF(J54&gt;15, "No", IF(J54&lt;-15, "No", "Yes"))))</f>
        <v>No</v>
      </c>
    </row>
    <row r="55" spans="1:11" x14ac:dyDescent="0.25">
      <c r="A55" s="178" t="s">
        <v>703</v>
      </c>
      <c r="B55" s="79" t="s">
        <v>173</v>
      </c>
      <c r="C55" s="87">
        <v>0.7034409989</v>
      </c>
      <c r="D55" s="84" t="str">
        <f>IF($B55="N/A","N/A",IF(C55&gt;3,"No",IF(C55&lt;=0,"No","Yes")))</f>
        <v>Yes</v>
      </c>
      <c r="E55" s="87">
        <v>0.66689273199999999</v>
      </c>
      <c r="F55" s="84" t="str">
        <f>IF($B55="N/A","N/A",IF(E55&gt;3,"No",IF(E55&lt;=0,"No","Yes")))</f>
        <v>Yes</v>
      </c>
      <c r="G55" s="87">
        <v>0.47833266899999999</v>
      </c>
      <c r="H55" s="84" t="str">
        <f>IF($B55="N/A","N/A",IF(G55&gt;3,"No",IF(G55&lt;=0,"No","Yes")))</f>
        <v>Yes</v>
      </c>
      <c r="I55" s="87">
        <v>-5.2</v>
      </c>
      <c r="J55" s="87">
        <v>-28.3</v>
      </c>
      <c r="K55" s="84" t="str">
        <f>IF(J55="Div by 0", "N/A", IF(J55="N/A","N/A", IF(J55&gt;15, "No", IF(J55&lt;-15, "No", "Yes"))))</f>
        <v>No</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3293</v>
      </c>
      <c r="D57" s="84" t="str">
        <f>IF($B57="N/A","N/A",IF(C57&gt;15,"No",IF(C57&lt;-15,"No","Yes")))</f>
        <v>N/A</v>
      </c>
      <c r="E57" s="80">
        <v>3757</v>
      </c>
      <c r="F57" s="84" t="str">
        <f>IF($B57="N/A","N/A",IF(E57&gt;15,"No",IF(E57&lt;-15,"No","Yes")))</f>
        <v>N/A</v>
      </c>
      <c r="G57" s="80">
        <v>3770</v>
      </c>
      <c r="H57" s="84" t="str">
        <f>IF($B57="N/A","N/A",IF(G57&gt;15,"No",IF(G57&lt;-15,"No","Yes")))</f>
        <v>N/A</v>
      </c>
      <c r="I57" s="87">
        <v>14.09</v>
      </c>
      <c r="J57" s="87">
        <v>0.34599999999999997</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963.91314910000006</v>
      </c>
      <c r="D60" s="84" t="str">
        <f>IF($B60="N/A","N/A",IF(C60&gt;15,"No",IF(C60&lt;-15,"No","Yes")))</f>
        <v>N/A</v>
      </c>
      <c r="E60" s="189">
        <v>892.57040191999999</v>
      </c>
      <c r="F60" s="84" t="str">
        <f>IF($B60="N/A","N/A",IF(E60&gt;15,"No",IF(E60&lt;-15,"No","Yes")))</f>
        <v>N/A</v>
      </c>
      <c r="G60" s="189">
        <v>1042.6530504</v>
      </c>
      <c r="H60" s="84" t="str">
        <f>IF($B60="N/A","N/A",IF(G60&gt;15,"No",IF(G60&lt;-15,"No","Yes")))</f>
        <v>N/A</v>
      </c>
      <c r="I60" s="87">
        <v>-7.4</v>
      </c>
      <c r="J60" s="87">
        <v>16.809999999999999</v>
      </c>
      <c r="K60" s="84" t="str">
        <f t="shared" si="4"/>
        <v>No</v>
      </c>
    </row>
    <row r="61" spans="1:11" x14ac:dyDescent="0.25">
      <c r="A61" s="178" t="s">
        <v>48</v>
      </c>
      <c r="B61" s="79" t="s">
        <v>50</v>
      </c>
      <c r="C61" s="87">
        <v>0</v>
      </c>
      <c r="D61" s="84" t="str">
        <f>IF($B61="N/A","N/A",IF(C61&gt;15,"No",IF(C61&lt;-15,"No","Yes")))</f>
        <v>N/A</v>
      </c>
      <c r="E61" s="87">
        <v>0.1064679265</v>
      </c>
      <c r="F61" s="84" t="str">
        <f>IF($B61="N/A","N/A",IF(E61&gt;15,"No",IF(E61&lt;-15,"No","Yes")))</f>
        <v>N/A</v>
      </c>
      <c r="G61" s="87">
        <v>0.29177718829999999</v>
      </c>
      <c r="H61" s="84" t="str">
        <f>IF($B61="N/A","N/A",IF(G61&gt;15,"No",IF(G61&lt;-15,"No","Yes")))</f>
        <v>N/A</v>
      </c>
      <c r="I61" s="87" t="s">
        <v>1088</v>
      </c>
      <c r="J61" s="87">
        <v>174.1</v>
      </c>
      <c r="K61" s="84" t="str">
        <f t="shared" si="4"/>
        <v>No</v>
      </c>
    </row>
    <row r="62" spans="1:11" x14ac:dyDescent="0.25">
      <c r="A62" s="178" t="s">
        <v>186</v>
      </c>
      <c r="B62" s="79" t="s">
        <v>50</v>
      </c>
      <c r="C62" s="189" t="s">
        <v>1088</v>
      </c>
      <c r="D62" s="84" t="str">
        <f>IF($B62="N/A","N/A",IF(C62&gt;15,"No",IF(C62&lt;-15,"No","Yes")))</f>
        <v>N/A</v>
      </c>
      <c r="E62" s="189">
        <v>33.75</v>
      </c>
      <c r="F62" s="84" t="str">
        <f>IF($B62="N/A","N/A",IF(E62&gt;15,"No",IF(E62&lt;-15,"No","Yes")))</f>
        <v>N/A</v>
      </c>
      <c r="G62" s="189">
        <v>55.272727273000001</v>
      </c>
      <c r="H62" s="84" t="str">
        <f>IF($B62="N/A","N/A",IF(G62&gt;15,"No",IF(G62&lt;-15,"No","Yes")))</f>
        <v>N/A</v>
      </c>
      <c r="I62" s="87" t="s">
        <v>1088</v>
      </c>
      <c r="J62" s="87">
        <v>63.77</v>
      </c>
      <c r="K62" s="84" t="str">
        <f t="shared" si="4"/>
        <v>No</v>
      </c>
    </row>
    <row r="63" spans="1:11" x14ac:dyDescent="0.25">
      <c r="A63" s="178" t="s">
        <v>125</v>
      </c>
      <c r="B63" s="79" t="s">
        <v>53</v>
      </c>
      <c r="C63" s="87">
        <v>0</v>
      </c>
      <c r="D63" s="84" t="str">
        <f>IF($B63="N/A","N/A",IF(C63&gt;100,"No",IF(C63&lt;95,"No","Yes")))</f>
        <v>No</v>
      </c>
      <c r="E63" s="87">
        <v>7.9850944899999998E-2</v>
      </c>
      <c r="F63" s="84" t="str">
        <f>IF($B63="N/A","N/A",IF(E63&gt;100,"No",IF(E63&lt;95,"No","Yes")))</f>
        <v>No</v>
      </c>
      <c r="G63" s="87">
        <v>2.6525198900000001E-2</v>
      </c>
      <c r="H63" s="84" t="str">
        <f>IF($B63="N/A","N/A",IF(G63&gt;100,"No",IF(G63&lt;95,"No","Yes")))</f>
        <v>No</v>
      </c>
      <c r="I63" s="87" t="s">
        <v>1088</v>
      </c>
      <c r="J63" s="87">
        <v>-66.8</v>
      </c>
      <c r="K63" s="84" t="str">
        <f t="shared" si="4"/>
        <v>No</v>
      </c>
    </row>
    <row r="64" spans="1:11" x14ac:dyDescent="0.25">
      <c r="A64" s="178" t="s">
        <v>187</v>
      </c>
      <c r="B64" s="79" t="s">
        <v>128</v>
      </c>
      <c r="C64" s="87" t="s">
        <v>1088</v>
      </c>
      <c r="D64" s="84" t="str">
        <f>IF($B64="N/A","N/A",IF(C64&gt;1,"Yes","No"))</f>
        <v>Yes</v>
      </c>
      <c r="E64" s="87">
        <v>1</v>
      </c>
      <c r="F64" s="84" t="str">
        <f>IF($B64="N/A","N/A",IF(E64&gt;1,"Yes","No"))</f>
        <v>No</v>
      </c>
      <c r="G64" s="87">
        <v>3</v>
      </c>
      <c r="H64" s="84" t="str">
        <f>IF($B64="N/A","N/A",IF(G64&gt;1,"Yes","No"))</f>
        <v>Yes</v>
      </c>
      <c r="I64" s="87" t="s">
        <v>1088</v>
      </c>
      <c r="J64" s="87">
        <v>200</v>
      </c>
      <c r="K64" s="84" t="str">
        <f t="shared" si="4"/>
        <v>No</v>
      </c>
    </row>
    <row r="65" spans="1:11" x14ac:dyDescent="0.25">
      <c r="A65" s="178" t="s">
        <v>126</v>
      </c>
      <c r="B65" s="79" t="s">
        <v>53</v>
      </c>
      <c r="C65" s="87">
        <v>0</v>
      </c>
      <c r="D65" s="84" t="str">
        <f>IF($B65="N/A","N/A",IF(C65&gt;100,"No",IF(C65&lt;95,"No","Yes")))</f>
        <v>No</v>
      </c>
      <c r="E65" s="87">
        <v>7.9850944899999998E-2</v>
      </c>
      <c r="F65" s="84" t="str">
        <f>IF($B65="N/A","N/A",IF(E65&gt;100,"No",IF(E65&lt;95,"No","Yes")))</f>
        <v>No</v>
      </c>
      <c r="G65" s="87">
        <v>2.6525198900000001E-2</v>
      </c>
      <c r="H65" s="84" t="str">
        <f>IF($B65="N/A","N/A",IF(G65&gt;100,"No",IF(G65&lt;95,"No","Yes")))</f>
        <v>No</v>
      </c>
      <c r="I65" s="87" t="s">
        <v>1088</v>
      </c>
      <c r="J65" s="87">
        <v>-66.8</v>
      </c>
      <c r="K65" s="84" t="str">
        <f t="shared" si="4"/>
        <v>No</v>
      </c>
    </row>
    <row r="66" spans="1:11" x14ac:dyDescent="0.25">
      <c r="A66" s="178" t="s">
        <v>188</v>
      </c>
      <c r="B66" s="79" t="s">
        <v>129</v>
      </c>
      <c r="C66" s="87" t="s">
        <v>1088</v>
      </c>
      <c r="D66" s="84" t="str">
        <f>IF($B66="N/A","N/A",IF(C66&gt;3,"Yes","No"))</f>
        <v>Yes</v>
      </c>
      <c r="E66" s="87">
        <v>8.3333333333000006</v>
      </c>
      <c r="F66" s="84" t="str">
        <f>IF($B66="N/A","N/A",IF(E66&gt;3,"Yes","No"))</f>
        <v>Yes</v>
      </c>
      <c r="G66" s="87">
        <v>19</v>
      </c>
      <c r="H66" s="84" t="str">
        <f>IF($B66="N/A","N/A",IF(G66&gt;3,"Yes","No"))</f>
        <v>Yes</v>
      </c>
      <c r="I66" s="87" t="s">
        <v>1088</v>
      </c>
      <c r="J66" s="87">
        <v>128</v>
      </c>
      <c r="K66" s="84" t="str">
        <f t="shared" si="4"/>
        <v>No</v>
      </c>
    </row>
    <row r="67" spans="1:11" x14ac:dyDescent="0.25">
      <c r="A67" s="178" t="s">
        <v>842</v>
      </c>
      <c r="B67" s="79" t="s">
        <v>16</v>
      </c>
      <c r="C67" s="87">
        <v>4.8885514727999997</v>
      </c>
      <c r="D67" s="84" t="str">
        <f>IF($B67="N/A","N/A",IF(C67&gt;=8,"No",IF(C67&lt;2,"No","Yes")))</f>
        <v>Yes</v>
      </c>
      <c r="E67" s="87">
        <v>4.7186585041000004</v>
      </c>
      <c r="F67" s="84" t="str">
        <f>IF($B67="N/A","N/A",IF(E67&gt;=8,"No",IF(E67&lt;2,"No","Yes")))</f>
        <v>Yes</v>
      </c>
      <c r="G67" s="87">
        <v>5.0437665781999996</v>
      </c>
      <c r="H67" s="84" t="str">
        <f>IF($B67="N/A","N/A",IF(G67&gt;=8,"No",IF(G67&lt;2,"No","Yes")))</f>
        <v>Yes</v>
      </c>
      <c r="I67" s="87">
        <v>-3.48</v>
      </c>
      <c r="J67" s="87">
        <v>6.89</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100</v>
      </c>
      <c r="D69" s="84" t="str">
        <f>IF($B69="N/A","N/A",IF(C69&gt;100,"No",IF(C69&lt;95,"No","Yes")))</f>
        <v>Yes</v>
      </c>
      <c r="E69" s="87">
        <v>100</v>
      </c>
      <c r="F69" s="84" t="str">
        <f>IF($B69="N/A","N/A",IF(E69&gt;100,"No",IF(E69&lt;95,"No","Yes")))</f>
        <v>Yes</v>
      </c>
      <c r="G69" s="87">
        <v>100</v>
      </c>
      <c r="H69" s="84" t="str">
        <f>IF($B69="N/A","N/A",IF(G69&gt;100,"No",IF(G69&lt;95,"No","Yes")))</f>
        <v>Yes</v>
      </c>
      <c r="I69" s="87">
        <v>0</v>
      </c>
      <c r="J69" s="87">
        <v>0</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0</v>
      </c>
      <c r="D71" s="84" t="str">
        <f>IF($B71="N/A","N/A",IF(C71&gt;100,"No",IF(C71&lt;98,"No","Yes")))</f>
        <v>No</v>
      </c>
      <c r="E71" s="87">
        <v>7.9850944899999998E-2</v>
      </c>
      <c r="F71" s="84" t="str">
        <f>IF($B71="N/A","N/A",IF(E71&gt;100,"No",IF(E71&lt;98,"No","Yes")))</f>
        <v>No</v>
      </c>
      <c r="G71" s="87">
        <v>2.6525198900000001E-2</v>
      </c>
      <c r="H71" s="84" t="str">
        <f>IF($B71="N/A","N/A",IF(G71&gt;100,"No",IF(G71&lt;98,"No","Yes")))</f>
        <v>No</v>
      </c>
      <c r="I71" s="87" t="s">
        <v>1088</v>
      </c>
      <c r="J71" s="87">
        <v>-66.8</v>
      </c>
      <c r="K71" s="84" t="str">
        <f t="shared" si="4"/>
        <v>No</v>
      </c>
    </row>
    <row r="72" spans="1:11" x14ac:dyDescent="0.25">
      <c r="A72" s="178" t="s">
        <v>194</v>
      </c>
      <c r="B72" s="79" t="s">
        <v>17</v>
      </c>
      <c r="C72" s="87" t="s">
        <v>1088</v>
      </c>
      <c r="D72" s="84" t="str">
        <f>IF($B72="N/A","N/A",IF(C72&gt;=2,"Yes","No"))</f>
        <v>Yes</v>
      </c>
      <c r="E72" s="87">
        <v>9</v>
      </c>
      <c r="F72" s="84" t="str">
        <f>IF($B72="N/A","N/A",IF(E72&gt;=2,"Yes","No"))</f>
        <v>Yes</v>
      </c>
      <c r="G72" s="87">
        <v>9</v>
      </c>
      <c r="H72" s="84" t="str">
        <f>IF($B72="N/A","N/A",IF(G72&gt;=2,"Yes","No"))</f>
        <v>Yes</v>
      </c>
      <c r="I72" s="87" t="s">
        <v>1088</v>
      </c>
      <c r="J72" s="87">
        <v>0</v>
      </c>
      <c r="K72" s="84" t="str">
        <f t="shared" si="4"/>
        <v>Yes</v>
      </c>
    </row>
    <row r="73" spans="1:11" x14ac:dyDescent="0.25">
      <c r="A73" s="178" t="s">
        <v>195</v>
      </c>
      <c r="B73" s="79" t="s">
        <v>56</v>
      </c>
      <c r="C73" s="87" t="s">
        <v>1088</v>
      </c>
      <c r="D73" s="84" t="str">
        <f>IF($B73="N/A","N/A",IF(C73&gt;30,"No",IF(C73&lt;5,"No","Yes")))</f>
        <v>No</v>
      </c>
      <c r="E73" s="87">
        <v>0</v>
      </c>
      <c r="F73" s="84" t="str">
        <f>IF($B73="N/A","N/A",IF(E73&gt;30,"No",IF(E73&lt;5,"No","Yes")))</f>
        <v>No</v>
      </c>
      <c r="G73" s="87">
        <v>0</v>
      </c>
      <c r="H73" s="84" t="str">
        <f>IF($B73="N/A","N/A",IF(G73&gt;30,"No",IF(G73&lt;5,"No","Yes")))</f>
        <v>No</v>
      </c>
      <c r="I73" s="87" t="s">
        <v>1088</v>
      </c>
      <c r="J73" s="87" t="s">
        <v>1088</v>
      </c>
      <c r="K73" s="84" t="str">
        <f t="shared" si="4"/>
        <v>N/A</v>
      </c>
    </row>
    <row r="74" spans="1:11" x14ac:dyDescent="0.25">
      <c r="A74" s="178" t="s">
        <v>196</v>
      </c>
      <c r="B74" s="79" t="s">
        <v>10</v>
      </c>
      <c r="C74" s="87" t="s">
        <v>1088</v>
      </c>
      <c r="D74" s="84" t="str">
        <f>IF($B74="N/A","N/A",IF(C74&gt;75,"No",IF(C74&lt;15,"No","Yes")))</f>
        <v>No</v>
      </c>
      <c r="E74" s="87">
        <v>0</v>
      </c>
      <c r="F74" s="84" t="str">
        <f>IF($B74="N/A","N/A",IF(E74&gt;75,"No",IF(E74&lt;15,"No","Yes")))</f>
        <v>No</v>
      </c>
      <c r="G74" s="87">
        <v>0</v>
      </c>
      <c r="H74" s="84" t="str">
        <f>IF($B74="N/A","N/A",IF(G74&gt;75,"No",IF(G74&lt;15,"No","Yes")))</f>
        <v>No</v>
      </c>
      <c r="I74" s="87" t="s">
        <v>1088</v>
      </c>
      <c r="J74" s="87" t="s">
        <v>1088</v>
      </c>
      <c r="K74" s="84" t="str">
        <f t="shared" si="4"/>
        <v>N/A</v>
      </c>
    </row>
    <row r="75" spans="1:11" x14ac:dyDescent="0.25">
      <c r="A75" s="178" t="s">
        <v>197</v>
      </c>
      <c r="B75" s="79" t="s">
        <v>11</v>
      </c>
      <c r="C75" s="87" t="s">
        <v>1088</v>
      </c>
      <c r="D75" s="84" t="str">
        <f>IF($B75="N/A","N/A",IF(C75&gt;70,"No",IF(C75&lt;25,"No","Yes")))</f>
        <v>No</v>
      </c>
      <c r="E75" s="87">
        <v>100</v>
      </c>
      <c r="F75" s="84" t="str">
        <f>IF($B75="N/A","N/A",IF(E75&gt;70,"No",IF(E75&lt;25,"No","Yes")))</f>
        <v>No</v>
      </c>
      <c r="G75" s="87">
        <v>100</v>
      </c>
      <c r="H75" s="84" t="str">
        <f>IF($B75="N/A","N/A",IF(G75&gt;70,"No",IF(G75&lt;25,"No","Yes")))</f>
        <v>No</v>
      </c>
      <c r="I75" s="87" t="s">
        <v>1088</v>
      </c>
      <c r="J75" s="87">
        <v>0</v>
      </c>
      <c r="K75" s="84" t="str">
        <f t="shared" si="4"/>
        <v>Yes</v>
      </c>
    </row>
    <row r="76" spans="1:11" x14ac:dyDescent="0.25">
      <c r="A76" s="178" t="s">
        <v>198</v>
      </c>
      <c r="B76" s="79" t="s">
        <v>18</v>
      </c>
      <c r="C76" s="87">
        <v>0</v>
      </c>
      <c r="D76" s="84" t="str">
        <f>IF($B76="N/A","N/A",IF(C76&gt;70,"No",IF(C76&lt;35,"No","Yes")))</f>
        <v>No</v>
      </c>
      <c r="E76" s="87">
        <v>0</v>
      </c>
      <c r="F76" s="84" t="str">
        <f>IF($B76="N/A","N/A",IF(E76&gt;70,"No",IF(E76&lt;35,"No","Yes")))</f>
        <v>No</v>
      </c>
      <c r="G76" s="87">
        <v>0</v>
      </c>
      <c r="H76" s="84" t="str">
        <f>IF($B76="N/A","N/A",IF(G76&gt;70,"No",IF(G76&lt;35,"No","Yes")))</f>
        <v>No</v>
      </c>
      <c r="I76" s="87" t="s">
        <v>1088</v>
      </c>
      <c r="J76" s="87" t="s">
        <v>1088</v>
      </c>
      <c r="K76" s="84" t="str">
        <f t="shared" si="4"/>
        <v>N/A</v>
      </c>
    </row>
    <row r="77" spans="1:11" x14ac:dyDescent="0.25">
      <c r="A77" s="178" t="s">
        <v>199</v>
      </c>
      <c r="B77" s="79" t="s">
        <v>128</v>
      </c>
      <c r="C77" s="87" t="s">
        <v>1088</v>
      </c>
      <c r="D77" s="84" t="str">
        <f>IF($B77="N/A","N/A",IF(C77&gt;1,"Yes","No"))</f>
        <v>Yes</v>
      </c>
      <c r="E77" s="87" t="s">
        <v>1088</v>
      </c>
      <c r="F77" s="84" t="str">
        <f>IF($B77="N/A","N/A",IF(E77&gt;1,"Yes","No"))</f>
        <v>Yes</v>
      </c>
      <c r="G77" s="87" t="s">
        <v>1088</v>
      </c>
      <c r="H77" s="84" t="str">
        <f>IF($B77="N/A","N/A",IF(G77&gt;1,"Yes","No"))</f>
        <v>Yes</v>
      </c>
      <c r="I77" s="87" t="s">
        <v>1088</v>
      </c>
      <c r="J77" s="87" t="s">
        <v>1088</v>
      </c>
      <c r="K77" s="84" t="str">
        <f t="shared" si="4"/>
        <v>N/A</v>
      </c>
    </row>
    <row r="78" spans="1:11" x14ac:dyDescent="0.25">
      <c r="A78" s="178" t="s">
        <v>200</v>
      </c>
      <c r="B78" s="79" t="s">
        <v>50</v>
      </c>
      <c r="C78" s="87" t="s">
        <v>1088</v>
      </c>
      <c r="D78" s="84" t="str">
        <f>IF($B78="N/A","N/A",IF(C78&gt;15,"No",IF(C78&lt;-15,"No","Yes")))</f>
        <v>N/A</v>
      </c>
      <c r="E78" s="87" t="s">
        <v>1088</v>
      </c>
      <c r="F78" s="84" t="str">
        <f>IF($B78="N/A","N/A",IF(E78&gt;15,"No",IF(E78&lt;-15,"No","Yes")))</f>
        <v>N/A</v>
      </c>
      <c r="G78" s="87" t="s">
        <v>1088</v>
      </c>
      <c r="H78" s="84" t="str">
        <f>IF($B78="N/A","N/A",IF(G78&gt;15,"No",IF(G78&lt;-15,"No","Yes")))</f>
        <v>N/A</v>
      </c>
      <c r="I78" s="87" t="s">
        <v>1088</v>
      </c>
      <c r="J78" s="87" t="s">
        <v>1088</v>
      </c>
      <c r="K78" s="84" t="str">
        <f t="shared" si="4"/>
        <v>N/A</v>
      </c>
    </row>
    <row r="79" spans="1:11" x14ac:dyDescent="0.25">
      <c r="A79" s="178" t="s">
        <v>201</v>
      </c>
      <c r="B79" s="79" t="s">
        <v>50</v>
      </c>
      <c r="C79" s="87" t="s">
        <v>1088</v>
      </c>
      <c r="D79" s="84" t="str">
        <f>IF($B79="N/A","N/A",IF(C79&gt;15,"No",IF(C79&lt;-15,"No","Yes")))</f>
        <v>N/A</v>
      </c>
      <c r="E79" s="87" t="s">
        <v>1088</v>
      </c>
      <c r="F79" s="84" t="str">
        <f>IF($B79="N/A","N/A",IF(E79&gt;15,"No",IF(E79&lt;-15,"No","Yes")))</f>
        <v>N/A</v>
      </c>
      <c r="G79" s="87" t="s">
        <v>1088</v>
      </c>
      <c r="H79" s="84" t="str">
        <f>IF($B79="N/A","N/A",IF(G79&gt;15,"No",IF(G79&lt;-15,"No","Yes")))</f>
        <v>N/A</v>
      </c>
      <c r="I79" s="87" t="s">
        <v>1088</v>
      </c>
      <c r="J79" s="87" t="s">
        <v>1088</v>
      </c>
      <c r="K79" s="84" t="str">
        <f t="shared" si="4"/>
        <v>N/A</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t="s">
        <v>1088</v>
      </c>
      <c r="D81" s="84" t="str">
        <f>IF($B81="N/A","N/A",IF(C81&gt;15,"No",IF(C81&lt;-15,"No","Yes")))</f>
        <v>N/A</v>
      </c>
      <c r="E81" s="87" t="s">
        <v>1088</v>
      </c>
      <c r="F81" s="84" t="str">
        <f>IF($B81="N/A","N/A",IF(E81&gt;15,"No",IF(E81&lt;-15,"No","Yes")))</f>
        <v>N/A</v>
      </c>
      <c r="G81" s="87" t="s">
        <v>1088</v>
      </c>
      <c r="H81" s="84" t="str">
        <f>IF($B81="N/A","N/A",IF(G81&gt;15,"No",IF(G81&lt;-15,"No","Yes")))</f>
        <v>N/A</v>
      </c>
      <c r="I81" s="87" t="s">
        <v>1088</v>
      </c>
      <c r="J81" s="87" t="s">
        <v>1088</v>
      </c>
      <c r="K81" s="84" t="str">
        <f t="shared" si="4"/>
        <v>N/A</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53902</v>
      </c>
      <c r="D6" s="15" t="str">
        <f>IF($B6="N/A","N/A",IF(C6&gt;15,"No",IF(C6&lt;-15,"No","Yes")))</f>
        <v>N/A</v>
      </c>
      <c r="E6" s="14">
        <v>55119</v>
      </c>
      <c r="F6" s="15" t="str">
        <f>IF($B6="N/A","N/A",IF(E6&gt;15,"No",IF(E6&lt;-15,"No","Yes")))</f>
        <v>N/A</v>
      </c>
      <c r="G6" s="14">
        <v>56610</v>
      </c>
      <c r="H6" s="15" t="str">
        <f>IF($B6="N/A","N/A",IF(G6&gt;15,"No",IF(G6&lt;-15,"No","Yes")))</f>
        <v>N/A</v>
      </c>
      <c r="I6" s="16">
        <v>2.258</v>
      </c>
      <c r="J6" s="16">
        <v>2.7050000000000001</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53902</v>
      </c>
      <c r="D9" s="15" t="str">
        <f>IF($B9="N/A","N/A",IF(C9&gt;15,"No",IF(C9&lt;-15,"No","Yes")))</f>
        <v>N/A</v>
      </c>
      <c r="E9" s="14">
        <v>55119</v>
      </c>
      <c r="F9" s="15" t="str">
        <f>IF($B9="N/A","N/A",IF(E9&gt;15,"No",IF(E9&lt;-15,"No","Yes")))</f>
        <v>N/A</v>
      </c>
      <c r="G9" s="14">
        <v>56610</v>
      </c>
      <c r="H9" s="15" t="str">
        <f>IF($B9="N/A","N/A",IF(G9&gt;15,"No",IF(G9&lt;-15,"No","Yes")))</f>
        <v>N/A</v>
      </c>
      <c r="I9" s="16">
        <v>2.258</v>
      </c>
      <c r="J9" s="16">
        <v>2.7050000000000001</v>
      </c>
      <c r="K9" s="15" t="str">
        <f t="shared" ref="K9:K18" si="0">IF(J9="Div by 0", "N/A", IF(J9="N/A","N/A", IF(J9&gt;15, "No", IF(J9&lt;-15, "No", "Yes"))))</f>
        <v>Yes</v>
      </c>
    </row>
    <row r="10" spans="1:11" x14ac:dyDescent="0.25">
      <c r="A10" s="52" t="s">
        <v>696</v>
      </c>
      <c r="B10" s="2" t="s">
        <v>52</v>
      </c>
      <c r="C10" s="17">
        <v>2.5713331602</v>
      </c>
      <c r="D10" s="15" t="str">
        <f>IF($B10="N/A","N/A",IF(C10&gt;20,"No",IF(C10&lt;5,"No","Yes")))</f>
        <v>No</v>
      </c>
      <c r="E10" s="17">
        <v>2.9372811553</v>
      </c>
      <c r="F10" s="15" t="str">
        <f>IF($B10="N/A","N/A",IF(E10&gt;20,"No",IF(E10&lt;5,"No","Yes")))</f>
        <v>No</v>
      </c>
      <c r="G10" s="17">
        <v>2.863451687</v>
      </c>
      <c r="H10" s="15" t="str">
        <f>IF($B10="N/A","N/A",IF(G10&gt;20,"No",IF(G10&lt;5,"No","Yes")))</f>
        <v>No</v>
      </c>
      <c r="I10" s="16">
        <v>14.23</v>
      </c>
      <c r="J10" s="16">
        <v>-2.5099999999999998</v>
      </c>
      <c r="K10" s="15" t="str">
        <f t="shared" si="0"/>
        <v>Yes</v>
      </c>
    </row>
    <row r="11" spans="1:11" x14ac:dyDescent="0.25">
      <c r="A11" s="52" t="s">
        <v>697</v>
      </c>
      <c r="B11" s="2" t="s">
        <v>51</v>
      </c>
      <c r="C11" s="17">
        <v>1.6010537642</v>
      </c>
      <c r="D11" s="15" t="str">
        <f>IF($B11="N/A","N/A",IF(C11&gt;1,"Yes","No"))</f>
        <v>Yes</v>
      </c>
      <c r="E11" s="17">
        <v>1.3371069867000001</v>
      </c>
      <c r="F11" s="15" t="str">
        <f>IF($B11="N/A","N/A",IF(E11&gt;1,"Yes","No"))</f>
        <v>Yes</v>
      </c>
      <c r="G11" s="17">
        <v>1.4626391097</v>
      </c>
      <c r="H11" s="15" t="str">
        <f>IF($B11="N/A","N/A",IF(G11&gt;1,"Yes","No"))</f>
        <v>Yes</v>
      </c>
      <c r="I11" s="16">
        <v>-16.5</v>
      </c>
      <c r="J11" s="16">
        <v>9.3879999999999999</v>
      </c>
      <c r="K11" s="15" t="str">
        <f t="shared" si="0"/>
        <v>Yes</v>
      </c>
    </row>
    <row r="12" spans="1:11" x14ac:dyDescent="0.25">
      <c r="A12" s="52" t="s">
        <v>698</v>
      </c>
      <c r="B12" s="2" t="s">
        <v>50</v>
      </c>
      <c r="C12" s="17">
        <v>94.090382387000005</v>
      </c>
      <c r="D12" s="15" t="str">
        <f>IF($B12="N/A","N/A",IF(C12&gt;15,"No",IF(C12&lt;-15,"No","Yes")))</f>
        <v>N/A</v>
      </c>
      <c r="E12" s="17">
        <v>93.894165536000003</v>
      </c>
      <c r="F12" s="15" t="str">
        <f>IF($B12="N/A","N/A",IF(E12&gt;15,"No",IF(E12&lt;-15,"No","Yes")))</f>
        <v>N/A</v>
      </c>
      <c r="G12" s="17">
        <v>91.062801931999999</v>
      </c>
      <c r="H12" s="15" t="str">
        <f>IF($B12="N/A","N/A",IF(G12&gt;15,"No",IF(G12&lt;-15,"No","Yes")))</f>
        <v>N/A</v>
      </c>
      <c r="I12" s="16">
        <v>-0.20899999999999999</v>
      </c>
      <c r="J12" s="16">
        <v>-3.02</v>
      </c>
      <c r="K12" s="15" t="str">
        <f t="shared" si="0"/>
        <v>Yes</v>
      </c>
    </row>
    <row r="13" spans="1:11" x14ac:dyDescent="0.25">
      <c r="A13" s="52" t="s">
        <v>699</v>
      </c>
      <c r="B13" s="2" t="s">
        <v>50</v>
      </c>
      <c r="C13" s="22">
        <v>2884.6836616000001</v>
      </c>
      <c r="D13" s="15" t="str">
        <f>IF($B13="N/A","N/A",IF(C13&gt;15,"No",IF(C13&lt;-15,"No","Yes")))</f>
        <v>N/A</v>
      </c>
      <c r="E13" s="22">
        <v>2380.3826322999998</v>
      </c>
      <c r="F13" s="15" t="str">
        <f>IF($B13="N/A","N/A",IF(E13&gt;15,"No",IF(E13&lt;-15,"No","Yes")))</f>
        <v>N/A</v>
      </c>
      <c r="G13" s="22">
        <v>4271.9408212999997</v>
      </c>
      <c r="H13" s="15" t="str">
        <f>IF($B13="N/A","N/A",IF(G13&gt;15,"No",IF(G13&lt;-15,"No","Yes")))</f>
        <v>N/A</v>
      </c>
      <c r="I13" s="16">
        <v>-17.5</v>
      </c>
      <c r="J13" s="16">
        <v>79.459999999999994</v>
      </c>
      <c r="K13" s="15" t="str">
        <f t="shared" si="0"/>
        <v>No</v>
      </c>
    </row>
    <row r="14" spans="1:11" ht="12.75" customHeight="1" x14ac:dyDescent="0.25">
      <c r="A14" s="31" t="s">
        <v>845</v>
      </c>
      <c r="B14" s="30" t="s">
        <v>50</v>
      </c>
      <c r="C14" s="27">
        <v>0</v>
      </c>
      <c r="D14" s="30" t="s">
        <v>50</v>
      </c>
      <c r="E14" s="27">
        <v>0</v>
      </c>
      <c r="F14" s="30" t="s">
        <v>50</v>
      </c>
      <c r="G14" s="27">
        <v>0</v>
      </c>
      <c r="H14" s="15" t="str">
        <f>IF($B14="N/A","N/A",IF(G14&gt;15,"No",IF(G14&lt;-15,"No","Yes")))</f>
        <v>N/A</v>
      </c>
      <c r="I14" s="30" t="s">
        <v>1088</v>
      </c>
      <c r="J14" s="28" t="s">
        <v>1088</v>
      </c>
      <c r="K14" s="15" t="str">
        <f t="shared" si="0"/>
        <v>N/A</v>
      </c>
    </row>
    <row r="15" spans="1:11" ht="25" x14ac:dyDescent="0.25">
      <c r="A15" s="1" t="s">
        <v>846</v>
      </c>
      <c r="B15" s="30" t="s">
        <v>50</v>
      </c>
      <c r="C15" s="22" t="s">
        <v>50</v>
      </c>
      <c r="D15" s="15" t="str">
        <f>IF($B15="N/A","N/A",IF(C15&gt;60,"No",IF(C15&lt;15,"No","Yes")))</f>
        <v>N/A</v>
      </c>
      <c r="E15" s="22">
        <v>0</v>
      </c>
      <c r="F15" s="15" t="str">
        <f>IF($B15="N/A","N/A",IF(E15&gt;60,"No",IF(E15&lt;15,"No","Yes")))</f>
        <v>N/A</v>
      </c>
      <c r="G15" s="22">
        <v>0</v>
      </c>
      <c r="H15" s="15" t="str">
        <f>IF($B15="N/A","N/A",IF(G15&gt;60,"No",IF(G15&lt;15,"No","Yes")))</f>
        <v>N/A</v>
      </c>
      <c r="I15" s="16" t="s">
        <v>50</v>
      </c>
      <c r="J15" s="16" t="s">
        <v>1088</v>
      </c>
      <c r="K15" s="15" t="str">
        <f t="shared" si="0"/>
        <v>N/A</v>
      </c>
    </row>
    <row r="16" spans="1:11" x14ac:dyDescent="0.25">
      <c r="A16" s="1" t="s">
        <v>165</v>
      </c>
      <c r="B16" s="30" t="s">
        <v>127</v>
      </c>
      <c r="C16" s="27" t="s">
        <v>50</v>
      </c>
      <c r="D16" s="15" t="str">
        <f>IF($B16="N/A","N/A",IF(C16="N/A","N/A",IF(C16=0,"Yes","No")))</f>
        <v>N/A</v>
      </c>
      <c r="E16" s="27">
        <v>0</v>
      </c>
      <c r="F16" s="15" t="str">
        <f>IF($B16="N/A","N/A",IF(E16="N/A","N/A",IF(E16=0,"Yes","No")))</f>
        <v>Yes</v>
      </c>
      <c r="G16" s="27">
        <v>0</v>
      </c>
      <c r="H16" s="15" t="str">
        <f>IF($B16="N/A","N/A",IF(G16=0,"Yes","No"))</f>
        <v>Yes</v>
      </c>
      <c r="I16" s="30" t="s">
        <v>50</v>
      </c>
      <c r="J16" s="28" t="s">
        <v>1088</v>
      </c>
      <c r="K16" s="15" t="str">
        <f t="shared" si="0"/>
        <v>N/A</v>
      </c>
    </row>
    <row r="17" spans="1:11" x14ac:dyDescent="0.25">
      <c r="A17" s="57" t="s">
        <v>940</v>
      </c>
      <c r="B17" s="2" t="s">
        <v>127</v>
      </c>
      <c r="C17" s="17"/>
      <c r="D17" s="15" t="str">
        <f t="shared" ref="D17:D18" si="1">IF($B17="N/A","N/A",IF(C17="N/A","N/A",IF(C17=0,"Yes","No")))</f>
        <v>Yes</v>
      </c>
      <c r="E17" s="17"/>
      <c r="F17" s="15" t="str">
        <f t="shared" ref="F17:F18" si="2">IF($B17="N/A","N/A",IF(E17="N/A","N/A",IF(E17=0,"Yes","No")))</f>
        <v>Yes</v>
      </c>
      <c r="G17" s="17"/>
      <c r="H17" s="15" t="str">
        <f t="shared" ref="H17:H18" si="3">IF($B17="N/A","N/A",IF(G17=0,"Yes","No"))</f>
        <v>Yes</v>
      </c>
      <c r="I17" s="16"/>
      <c r="J17" s="16"/>
      <c r="K17" s="15" t="str">
        <f t="shared" si="0"/>
        <v>Yes</v>
      </c>
    </row>
    <row r="18" spans="1:11" x14ac:dyDescent="0.25">
      <c r="A18" s="57" t="s">
        <v>941</v>
      </c>
      <c r="B18" s="2" t="s">
        <v>127</v>
      </c>
      <c r="C18" s="190"/>
      <c r="D18" s="15" t="str">
        <f t="shared" si="1"/>
        <v>Yes</v>
      </c>
      <c r="E18" s="190"/>
      <c r="F18" s="15" t="str">
        <f t="shared" si="2"/>
        <v>Yes</v>
      </c>
      <c r="G18" s="190"/>
      <c r="H18" s="15" t="str">
        <f t="shared" si="3"/>
        <v>Yes</v>
      </c>
      <c r="I18" s="16"/>
      <c r="J18" s="16"/>
      <c r="K18" s="15" t="str">
        <f t="shared" si="0"/>
        <v>Yes</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52516</v>
      </c>
      <c r="D20" s="15" t="str">
        <f>IF($B20="N/A","N/A",IF(C20&gt;15,"No",IF(C20&lt;-15,"No","Yes")))</f>
        <v>N/A</v>
      </c>
      <c r="E20" s="14">
        <v>53500</v>
      </c>
      <c r="F20" s="15" t="str">
        <f>IF($B20="N/A","N/A",IF(E20&gt;15,"No",IF(E20&lt;-15,"No","Yes")))</f>
        <v>N/A</v>
      </c>
      <c r="G20" s="14">
        <v>54989</v>
      </c>
      <c r="H20" s="15" t="str">
        <f>IF($B20="N/A","N/A",IF(G20&gt;15,"No",IF(G20&lt;-15,"No","Yes")))</f>
        <v>N/A</v>
      </c>
      <c r="I20" s="16">
        <v>1.8740000000000001</v>
      </c>
      <c r="J20" s="16">
        <v>2.7829999999999999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92.290105401999995</v>
      </c>
      <c r="D24" s="15" t="str">
        <f>IF($B24="N/A","N/A",IF(C24&gt;100,"No",IF(C24&lt;50,"No","Yes")))</f>
        <v>Yes</v>
      </c>
      <c r="E24" s="22">
        <v>97.102997852000001</v>
      </c>
      <c r="F24" s="15" t="str">
        <f>IF($B24="N/A","N/A",IF(E24&gt;100,"No",IF(E24&lt;50,"No","Yes")))</f>
        <v>Yes</v>
      </c>
      <c r="G24" s="22">
        <v>101.65882401</v>
      </c>
      <c r="H24" s="15" t="str">
        <f>IF($B24="N/A","N/A",IF(G24&gt;100,"No",IF(G24&lt;50,"No","Yes")))</f>
        <v>No</v>
      </c>
      <c r="I24" s="16">
        <v>5.2149999999999999</v>
      </c>
      <c r="J24" s="16">
        <v>4.6920000000000002</v>
      </c>
      <c r="K24" s="15" t="str">
        <f t="shared" ref="K24:K49" si="4">IF(J24="Div by 0", "N/A", IF(J24="N/A","N/A", IF(J24&gt;15, "No", IF(J24&lt;-15, "No", "Yes"))))</f>
        <v>Yes</v>
      </c>
    </row>
    <row r="25" spans="1:11" x14ac:dyDescent="0.25">
      <c r="A25" s="6" t="s">
        <v>212</v>
      </c>
      <c r="B25" s="2" t="s">
        <v>50</v>
      </c>
      <c r="C25" s="22">
        <v>345.32223557999998</v>
      </c>
      <c r="D25" s="15" t="str">
        <f>IF($B25="N/A","N/A",IF(C25&gt;15,"No",IF(C25&lt;-15,"No","Yes")))</f>
        <v>N/A</v>
      </c>
      <c r="E25" s="22">
        <v>350.69472927999999</v>
      </c>
      <c r="F25" s="15" t="str">
        <f>IF($B25="N/A","N/A",IF(E25&gt;15,"No",IF(E25&lt;-15,"No","Yes")))</f>
        <v>N/A</v>
      </c>
      <c r="G25" s="22">
        <v>413.10575526000002</v>
      </c>
      <c r="H25" s="15" t="str">
        <f>IF($B25="N/A","N/A",IF(G25&gt;15,"No",IF(G25&lt;-15,"No","Yes")))</f>
        <v>N/A</v>
      </c>
      <c r="I25" s="16">
        <v>1.556</v>
      </c>
      <c r="J25" s="16">
        <v>17.8</v>
      </c>
      <c r="K25" s="15" t="str">
        <f t="shared" si="4"/>
        <v>No</v>
      </c>
    </row>
    <row r="26" spans="1:11" x14ac:dyDescent="0.25">
      <c r="A26" s="6" t="s">
        <v>833</v>
      </c>
      <c r="B26" s="2" t="s">
        <v>50</v>
      </c>
      <c r="C26" s="22">
        <v>334.57283557</v>
      </c>
      <c r="D26" s="15" t="str">
        <f>IF($B26="N/A","N/A",IF(C26&gt;15,"No",IF(C26&lt;-15,"No","Yes")))</f>
        <v>N/A</v>
      </c>
      <c r="E26" s="22">
        <v>313.18407550000001</v>
      </c>
      <c r="F26" s="15" t="str">
        <f>IF($B26="N/A","N/A",IF(E26&gt;15,"No",IF(E26&lt;-15,"No","Yes")))</f>
        <v>N/A</v>
      </c>
      <c r="G26" s="22">
        <v>391.35499439</v>
      </c>
      <c r="H26" s="15" t="str">
        <f>IF($B26="N/A","N/A",IF(G26&gt;15,"No",IF(G26&lt;-15,"No","Yes")))</f>
        <v>N/A</v>
      </c>
      <c r="I26" s="16">
        <v>-6.39</v>
      </c>
      <c r="J26" s="16">
        <v>24.96</v>
      </c>
      <c r="K26" s="15" t="str">
        <f t="shared" si="4"/>
        <v>No</v>
      </c>
    </row>
    <row r="27" spans="1:11" x14ac:dyDescent="0.25">
      <c r="A27" s="6" t="s">
        <v>837</v>
      </c>
      <c r="B27" s="2" t="s">
        <v>50</v>
      </c>
      <c r="C27" s="22">
        <v>308.47895743999999</v>
      </c>
      <c r="D27" s="15" t="str">
        <f>IF($B27="N/A","N/A",IF(C27&gt;15,"No",IF(C27&lt;-15,"No","Yes")))</f>
        <v>N/A</v>
      </c>
      <c r="E27" s="22">
        <v>308.97458698000003</v>
      </c>
      <c r="F27" s="15" t="str">
        <f>IF($B27="N/A","N/A",IF(E27&gt;15,"No",IF(E27&lt;-15,"No","Yes")))</f>
        <v>N/A</v>
      </c>
      <c r="G27" s="22">
        <v>343.79027848999999</v>
      </c>
      <c r="H27" s="15" t="str">
        <f>IF($B27="N/A","N/A",IF(G27&gt;15,"No",IF(G27&lt;-15,"No","Yes")))</f>
        <v>N/A</v>
      </c>
      <c r="I27" s="16">
        <v>0.16070000000000001</v>
      </c>
      <c r="J27" s="16">
        <v>11.27</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90.732348236999997</v>
      </c>
      <c r="D29" s="15" t="str">
        <f>IF($B29="N/A","N/A",IF(C29&gt;99,"No",IF(C29&lt;75,"No","Yes")))</f>
        <v>Yes</v>
      </c>
      <c r="E29" s="16">
        <v>86.915887850000004</v>
      </c>
      <c r="F29" s="15" t="str">
        <f>IF($B29="N/A","N/A",IF(E29&gt;99,"No",IF(E29&lt;75,"No","Yes")))</f>
        <v>Yes</v>
      </c>
      <c r="G29" s="16">
        <v>83.745840076999997</v>
      </c>
      <c r="H29" s="15" t="str">
        <f>IF($B29="N/A","N/A",IF(G29&gt;99,"No",IF(G29&lt;75,"No","Yes")))</f>
        <v>Yes</v>
      </c>
      <c r="I29" s="16">
        <v>-4.21</v>
      </c>
      <c r="J29" s="16">
        <v>-3.65</v>
      </c>
      <c r="K29" s="15" t="str">
        <f t="shared" si="4"/>
        <v>Yes</v>
      </c>
    </row>
    <row r="30" spans="1:11" x14ac:dyDescent="0.25">
      <c r="A30" s="6" t="s">
        <v>115</v>
      </c>
      <c r="B30" s="2" t="s">
        <v>50</v>
      </c>
      <c r="C30" s="17">
        <v>99.997901319999997</v>
      </c>
      <c r="D30" s="15" t="str">
        <f>IF($B30="N/A","N/A",IF(C30&gt;15,"No",IF(C30&lt;-15,"No","Yes")))</f>
        <v>N/A</v>
      </c>
      <c r="E30" s="17">
        <v>99.997849462000005</v>
      </c>
      <c r="F30" s="15" t="str">
        <f>IF($B30="N/A","N/A",IF(E30&gt;15,"No",IF(E30&lt;-15,"No","Yes")))</f>
        <v>N/A</v>
      </c>
      <c r="G30" s="17">
        <v>99.989142471999997</v>
      </c>
      <c r="H30" s="15" t="str">
        <f>IF($B30="N/A","N/A",IF(G30&gt;15,"No",IF(G30&lt;-15,"No","Yes")))</f>
        <v>N/A</v>
      </c>
      <c r="I30" s="16">
        <v>0</v>
      </c>
      <c r="J30" s="16">
        <v>-8.9999999999999993E-3</v>
      </c>
      <c r="K30" s="15" t="str">
        <f t="shared" si="4"/>
        <v>Yes</v>
      </c>
    </row>
    <row r="31" spans="1:11" x14ac:dyDescent="0.25">
      <c r="A31" s="6" t="s">
        <v>117</v>
      </c>
      <c r="B31" s="2" t="s">
        <v>50</v>
      </c>
      <c r="C31" s="23">
        <v>29.262004700999999</v>
      </c>
      <c r="D31" s="15" t="str">
        <f>IF($B31="N/A","N/A",IF(C31&gt;15,"No",IF(C31&lt;-15,"No","Yes")))</f>
        <v>N/A</v>
      </c>
      <c r="E31" s="23">
        <v>29.223703736000001</v>
      </c>
      <c r="F31" s="15" t="str">
        <f>IF($B31="N/A","N/A",IF(E31&gt;15,"No",IF(E31&lt;-15,"No","Yes")))</f>
        <v>N/A</v>
      </c>
      <c r="G31" s="23">
        <v>29.26519133</v>
      </c>
      <c r="H31" s="15" t="str">
        <f>IF($B31="N/A","N/A",IF(G31&gt;15,"No",IF(G31&lt;-15,"No","Yes")))</f>
        <v>N/A</v>
      </c>
      <c r="I31" s="16">
        <v>-0.13100000000000001</v>
      </c>
      <c r="J31" s="16">
        <v>0.14199999999999999</v>
      </c>
      <c r="K31" s="15" t="str">
        <f t="shared" si="4"/>
        <v>Yes</v>
      </c>
    </row>
    <row r="32" spans="1:11" x14ac:dyDescent="0.25">
      <c r="A32" s="6" t="s">
        <v>214</v>
      </c>
      <c r="B32" s="18" t="s">
        <v>62</v>
      </c>
      <c r="C32" s="17">
        <v>3.7398126285000002</v>
      </c>
      <c r="D32" s="15" t="str">
        <f>IF($B32="N/A","N/A",IF(C32&gt;20,"No",IF(C32&lt;=0,"No","Yes")))</f>
        <v>Yes</v>
      </c>
      <c r="E32" s="17">
        <v>3.4934579439000002</v>
      </c>
      <c r="F32" s="15" t="str">
        <f>IF($B32="N/A","N/A",IF(E32&gt;20,"No",IF(E32&lt;=0,"No","Yes")))</f>
        <v>Yes</v>
      </c>
      <c r="G32" s="17">
        <v>3.2479223117</v>
      </c>
      <c r="H32" s="15" t="str">
        <f>IF($B32="N/A","N/A",IF(G32&gt;20,"No",IF(G32&lt;=0,"No","Yes")))</f>
        <v>Yes</v>
      </c>
      <c r="I32" s="16">
        <v>-6.59</v>
      </c>
      <c r="J32" s="16">
        <v>-7.03</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29.225560081000001</v>
      </c>
      <c r="D34" s="15" t="str">
        <f>IF($B34="N/A","N/A",IF(C34&gt;15,"No",IF(C34&lt;-15,"No","Yes")))</f>
        <v>N/A</v>
      </c>
      <c r="E34" s="23">
        <v>29.063135367000001</v>
      </c>
      <c r="F34" s="15" t="str">
        <f>IF($B34="N/A","N/A",IF(E34&gt;15,"No",IF(E34&lt;-15,"No","Yes")))</f>
        <v>N/A</v>
      </c>
      <c r="G34" s="23">
        <v>29.283314669999999</v>
      </c>
      <c r="H34" s="15" t="str">
        <f>IF($B34="N/A","N/A",IF(G34&gt;15,"No",IF(G34&lt;-15,"No","Yes")))</f>
        <v>N/A</v>
      </c>
      <c r="I34" s="16">
        <v>-0.55600000000000005</v>
      </c>
      <c r="J34" s="16">
        <v>0.75760000000000005</v>
      </c>
      <c r="K34" s="15" t="str">
        <f t="shared" si="4"/>
        <v>Yes</v>
      </c>
    </row>
    <row r="35" spans="1:11" x14ac:dyDescent="0.25">
      <c r="A35" s="6" t="s">
        <v>834</v>
      </c>
      <c r="B35" s="18" t="s">
        <v>63</v>
      </c>
      <c r="C35" s="17">
        <v>0.69312209609999997</v>
      </c>
      <c r="D35" s="15" t="str">
        <f>IF($B35="N/A","N/A",IF(C35&gt;10,"No",IF(C35&lt;=0,"No","Yes")))</f>
        <v>Yes</v>
      </c>
      <c r="E35" s="17">
        <v>0.71214953270000003</v>
      </c>
      <c r="F35" s="15" t="str">
        <f>IF($B35="N/A","N/A",IF(E35&gt;10,"No",IF(E35&lt;=0,"No","Yes")))</f>
        <v>Yes</v>
      </c>
      <c r="G35" s="17">
        <v>0.55829347689999997</v>
      </c>
      <c r="H35" s="15" t="str">
        <f>IF($B35="N/A","N/A",IF(G35&gt;10,"No",IF(G35&lt;=0,"No","Yes")))</f>
        <v>Yes</v>
      </c>
      <c r="I35" s="16">
        <v>2.7450000000000001</v>
      </c>
      <c r="J35" s="16">
        <v>-21.6</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29.288461538</v>
      </c>
      <c r="D37" s="15" t="str">
        <f>IF($B37="N/A","N/A",IF(C37&gt;15,"No",IF(C37&lt;-15,"No","Yes")))</f>
        <v>N/A</v>
      </c>
      <c r="E37" s="23">
        <v>28.645669291000001</v>
      </c>
      <c r="F37" s="15" t="str">
        <f>IF($B37="N/A","N/A",IF(E37&gt;15,"No",IF(E37&lt;-15,"No","Yes")))</f>
        <v>N/A</v>
      </c>
      <c r="G37" s="23">
        <v>29.022801303000001</v>
      </c>
      <c r="H37" s="15" t="str">
        <f>IF($B37="N/A","N/A",IF(G37&gt;15,"No",IF(G37&lt;-15,"No","Yes")))</f>
        <v>N/A</v>
      </c>
      <c r="I37" s="16">
        <v>-2.19</v>
      </c>
      <c r="J37" s="16">
        <v>1.3169999999999999</v>
      </c>
      <c r="K37" s="15" t="str">
        <f t="shared" si="4"/>
        <v>Yes</v>
      </c>
    </row>
    <row r="38" spans="1:11" x14ac:dyDescent="0.25">
      <c r="A38" s="6" t="s">
        <v>838</v>
      </c>
      <c r="B38" s="18" t="s">
        <v>54</v>
      </c>
      <c r="C38" s="17">
        <v>4.8347170386</v>
      </c>
      <c r="D38" s="15" t="str">
        <f>IF($B38="N/A","N/A",IF(C38&gt;5,"No",IF(C38&lt;=0,"No","Yes")))</f>
        <v>Yes</v>
      </c>
      <c r="E38" s="17">
        <v>8.8785046729000001</v>
      </c>
      <c r="F38" s="15" t="str">
        <f>IF($B38="N/A","N/A",IF(E38&gt;5,"No",IF(E38&lt;=0,"No","Yes")))</f>
        <v>No</v>
      </c>
      <c r="G38" s="17">
        <v>12.447944134</v>
      </c>
      <c r="H38" s="15" t="str">
        <f>IF($B38="N/A","N/A",IF(G38&gt;5,"No",IF(G38&lt;=0,"No","Yes")))</f>
        <v>No</v>
      </c>
      <c r="I38" s="16">
        <v>83.64</v>
      </c>
      <c r="J38" s="16">
        <v>40.200000000000003</v>
      </c>
      <c r="K38" s="15" t="str">
        <f t="shared" si="4"/>
        <v>No</v>
      </c>
    </row>
    <row r="39" spans="1:11" x14ac:dyDescent="0.25">
      <c r="A39" s="6" t="s">
        <v>839</v>
      </c>
      <c r="B39" s="2" t="s">
        <v>50</v>
      </c>
      <c r="C39" s="17">
        <v>29.775502165999999</v>
      </c>
      <c r="D39" s="15" t="str">
        <f>IF($B39="N/A","N/A",IF(C39&gt;15,"No",IF(C39&lt;-15,"No","Yes")))</f>
        <v>N/A</v>
      </c>
      <c r="E39" s="17">
        <v>15.726315788999999</v>
      </c>
      <c r="F39" s="15" t="str">
        <f>IF($B39="N/A","N/A",IF(E39&gt;15,"No",IF(E39&lt;-15,"No","Yes")))</f>
        <v>N/A</v>
      </c>
      <c r="G39" s="17">
        <v>11.585098611999999</v>
      </c>
      <c r="H39" s="15" t="str">
        <f>IF($B39="N/A","N/A",IF(G39&gt;15,"No",IF(G39&lt;-15,"No","Yes")))</f>
        <v>N/A</v>
      </c>
      <c r="I39" s="16">
        <v>-47.2</v>
      </c>
      <c r="J39" s="16">
        <v>-26.3</v>
      </c>
      <c r="K39" s="15" t="str">
        <f t="shared" si="4"/>
        <v>No</v>
      </c>
    </row>
    <row r="40" spans="1:11" x14ac:dyDescent="0.25">
      <c r="A40" s="6" t="s">
        <v>840</v>
      </c>
      <c r="B40" s="2" t="s">
        <v>50</v>
      </c>
      <c r="C40" s="23">
        <v>27.658730159000001</v>
      </c>
      <c r="D40" s="15" t="str">
        <f>IF($B40="N/A","N/A",IF(C40&gt;15,"No",IF(C40&lt;-15,"No","Yes")))</f>
        <v>N/A</v>
      </c>
      <c r="E40" s="23">
        <v>28.603748327000002</v>
      </c>
      <c r="F40" s="15" t="str">
        <f>IF($B40="N/A","N/A",IF(E40&gt;15,"No",IF(E40&lt;-15,"No","Yes")))</f>
        <v>N/A</v>
      </c>
      <c r="G40" s="23">
        <v>27.214375788000002</v>
      </c>
      <c r="H40" s="15" t="str">
        <f>IF($B40="N/A","N/A",IF(G40&gt;15,"No",IF(G40&lt;-15,"No","Yes")))</f>
        <v>N/A</v>
      </c>
      <c r="I40" s="16">
        <v>3.4169999999999998</v>
      </c>
      <c r="J40" s="16">
        <v>-4.8600000000000003</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1.8813314038</v>
      </c>
      <c r="D42" s="15" t="str">
        <f>IF($B42="N/A","N/A",IF(C42&gt;20,"No",IF(C42&lt;1,"No","Yes")))</f>
        <v>Yes</v>
      </c>
      <c r="E42" s="17">
        <v>1.7682242990999999</v>
      </c>
      <c r="F42" s="15" t="str">
        <f>IF($B42="N/A","N/A",IF(E42&gt;20,"No",IF(E42&lt;1,"No","Yes")))</f>
        <v>Yes</v>
      </c>
      <c r="G42" s="17">
        <v>1.7276182509</v>
      </c>
      <c r="H42" s="15" t="str">
        <f>IF($B42="N/A","N/A",IF(G42&gt;20,"No",IF(G42&lt;1,"No","Yes")))</f>
        <v>Yes</v>
      </c>
      <c r="I42" s="16">
        <v>-6.01</v>
      </c>
      <c r="J42" s="16">
        <v>-2.2999999999999998</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0.80737299110000005</v>
      </c>
      <c r="D46" s="15" t="str">
        <f>IF($B46="N/A","N/A",IF(C46&gt;100,"No",IF(C46&lt;95,"No","Yes")))</f>
        <v>No</v>
      </c>
      <c r="E46" s="17">
        <v>1.9700934579</v>
      </c>
      <c r="F46" s="15" t="str">
        <f>IF($B46="N/A","N/A",IF(E46&gt;100,"No",IF(E46&lt;95,"No","Yes")))</f>
        <v>No</v>
      </c>
      <c r="G46" s="17">
        <v>2.7296368365000001</v>
      </c>
      <c r="H46" s="15" t="str">
        <f>IF($B46="N/A","N/A",IF(G46&gt;100,"No",IF(G46&lt;95,"No","Yes")))</f>
        <v>No</v>
      </c>
      <c r="I46" s="16">
        <v>144</v>
      </c>
      <c r="J46" s="16">
        <v>38.549999999999997</v>
      </c>
      <c r="K46" s="15" t="str">
        <f t="shared" si="4"/>
        <v>No</v>
      </c>
    </row>
    <row r="47" spans="1:11" x14ac:dyDescent="0.25">
      <c r="A47" s="6" t="s">
        <v>195</v>
      </c>
      <c r="B47" s="2" t="s">
        <v>56</v>
      </c>
      <c r="C47" s="17">
        <v>25.943396226000001</v>
      </c>
      <c r="D47" s="15" t="str">
        <f>IF($B47="N/A","N/A",IF(C47&gt;30,"No",IF(C47&lt;5,"No","Yes")))</f>
        <v>Yes</v>
      </c>
      <c r="E47" s="17">
        <v>21.157495256000001</v>
      </c>
      <c r="F47" s="15" t="str">
        <f>IF($B47="N/A","N/A",IF(E47&gt;30,"No",IF(E47&lt;5,"No","Yes")))</f>
        <v>Yes</v>
      </c>
      <c r="G47" s="17">
        <v>21.585609594000001</v>
      </c>
      <c r="H47" s="15" t="str">
        <f>IF($B47="N/A","N/A",IF(G47&gt;30,"No",IF(G47&lt;5,"No","Yes")))</f>
        <v>Yes</v>
      </c>
      <c r="I47" s="16">
        <v>-18.399999999999999</v>
      </c>
      <c r="J47" s="16">
        <v>2.0230000000000001</v>
      </c>
      <c r="K47" s="15" t="str">
        <f t="shared" si="4"/>
        <v>Yes</v>
      </c>
    </row>
    <row r="48" spans="1:11" x14ac:dyDescent="0.25">
      <c r="A48" s="6" t="s">
        <v>196</v>
      </c>
      <c r="B48" s="2" t="s">
        <v>10</v>
      </c>
      <c r="C48" s="17">
        <v>19.339622641999998</v>
      </c>
      <c r="D48" s="15" t="str">
        <f>IF($B48="N/A","N/A",IF(C48&gt;75,"No",IF(C48&lt;15,"No","Yes")))</f>
        <v>Yes</v>
      </c>
      <c r="E48" s="17">
        <v>20.967741934999999</v>
      </c>
      <c r="F48" s="15" t="str">
        <f>IF($B48="N/A","N/A",IF(E48&gt;75,"No",IF(E48&lt;15,"No","Yes")))</f>
        <v>Yes</v>
      </c>
      <c r="G48" s="17">
        <v>18.454363756999999</v>
      </c>
      <c r="H48" s="15" t="str">
        <f>IF($B48="N/A","N/A",IF(G48&gt;75,"No",IF(G48&lt;15,"No","Yes")))</f>
        <v>Yes</v>
      </c>
      <c r="I48" s="16">
        <v>8.4190000000000005</v>
      </c>
      <c r="J48" s="16">
        <v>-12</v>
      </c>
      <c r="K48" s="15" t="str">
        <f t="shared" si="4"/>
        <v>Yes</v>
      </c>
    </row>
    <row r="49" spans="1:11" x14ac:dyDescent="0.25">
      <c r="A49" s="6" t="s">
        <v>197</v>
      </c>
      <c r="B49" s="2" t="s">
        <v>11</v>
      </c>
      <c r="C49" s="17">
        <v>54.481132074999998</v>
      </c>
      <c r="D49" s="15" t="str">
        <f>IF($B49="N/A","N/A",IF(C49&gt;70,"No",IF(C49&lt;25,"No","Yes")))</f>
        <v>Yes</v>
      </c>
      <c r="E49" s="17">
        <v>57.874762808</v>
      </c>
      <c r="F49" s="15" t="str">
        <f>IF($B49="N/A","N/A",IF(E49&gt;70,"No",IF(E49&lt;25,"No","Yes")))</f>
        <v>Yes</v>
      </c>
      <c r="G49" s="17">
        <v>59.960026649</v>
      </c>
      <c r="H49" s="15" t="str">
        <f>IF($B49="N/A","N/A",IF(G49&gt;70,"No",IF(G49&lt;25,"No","Yes")))</f>
        <v>Yes</v>
      </c>
      <c r="I49" s="16">
        <v>6.2290000000000001</v>
      </c>
      <c r="J49" s="16">
        <v>3.6030000000000002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99.998181454000004</v>
      </c>
      <c r="H51" s="15" t="str">
        <f>IF($B51="N/A","N/A",IF(G51&gt;100,"No",IF(G51&lt;95,"No","Yes")))</f>
        <v>Yes</v>
      </c>
      <c r="I51" s="16" t="s">
        <v>50</v>
      </c>
      <c r="J51" s="16">
        <v>-2E-3</v>
      </c>
      <c r="K51" s="15" t="str">
        <f>IF(J51="Div by 0", "N/A", IF(J51="N/A","N/A", IF(J51&gt;15, "No", IF(J51&lt;-15, "No", "Yes"))))</f>
        <v>Yes</v>
      </c>
    </row>
    <row r="52" spans="1:11" x14ac:dyDescent="0.25">
      <c r="A52" s="6" t="s">
        <v>700</v>
      </c>
      <c r="B52" s="2" t="s">
        <v>65</v>
      </c>
      <c r="C52" s="17">
        <v>0.80927717269999999</v>
      </c>
      <c r="D52" s="15" t="str">
        <f>IF($B52="N/A","N/A",IF(C52&gt;5,"No",IF(C52&lt;1,"No","Yes")))</f>
        <v>No</v>
      </c>
      <c r="E52" s="17">
        <v>0.80747663550000004</v>
      </c>
      <c r="F52" s="15" t="str">
        <f>IF($B52="N/A","N/A",IF(E52&gt;5,"No",IF(E52&lt;1,"No","Yes")))</f>
        <v>No</v>
      </c>
      <c r="G52" s="17">
        <v>0.83653094260000005</v>
      </c>
      <c r="H52" s="15" t="str">
        <f>IF($B52="N/A","N/A",IF(G52&gt;5,"No",IF(G52&lt;1,"No","Yes")))</f>
        <v>No</v>
      </c>
      <c r="I52" s="16">
        <v>-0.222</v>
      </c>
      <c r="J52" s="16">
        <v>3.5979999999999999</v>
      </c>
      <c r="K52" s="15" t="str">
        <f>IF(J52="Div by 0", "N/A", IF(J52="N/A","N/A", IF(J52&gt;15, "No", IF(J52&lt;-15, "No", "Yes"))))</f>
        <v>Yes</v>
      </c>
    </row>
    <row r="53" spans="1:11" x14ac:dyDescent="0.25">
      <c r="A53" s="6" t="s">
        <v>702</v>
      </c>
      <c r="B53" s="2" t="s">
        <v>66</v>
      </c>
      <c r="C53" s="17">
        <v>96.570568969000007</v>
      </c>
      <c r="D53" s="15" t="str">
        <f>IF($B53="N/A","N/A",IF(C53&gt;98,"No",IF(C53&lt;8,"No","Yes")))</f>
        <v>Yes</v>
      </c>
      <c r="E53" s="17">
        <v>96.833644860000007</v>
      </c>
      <c r="F53" s="15" t="str">
        <f>IF($B53="N/A","N/A",IF(E53&gt;98,"No",IF(E53&lt;8,"No","Yes")))</f>
        <v>Yes</v>
      </c>
      <c r="G53" s="17">
        <v>96.741166414999995</v>
      </c>
      <c r="H53" s="15" t="str">
        <f>IF($B53="N/A","N/A",IF(G53&gt;98,"No",IF(G53&lt;8,"No","Yes")))</f>
        <v>Yes</v>
      </c>
      <c r="I53" s="16">
        <v>0.27239999999999998</v>
      </c>
      <c r="J53" s="16">
        <v>-9.6000000000000002E-2</v>
      </c>
      <c r="K53" s="15" t="str">
        <f>IF(J53="Div by 0", "N/A", IF(J53="N/A","N/A", IF(J53&gt;15, "No", IF(J53&lt;-15, "No", "Yes"))))</f>
        <v>Yes</v>
      </c>
    </row>
    <row r="54" spans="1:11" x14ac:dyDescent="0.25">
      <c r="A54" s="6" t="s">
        <v>703</v>
      </c>
      <c r="B54" s="18" t="s">
        <v>54</v>
      </c>
      <c r="C54" s="17">
        <v>1.4338487317999999</v>
      </c>
      <c r="D54" s="15" t="str">
        <f>IF($B54="N/A","N/A",IF(C54&gt;5,"No",IF(C54&lt;=0,"No","Yes")))</f>
        <v>Yes</v>
      </c>
      <c r="E54" s="17">
        <v>1.2822429906999999</v>
      </c>
      <c r="F54" s="15" t="str">
        <f>IF($B54="N/A","N/A",IF(E54&gt;5,"No",IF(E54&lt;=0,"No","Yes")))</f>
        <v>Yes</v>
      </c>
      <c r="G54" s="17">
        <v>1.269344778</v>
      </c>
      <c r="H54" s="15" t="str">
        <f>IF($B54="N/A","N/A",IF(G54&gt;5,"No",IF(G54&lt;=0,"No","Yes")))</f>
        <v>Yes</v>
      </c>
      <c r="I54" s="16">
        <v>-10.6</v>
      </c>
      <c r="J54" s="16">
        <v>-1.01</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1386</v>
      </c>
      <c r="D56" s="15" t="str">
        <f>IF($B56="N/A","N/A",IF(C56&gt;15,"No",IF(C56&lt;-15,"No","Yes")))</f>
        <v>N/A</v>
      </c>
      <c r="E56" s="14">
        <v>1619</v>
      </c>
      <c r="F56" s="15" t="str">
        <f>IF($B56="N/A","N/A",IF(E56&gt;15,"No",IF(E56&lt;-15,"No","Yes")))</f>
        <v>N/A</v>
      </c>
      <c r="G56" s="14">
        <v>1621</v>
      </c>
      <c r="H56" s="15" t="str">
        <f>IF($B56="N/A","N/A",IF(G56&gt;15,"No",IF(G56&lt;-15,"No","Yes")))</f>
        <v>N/A</v>
      </c>
      <c r="I56" s="16">
        <v>16.809999999999999</v>
      </c>
      <c r="J56" s="16">
        <v>0.1235</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1487.4949495000001</v>
      </c>
      <c r="D59" s="15" t="str">
        <f>IF($B59="N/A","N/A",IF(C59&gt;15,"No",IF(C59&lt;-15,"No","Yes")))</f>
        <v>N/A</v>
      </c>
      <c r="E59" s="22">
        <v>1506.6090179</v>
      </c>
      <c r="F59" s="15" t="str">
        <f>IF($B59="N/A","N/A",IF(E59&gt;15,"No",IF(E59&lt;-15,"No","Yes")))</f>
        <v>N/A</v>
      </c>
      <c r="G59" s="22">
        <v>1660.1412708</v>
      </c>
      <c r="H59" s="15" t="str">
        <f>IF($B59="N/A","N/A",IF(G59&gt;15,"No",IF(G59&lt;-15,"No","Yes")))</f>
        <v>N/A</v>
      </c>
      <c r="I59" s="16">
        <v>1.2849999999999999</v>
      </c>
      <c r="J59" s="16">
        <v>10.19</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98.340548341000002</v>
      </c>
      <c r="D61" s="15" t="str">
        <f>IF($B61="N/A","N/A",IF(C61&gt;99,"No",IF(C61&lt;75,"No","Yes")))</f>
        <v>Yes</v>
      </c>
      <c r="E61" s="16">
        <v>96.726374304999993</v>
      </c>
      <c r="F61" s="15" t="str">
        <f>IF($B61="N/A","N/A",IF(E61&gt;99,"No",IF(E61&lt;75,"No","Yes")))</f>
        <v>Yes</v>
      </c>
      <c r="G61" s="16">
        <v>95.373226403000004</v>
      </c>
      <c r="H61" s="15" t="str">
        <f>IF($B61="N/A","N/A",IF(G61&gt;99,"No",IF(G61&lt;75,"No","Yes")))</f>
        <v>Yes</v>
      </c>
      <c r="I61" s="16">
        <v>-1.64</v>
      </c>
      <c r="J61" s="16">
        <v>-1.4</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1.5873015873</v>
      </c>
      <c r="D63" s="15" t="str">
        <f>IF($B63="N/A","N/A",IF(C63&gt;10,"No",IF(C63&lt;=0,"No","Yes")))</f>
        <v>Yes</v>
      </c>
      <c r="E63" s="17">
        <v>3.0883261272000002</v>
      </c>
      <c r="F63" s="15" t="str">
        <f>IF($B63="N/A","N/A",IF(E63&gt;10,"No",IF(E63&lt;=0,"No","Yes")))</f>
        <v>Yes</v>
      </c>
      <c r="G63" s="17">
        <v>4.6267735964999996</v>
      </c>
      <c r="H63" s="15" t="str">
        <f>IF($B63="N/A","N/A",IF(G63&gt;10,"No",IF(G63&lt;=0,"No","Yes")))</f>
        <v>Yes</v>
      </c>
      <c r="I63" s="16">
        <v>94.56</v>
      </c>
      <c r="J63" s="16">
        <v>49.81</v>
      </c>
      <c r="K63" s="15" t="str">
        <f t="shared" si="6"/>
        <v>No</v>
      </c>
    </row>
    <row r="64" spans="1:11" x14ac:dyDescent="0.25">
      <c r="A64" s="6" t="s">
        <v>838</v>
      </c>
      <c r="B64" s="18" t="s">
        <v>54</v>
      </c>
      <c r="C64" s="17">
        <v>7.2150072199999998E-2</v>
      </c>
      <c r="D64" s="15" t="str">
        <f>IF($B64="N/A","N/A",IF(C64&gt;5,"No",IF(C64&lt;=0,"No","Yes")))</f>
        <v>Yes</v>
      </c>
      <c r="E64" s="17">
        <v>0.18529956759999999</v>
      </c>
      <c r="F64" s="15" t="str">
        <f>IF($B64="N/A","N/A",IF(E64&gt;5,"No",IF(E64&lt;=0,"No","Yes")))</f>
        <v>Yes</v>
      </c>
      <c r="G64" s="17">
        <v>0</v>
      </c>
      <c r="H64" s="15" t="str">
        <f>IF($B64="N/A","N/A",IF(G64&gt;5,"No",IF(G64&lt;=0,"No","Yes")))</f>
        <v>No</v>
      </c>
      <c r="I64" s="16">
        <v>156.80000000000001</v>
      </c>
      <c r="J64" s="16">
        <v>-100</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0</v>
      </c>
      <c r="D68" s="15" t="str">
        <f>IF($B68="N/A","N/A",IF(C68&gt;100,"No",IF(C68&lt;95,"No","Yes")))</f>
        <v>No</v>
      </c>
      <c r="E68" s="17">
        <v>0</v>
      </c>
      <c r="F68" s="15" t="str">
        <f>IF($B68="N/A","N/A",IF(E68&gt;100,"No",IF(E68&lt;95,"No","Yes")))</f>
        <v>No</v>
      </c>
      <c r="G68" s="17">
        <v>0</v>
      </c>
      <c r="H68" s="15" t="str">
        <f>IF($B68="N/A","N/A",IF(G68&gt;100,"No",IF(G68&lt;95,"No","Yes")))</f>
        <v>No</v>
      </c>
      <c r="I68" s="16" t="s">
        <v>1088</v>
      </c>
      <c r="J68" s="16" t="s">
        <v>1088</v>
      </c>
      <c r="K68" s="15" t="str">
        <f t="shared" si="6"/>
        <v>N/A</v>
      </c>
    </row>
    <row r="69" spans="1:11" x14ac:dyDescent="0.25">
      <c r="A69" s="6" t="s">
        <v>195</v>
      </c>
      <c r="B69" s="2" t="s">
        <v>56</v>
      </c>
      <c r="C69" s="17" t="s">
        <v>1088</v>
      </c>
      <c r="D69" s="15" t="str">
        <f>IF($B69="N/A","N/A",IF(C69&gt;30,"No",IF(C69&lt;5,"No","Yes")))</f>
        <v>No</v>
      </c>
      <c r="E69" s="17" t="s">
        <v>1088</v>
      </c>
      <c r="F69" s="15" t="str">
        <f>IF($B69="N/A","N/A",IF(E69&gt;30,"No",IF(E69&lt;5,"No","Yes")))</f>
        <v>No</v>
      </c>
      <c r="G69" s="17" t="s">
        <v>1088</v>
      </c>
      <c r="H69" s="15" t="str">
        <f>IF($B69="N/A","N/A",IF(G69&gt;30,"No",IF(G69&lt;5,"No","Yes")))</f>
        <v>No</v>
      </c>
      <c r="I69" s="16" t="s">
        <v>1088</v>
      </c>
      <c r="J69" s="16" t="s">
        <v>1088</v>
      </c>
      <c r="K69" s="15" t="str">
        <f t="shared" si="6"/>
        <v>N/A</v>
      </c>
    </row>
    <row r="70" spans="1:11" x14ac:dyDescent="0.25">
      <c r="A70" s="6" t="s">
        <v>196</v>
      </c>
      <c r="B70" s="2" t="s">
        <v>10</v>
      </c>
      <c r="C70" s="17" t="s">
        <v>1088</v>
      </c>
      <c r="D70" s="15" t="str">
        <f>IF($B70="N/A","N/A",IF(C70&gt;75,"No",IF(C70&lt;15,"No","Yes")))</f>
        <v>No</v>
      </c>
      <c r="E70" s="17" t="s">
        <v>1088</v>
      </c>
      <c r="F70" s="15" t="str">
        <f>IF($B70="N/A","N/A",IF(E70&gt;75,"No",IF(E70&lt;15,"No","Yes")))</f>
        <v>No</v>
      </c>
      <c r="G70" s="17" t="s">
        <v>1088</v>
      </c>
      <c r="H70" s="15" t="str">
        <f>IF($B70="N/A","N/A",IF(G70&gt;75,"No",IF(G70&lt;15,"No","Yes")))</f>
        <v>No</v>
      </c>
      <c r="I70" s="16" t="s">
        <v>1088</v>
      </c>
      <c r="J70" s="16" t="s">
        <v>1088</v>
      </c>
      <c r="K70" s="15" t="str">
        <f t="shared" si="6"/>
        <v>N/A</v>
      </c>
    </row>
    <row r="71" spans="1:11" x14ac:dyDescent="0.25">
      <c r="A71" s="6" t="s">
        <v>197</v>
      </c>
      <c r="B71" s="2" t="s">
        <v>11</v>
      </c>
      <c r="C71" s="17" t="s">
        <v>1088</v>
      </c>
      <c r="D71" s="15" t="str">
        <f>IF($B71="N/A","N/A",IF(C71&gt;70,"No",IF(C71&lt;25,"No","Yes")))</f>
        <v>No</v>
      </c>
      <c r="E71" s="17" t="s">
        <v>1088</v>
      </c>
      <c r="F71" s="15" t="str">
        <f>IF($B71="N/A","N/A",IF(E71&gt;70,"No",IF(E71&lt;25,"No","Yes")))</f>
        <v>No</v>
      </c>
      <c r="G71" s="17" t="s">
        <v>1088</v>
      </c>
      <c r="H71" s="15" t="str">
        <f>IF($B71="N/A","N/A",IF(G71&gt;70,"No",IF(G71&lt;25,"No","Yes")))</f>
        <v>No</v>
      </c>
      <c r="I71" s="16" t="s">
        <v>1088</v>
      </c>
      <c r="J71" s="16" t="s">
        <v>1088</v>
      </c>
      <c r="K71" s="15" t="str">
        <f t="shared" si="6"/>
        <v>N/A</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99.444101297000003</v>
      </c>
      <c r="F73" s="15" t="str">
        <f>IF($B73="N/A","N/A",IF(E73&gt;100,"No",IF(E73&lt;95,"No","Yes")))</f>
        <v>Yes</v>
      </c>
      <c r="G73" s="17">
        <v>99.259716225000005</v>
      </c>
      <c r="H73" s="15" t="str">
        <f>IF($B73="N/A","N/A",IF(G73&gt;100,"No",IF(G73&lt;95,"No","Yes")))</f>
        <v>Yes</v>
      </c>
      <c r="I73" s="16" t="s">
        <v>50</v>
      </c>
      <c r="J73" s="16">
        <v>-0.185</v>
      </c>
      <c r="K73" s="15" t="str">
        <f>IF(J73="Div by 0", "N/A", IF(J73="N/A","N/A", IF(J73&gt;15, "No", IF(J73&lt;-15, "No", "Yes"))))</f>
        <v>Yes</v>
      </c>
    </row>
    <row r="74" spans="1:11" x14ac:dyDescent="0.25">
      <c r="A74" s="6" t="s">
        <v>700</v>
      </c>
      <c r="B74" s="2" t="s">
        <v>65</v>
      </c>
      <c r="C74" s="17">
        <v>11.76046176</v>
      </c>
      <c r="D74" s="15" t="str">
        <f>IF($B74="N/A","N/A",IF(C74&gt;5,"No",IF(C74&lt;1,"No","Yes")))</f>
        <v>No</v>
      </c>
      <c r="E74" s="17">
        <v>11.365040148</v>
      </c>
      <c r="F74" s="15" t="str">
        <f>IF($B74="N/A","N/A",IF(E74&gt;5,"No",IF(E74&lt;1,"No","Yes")))</f>
        <v>No</v>
      </c>
      <c r="G74" s="17">
        <v>11.782850093</v>
      </c>
      <c r="H74" s="15" t="str">
        <f>IF($B74="N/A","N/A",IF(G74&gt;5,"No",IF(G74&lt;1,"No","Yes")))</f>
        <v>No</v>
      </c>
      <c r="I74" s="16">
        <v>-3.36</v>
      </c>
      <c r="J74" s="16">
        <v>3.6760000000000002</v>
      </c>
      <c r="K74" s="15" t="str">
        <f>IF(J74="Div by 0", "N/A", IF(J74="N/A","N/A", IF(J74&gt;15, "No", IF(J74&lt;-15, "No", "Yes"))))</f>
        <v>Yes</v>
      </c>
    </row>
    <row r="75" spans="1:11" x14ac:dyDescent="0.25">
      <c r="A75" s="6" t="s">
        <v>702</v>
      </c>
      <c r="B75" s="2" t="s">
        <v>66</v>
      </c>
      <c r="C75" s="17">
        <v>71.13997114</v>
      </c>
      <c r="D75" s="15" t="str">
        <f>IF($B75="N/A","N/A",IF(C75&gt;98,"No",IF(C75&lt;8,"No","Yes")))</f>
        <v>Yes</v>
      </c>
      <c r="E75" s="17">
        <v>71.649166152000006</v>
      </c>
      <c r="F75" s="15" t="str">
        <f>IF($B75="N/A","N/A",IF(E75&gt;98,"No",IF(E75&lt;8,"No","Yes")))</f>
        <v>Yes</v>
      </c>
      <c r="G75" s="17">
        <v>73.103022824999996</v>
      </c>
      <c r="H75" s="15" t="str">
        <f>IF($B75="N/A","N/A",IF(G75&gt;98,"No",IF(G75&lt;8,"No","Yes")))</f>
        <v>Yes</v>
      </c>
      <c r="I75" s="16">
        <v>0.71579999999999999</v>
      </c>
      <c r="J75" s="16">
        <v>2.0289999999999999</v>
      </c>
      <c r="K75" s="15" t="str">
        <f>IF(J75="Div by 0", "N/A", IF(J75="N/A","N/A", IF(J75&gt;15, "No", IF(J75&lt;-15, "No", "Yes"))))</f>
        <v>Yes</v>
      </c>
    </row>
    <row r="76" spans="1:11" x14ac:dyDescent="0.25">
      <c r="A76" s="6" t="s">
        <v>703</v>
      </c>
      <c r="B76" s="18" t="s">
        <v>54</v>
      </c>
      <c r="C76" s="17">
        <v>2.1645021645</v>
      </c>
      <c r="D76" s="15" t="str">
        <f>IF($B76="N/A","N/A",IF(C76&gt;5,"No",IF(C76&lt;=0,"No","Yes")))</f>
        <v>Yes</v>
      </c>
      <c r="E76" s="17">
        <v>2.1000617665000001</v>
      </c>
      <c r="F76" s="15" t="str">
        <f>IF($B76="N/A","N/A",IF(E76&gt;5,"No",IF(E76&lt;=0,"No","Yes")))</f>
        <v>Yes</v>
      </c>
      <c r="G76" s="17">
        <v>2.2208513263</v>
      </c>
      <c r="H76" s="15" t="str">
        <f>IF($B76="N/A","N/A",IF(G76&gt;5,"No",IF(G76&lt;=0,"No","Yes")))</f>
        <v>Yes</v>
      </c>
      <c r="I76" s="16">
        <v>-2.98</v>
      </c>
      <c r="J76" s="16">
        <v>5.7519999999999998</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3839313</v>
      </c>
      <c r="D6" s="15" t="str">
        <f>IF($B6="N/A","N/A",IF(C6&gt;15,"No",IF(C6&lt;-15,"No","Yes")))</f>
        <v>N/A</v>
      </c>
      <c r="E6" s="27">
        <v>3266421</v>
      </c>
      <c r="F6" s="15" t="str">
        <f>IF($B6="N/A","N/A",IF(E6&gt;15,"No",IF(E6&lt;-15,"No","Yes")))</f>
        <v>N/A</v>
      </c>
      <c r="G6" s="27">
        <v>2994207</v>
      </c>
      <c r="H6" s="15" t="str">
        <f>IF($B6="N/A","N/A",IF(G6&gt;15,"No",IF(G6&lt;-15,"No","Yes")))</f>
        <v>N/A</v>
      </c>
      <c r="I6" s="28">
        <v>-14.9</v>
      </c>
      <c r="J6" s="28">
        <v>-8.33</v>
      </c>
      <c r="K6" s="15" t="str">
        <f>IF(J6="Div by 0", "N/A", IF(J6="N/A","N/A", IF(J6&gt;15, "No", IF(J6&lt;-15, "No", "Yes"))))</f>
        <v>Yes</v>
      </c>
    </row>
    <row r="7" spans="1:11" x14ac:dyDescent="0.25">
      <c r="A7" s="50" t="s">
        <v>694</v>
      </c>
      <c r="B7" s="30" t="s">
        <v>50</v>
      </c>
      <c r="C7" s="8">
        <v>1.7786515452</v>
      </c>
      <c r="D7" s="15" t="str">
        <f>IF($B7="N/A","N/A",IF(C7&gt;15,"No",IF(C7&lt;-15,"No","Yes")))</f>
        <v>N/A</v>
      </c>
      <c r="E7" s="15">
        <v>0.99503401430000005</v>
      </c>
      <c r="F7" s="15" t="str">
        <f>IF($B7="N/A","N/A",IF(E7&gt;15,"No",IF(E7&lt;-15,"No","Yes")))</f>
        <v>N/A</v>
      </c>
      <c r="G7" s="15">
        <v>1.2290399400000001E-2</v>
      </c>
      <c r="H7" s="15" t="str">
        <f>IF($B7="N/A","N/A",IF(G7&gt;15,"No",IF(G7&lt;-15,"No","Yes")))</f>
        <v>N/A</v>
      </c>
      <c r="I7" s="28">
        <v>-44.1</v>
      </c>
      <c r="J7" s="28">
        <v>-98.8</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45.526947139000001</v>
      </c>
      <c r="D9" s="15" t="str">
        <f>IF($B9="N/A","N/A",IF(C9&gt;15,"No",IF(C9&lt;-15,"No","Yes")))</f>
        <v>N/A</v>
      </c>
      <c r="E9" s="15">
        <v>34.814465128999998</v>
      </c>
      <c r="F9" s="15" t="str">
        <f>IF($B9="N/A","N/A",IF(E9&gt;15,"No",IF(E9&lt;-15,"No","Yes")))</f>
        <v>N/A</v>
      </c>
      <c r="G9" s="15">
        <v>27.910127790000001</v>
      </c>
      <c r="H9" s="15" t="str">
        <f>IF($B9="N/A","N/A",IF(G9&gt;15,"No",IF(G9&lt;-15,"No","Yes")))</f>
        <v>N/A</v>
      </c>
      <c r="I9" s="28">
        <v>-23.5</v>
      </c>
      <c r="J9" s="28">
        <v>-19.8</v>
      </c>
      <c r="K9" s="15" t="str">
        <f t="shared" ref="K9:K26" si="0">IF(J9="Div by 0", "N/A", IF(J9="N/A","N/A", IF(J9&gt;15, "No", IF(J9&lt;-15, "No", "Yes"))))</f>
        <v>No</v>
      </c>
    </row>
    <row r="10" spans="1:11" x14ac:dyDescent="0.25">
      <c r="A10" s="188" t="s">
        <v>1077</v>
      </c>
      <c r="B10" s="30" t="s">
        <v>50</v>
      </c>
      <c r="C10" s="29">
        <v>2023103</v>
      </c>
      <c r="D10" s="15" t="str">
        <f>IF($B10="N/A","N/A",IF(C10&gt;15,"No",IF(C10&lt;-15,"No","Yes")))</f>
        <v>N/A</v>
      </c>
      <c r="E10" s="27">
        <v>2096732</v>
      </c>
      <c r="F10" s="15" t="str">
        <f>IF($B10="N/A","N/A",IF(E10&gt;15,"No",IF(E10&lt;-15,"No","Yes")))</f>
        <v>N/A</v>
      </c>
      <c r="G10" s="27">
        <v>2158152</v>
      </c>
      <c r="H10" s="15" t="str">
        <f>IF($B10="N/A","N/A",IF(G10&gt;15,"No",IF(G10&lt;-15,"No","Yes")))</f>
        <v>N/A</v>
      </c>
      <c r="I10" s="28">
        <v>3.6389999999999998</v>
      </c>
      <c r="J10" s="28">
        <v>2.9289999999999998</v>
      </c>
      <c r="K10" s="15" t="str">
        <f t="shared" si="0"/>
        <v>Yes</v>
      </c>
    </row>
    <row r="11" spans="1:11" x14ac:dyDescent="0.25">
      <c r="A11" s="50" t="s">
        <v>696</v>
      </c>
      <c r="B11" s="30" t="s">
        <v>52</v>
      </c>
      <c r="C11" s="8">
        <v>18.980249646000001</v>
      </c>
      <c r="D11" s="15" t="str">
        <f>IF($B11="N/A","N/A",IF(C11&gt;20,"No",IF(C11&lt;5,"No","Yes")))</f>
        <v>Yes</v>
      </c>
      <c r="E11" s="15">
        <v>18.683408275000001</v>
      </c>
      <c r="F11" s="15" t="str">
        <f>IF($B11="N/A","N/A",IF(E11&gt;20,"No",IF(E11&lt;5,"No","Yes")))</f>
        <v>Yes</v>
      </c>
      <c r="G11" s="15">
        <v>18.570656747000001</v>
      </c>
      <c r="H11" s="15" t="str">
        <f>IF($B11="N/A","N/A",IF(G11&gt;20,"No",IF(G11&lt;5,"No","Yes")))</f>
        <v>Yes</v>
      </c>
      <c r="I11" s="28">
        <v>-1.56</v>
      </c>
      <c r="J11" s="28">
        <v>-0.60299999999999998</v>
      </c>
      <c r="K11" s="15" t="str">
        <f t="shared" si="0"/>
        <v>Yes</v>
      </c>
    </row>
    <row r="12" spans="1:11" x14ac:dyDescent="0.25">
      <c r="A12" s="50" t="s">
        <v>697</v>
      </c>
      <c r="B12" s="30" t="s">
        <v>174</v>
      </c>
      <c r="C12" s="8">
        <v>0.7081695791</v>
      </c>
      <c r="D12" s="15" t="str">
        <f>IF($B12="N/A","N/A",IF(C12&gt;1,"Yes","No"))</f>
        <v>No</v>
      </c>
      <c r="E12" s="15">
        <v>0.93397725600000003</v>
      </c>
      <c r="F12" s="15" t="str">
        <f>IF($B12="N/A","N/A",IF(E12&gt;1,"Yes","No"))</f>
        <v>No</v>
      </c>
      <c r="G12" s="15">
        <v>1.3072758545000001</v>
      </c>
      <c r="H12" s="15" t="str">
        <f>IF($B12="N/A","N/A",IF(G12&gt;1,"Yes","No"))</f>
        <v>Yes</v>
      </c>
      <c r="I12" s="28">
        <v>31.89</v>
      </c>
      <c r="J12" s="28">
        <v>39.97</v>
      </c>
      <c r="K12" s="15" t="str">
        <f t="shared" si="0"/>
        <v>No</v>
      </c>
    </row>
    <row r="13" spans="1:11" x14ac:dyDescent="0.25">
      <c r="A13" s="50" t="s">
        <v>698</v>
      </c>
      <c r="B13" s="30" t="s">
        <v>50</v>
      </c>
      <c r="C13" s="8">
        <v>85.803029245000005</v>
      </c>
      <c r="D13" s="15" t="str">
        <f>IF($B13="N/A","N/A",IF(C13&gt;15,"No",IF(C13&lt;-15,"No","Yes")))</f>
        <v>N/A</v>
      </c>
      <c r="E13" s="15">
        <v>91.472195271000004</v>
      </c>
      <c r="F13" s="15" t="str">
        <f>IF($B13="N/A","N/A",IF(E13&gt;15,"No",IF(E13&lt;-15,"No","Yes")))</f>
        <v>N/A</v>
      </c>
      <c r="G13" s="15">
        <v>92.340410449000004</v>
      </c>
      <c r="H13" s="15" t="str">
        <f>IF($B13="N/A","N/A",IF(G13&gt;15,"No",IF(G13&lt;-15,"No","Yes")))</f>
        <v>N/A</v>
      </c>
      <c r="I13" s="28">
        <v>6.6070000000000002</v>
      </c>
      <c r="J13" s="28">
        <v>0.94920000000000004</v>
      </c>
      <c r="K13" s="15" t="str">
        <f t="shared" si="0"/>
        <v>Yes</v>
      </c>
    </row>
    <row r="14" spans="1:11" x14ac:dyDescent="0.25">
      <c r="A14" s="50" t="s">
        <v>699</v>
      </c>
      <c r="B14" s="30" t="s">
        <v>50</v>
      </c>
      <c r="C14" s="43">
        <v>480.15788371999997</v>
      </c>
      <c r="D14" s="15" t="str">
        <f>IF($B14="N/A","N/A",IF(C14&gt;15,"No",IF(C14&lt;-15,"No","Yes")))</f>
        <v>N/A</v>
      </c>
      <c r="E14" s="37">
        <v>317.24842976000002</v>
      </c>
      <c r="F14" s="15" t="str">
        <f>IF($B14="N/A","N/A",IF(E14&gt;15,"No",IF(E14&lt;-15,"No","Yes")))</f>
        <v>N/A</v>
      </c>
      <c r="G14" s="37">
        <v>274.78729664000002</v>
      </c>
      <c r="H14" s="15" t="str">
        <f>IF($B14="N/A","N/A",IF(G14&gt;15,"No",IF(G14&lt;-15,"No","Yes")))</f>
        <v>N/A</v>
      </c>
      <c r="I14" s="28">
        <v>-33.9</v>
      </c>
      <c r="J14" s="28">
        <v>-13.4</v>
      </c>
      <c r="K14" s="15" t="str">
        <f t="shared" si="0"/>
        <v>Yes</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32.606652038</v>
      </c>
      <c r="D16" s="15" t="str">
        <f>IF($B16="N/A","N/A",IF(C16&gt;15,"No",IF(C16&lt;-15,"No","Yes")))</f>
        <v>N/A</v>
      </c>
      <c r="E16" s="38">
        <v>19.095128850999998</v>
      </c>
      <c r="F16" s="15" t="str">
        <f>IF($B16="N/A","N/A",IF(E16&gt;15,"No",IF(E16&lt;-15,"No","Yes")))</f>
        <v>N/A</v>
      </c>
      <c r="G16" s="38">
        <v>10.595492944</v>
      </c>
      <c r="H16" s="15" t="str">
        <f>IF($B16="N/A","N/A",IF(G16&gt;15,"No",IF(G16&lt;-15,"No","Yes")))</f>
        <v>N/A</v>
      </c>
      <c r="I16" s="28">
        <v>-41.4</v>
      </c>
      <c r="J16" s="28">
        <v>-44.5</v>
      </c>
      <c r="K16" s="15" t="str">
        <f t="shared" si="0"/>
        <v>No</v>
      </c>
    </row>
    <row r="17" spans="1:11" x14ac:dyDescent="0.25">
      <c r="A17" s="42" t="s">
        <v>218</v>
      </c>
      <c r="B17" s="30" t="s">
        <v>50</v>
      </c>
      <c r="C17" s="44">
        <v>13.744724578</v>
      </c>
      <c r="D17" s="15" t="str">
        <f>IF($B17="N/A","N/A",IF(C17&gt;15,"No",IF(C17&lt;-15,"No","Yes")))</f>
        <v>N/A</v>
      </c>
      <c r="E17" s="38">
        <v>16.069233645000001</v>
      </c>
      <c r="F17" s="15" t="str">
        <f>IF($B17="N/A","N/A",IF(E17&gt;15,"No",IF(E17&lt;-15,"No","Yes")))</f>
        <v>N/A</v>
      </c>
      <c r="G17" s="38">
        <v>17.318065533999999</v>
      </c>
      <c r="H17" s="15" t="str">
        <f>IF($B17="N/A","N/A",IF(G17&gt;15,"No",IF(G17&lt;-15,"No","Yes")))</f>
        <v>N/A</v>
      </c>
      <c r="I17" s="28">
        <v>16.91</v>
      </c>
      <c r="J17" s="28">
        <v>7.7720000000000002</v>
      </c>
      <c r="K17" s="15" t="str">
        <f t="shared" si="0"/>
        <v>Yes</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v>6.3277824992999996</v>
      </c>
      <c r="D19" s="15" t="str">
        <f>IF($B19="N/A","N/A",IF(C19&gt;250,"No",IF(C19&lt;20,"No","Yes")))</f>
        <v>No</v>
      </c>
      <c r="E19" s="37">
        <v>6.3311514912</v>
      </c>
      <c r="F19" s="15" t="str">
        <f>IF($B19="N/A","N/A",IF(E19&gt;250,"No",IF(E19&lt;20,"No","Yes")))</f>
        <v>No</v>
      </c>
      <c r="G19" s="37">
        <v>6.3419353618000001</v>
      </c>
      <c r="H19" s="15" t="str">
        <f>IF($B19="N/A","N/A",IF(G19&gt;250,"No",IF(G19&lt;20,"No","Yes")))</f>
        <v>No</v>
      </c>
      <c r="I19" s="28">
        <v>5.3199999999999997E-2</v>
      </c>
      <c r="J19" s="28">
        <v>0.17030000000000001</v>
      </c>
      <c r="K19" s="15" t="str">
        <f t="shared" si="0"/>
        <v>Yes</v>
      </c>
    </row>
    <row r="20" spans="1:11" x14ac:dyDescent="0.25">
      <c r="A20" s="42" t="s">
        <v>221</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x14ac:dyDescent="0.25">
      <c r="A21" s="31" t="s">
        <v>845</v>
      </c>
      <c r="B21" s="30" t="s">
        <v>50</v>
      </c>
      <c r="C21" s="29">
        <v>19</v>
      </c>
      <c r="D21" s="30" t="s">
        <v>50</v>
      </c>
      <c r="E21" s="27">
        <v>37</v>
      </c>
      <c r="F21" s="30" t="s">
        <v>50</v>
      </c>
      <c r="G21" s="27">
        <v>40</v>
      </c>
      <c r="H21" s="15" t="str">
        <f>IF($B21="N/A","N/A",IF(G21&gt;15,"No",IF(G21&lt;-15,"No","Yes")))</f>
        <v>N/A</v>
      </c>
      <c r="I21" s="30" t="s">
        <v>1089</v>
      </c>
      <c r="J21" s="28">
        <v>8.1080000000000005</v>
      </c>
      <c r="K21" s="15" t="str">
        <f t="shared" si="0"/>
        <v>Yes</v>
      </c>
    </row>
    <row r="22" spans="1:11" ht="25" x14ac:dyDescent="0.25">
      <c r="A22" s="1" t="s">
        <v>846</v>
      </c>
      <c r="B22" s="30" t="s">
        <v>50</v>
      </c>
      <c r="C22" s="22">
        <v>12</v>
      </c>
      <c r="D22" s="30" t="s">
        <v>50</v>
      </c>
      <c r="E22" s="22">
        <v>19.945945945999998</v>
      </c>
      <c r="F22" s="30" t="s">
        <v>50</v>
      </c>
      <c r="G22" s="22">
        <v>12.15</v>
      </c>
      <c r="H22" s="30" t="s">
        <v>50</v>
      </c>
      <c r="I22" s="16">
        <v>66.22</v>
      </c>
      <c r="J22" s="16">
        <v>-39.1</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32502</v>
      </c>
      <c r="F24" s="30" t="s">
        <v>50</v>
      </c>
      <c r="G24" s="27">
        <v>368</v>
      </c>
      <c r="H24" s="30" t="s">
        <v>50</v>
      </c>
      <c r="I24" s="28" t="s">
        <v>50</v>
      </c>
      <c r="J24" s="28">
        <v>-98.9</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0.153836687</v>
      </c>
      <c r="F26" s="15" t="str">
        <f t="shared" si="2"/>
        <v>N/A</v>
      </c>
      <c r="G26" s="28">
        <v>0</v>
      </c>
      <c r="H26" s="15" t="str">
        <f t="shared" si="3"/>
        <v>N/A</v>
      </c>
      <c r="I26" s="28" t="s">
        <v>50</v>
      </c>
      <c r="J26" s="28">
        <v>-100</v>
      </c>
      <c r="K26" s="15" t="str">
        <f t="shared" si="0"/>
        <v>No</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1639113</v>
      </c>
      <c r="D28" s="15" t="str">
        <f>IF($B28="N/A","N/A",IF(C28&gt;15,"No",IF(C28&lt;-15,"No","Yes")))</f>
        <v>N/A</v>
      </c>
      <c r="E28" s="27">
        <v>1704991</v>
      </c>
      <c r="F28" s="15" t="str">
        <f>IF($B28="N/A","N/A",IF(E28&gt;15,"No",IF(E28&lt;-15,"No","Yes")))</f>
        <v>N/A</v>
      </c>
      <c r="G28" s="27">
        <v>1757369</v>
      </c>
      <c r="H28" s="15" t="str">
        <f>IF($B28="N/A","N/A",IF(G28&gt;15,"No",IF(G28&lt;-15,"No","Yes")))</f>
        <v>N/A</v>
      </c>
      <c r="I28" s="28">
        <v>4.0190000000000001</v>
      </c>
      <c r="J28" s="28">
        <v>3.0720000000000001</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7.3688025169999998</v>
      </c>
      <c r="D31" s="15" t="str">
        <f t="shared" ref="D31:D37" si="5">IF($B31="N/A","N/A",IF(C31&gt;15,"No",IF(C31&lt;-15,"No","Yes")))</f>
        <v>N/A</v>
      </c>
      <c r="E31" s="28">
        <v>6.6456655783</v>
      </c>
      <c r="F31" s="15" t="str">
        <f t="shared" ref="F31:F37" si="6">IF($B31="N/A","N/A",IF(E31&gt;15,"No",IF(E31&lt;-15,"No","Yes")))</f>
        <v>N/A</v>
      </c>
      <c r="G31" s="28">
        <v>6.2946370397999996</v>
      </c>
      <c r="H31" s="15" t="str">
        <f t="shared" ref="H31:H37" si="7">IF($B31="N/A","N/A",IF(G31&gt;15,"No",IF(G31&lt;-15,"No","Yes")))</f>
        <v>N/A</v>
      </c>
      <c r="I31" s="28">
        <v>-9.81</v>
      </c>
      <c r="J31" s="28">
        <v>-5.28</v>
      </c>
      <c r="K31" s="15" t="str">
        <f t="shared" si="4"/>
        <v>Yes</v>
      </c>
    </row>
    <row r="32" spans="1:11" x14ac:dyDescent="0.25">
      <c r="A32" s="42" t="s">
        <v>222</v>
      </c>
      <c r="B32" s="30" t="s">
        <v>50</v>
      </c>
      <c r="C32" s="45">
        <v>12.455848258</v>
      </c>
      <c r="D32" s="15" t="str">
        <f t="shared" si="5"/>
        <v>N/A</v>
      </c>
      <c r="E32" s="28">
        <v>12.681242456</v>
      </c>
      <c r="F32" s="15" t="str">
        <f t="shared" si="6"/>
        <v>N/A</v>
      </c>
      <c r="G32" s="28">
        <v>14.107602655999999</v>
      </c>
      <c r="H32" s="15" t="str">
        <f t="shared" si="7"/>
        <v>N/A</v>
      </c>
      <c r="I32" s="28">
        <v>1.81</v>
      </c>
      <c r="J32" s="28">
        <v>11.25</v>
      </c>
      <c r="K32" s="15" t="str">
        <f t="shared" si="4"/>
        <v>Yes</v>
      </c>
    </row>
    <row r="33" spans="1:11" ht="12.75" customHeight="1" x14ac:dyDescent="0.25">
      <c r="A33" s="42" t="s">
        <v>223</v>
      </c>
      <c r="B33" s="30" t="s">
        <v>50</v>
      </c>
      <c r="C33" s="45">
        <v>40.434552199000002</v>
      </c>
      <c r="D33" s="15" t="str">
        <f t="shared" si="5"/>
        <v>N/A</v>
      </c>
      <c r="E33" s="28">
        <v>42.934515017000003</v>
      </c>
      <c r="F33" s="15" t="str">
        <f t="shared" si="6"/>
        <v>N/A</v>
      </c>
      <c r="G33" s="28">
        <v>23.624026137000001</v>
      </c>
      <c r="H33" s="15" t="str">
        <f t="shared" si="7"/>
        <v>N/A</v>
      </c>
      <c r="I33" s="28">
        <v>6.1829999999999998</v>
      </c>
      <c r="J33" s="28">
        <v>-45</v>
      </c>
      <c r="K33" s="15" t="str">
        <f t="shared" si="4"/>
        <v>No</v>
      </c>
    </row>
    <row r="34" spans="1:11" x14ac:dyDescent="0.25">
      <c r="A34" s="42" t="s">
        <v>224</v>
      </c>
      <c r="B34" s="30" t="s">
        <v>50</v>
      </c>
      <c r="C34" s="45">
        <v>7.0812795340000001</v>
      </c>
      <c r="D34" s="15" t="str">
        <f t="shared" si="5"/>
        <v>N/A</v>
      </c>
      <c r="E34" s="28">
        <v>6.3139950522000001</v>
      </c>
      <c r="F34" s="15" t="str">
        <f t="shared" si="6"/>
        <v>N/A</v>
      </c>
      <c r="G34" s="28">
        <v>5.9817346747000002</v>
      </c>
      <c r="H34" s="15" t="str">
        <f t="shared" si="7"/>
        <v>N/A</v>
      </c>
      <c r="I34" s="28">
        <v>-10.8</v>
      </c>
      <c r="J34" s="28">
        <v>-5.26</v>
      </c>
      <c r="K34" s="15" t="str">
        <f t="shared" si="4"/>
        <v>Yes</v>
      </c>
    </row>
    <row r="35" spans="1:11" x14ac:dyDescent="0.25">
      <c r="A35" s="42" t="s">
        <v>876</v>
      </c>
      <c r="B35" s="30" t="s">
        <v>50</v>
      </c>
      <c r="C35" s="45" t="s">
        <v>50</v>
      </c>
      <c r="D35" s="15" t="str">
        <f t="shared" si="5"/>
        <v>N/A</v>
      </c>
      <c r="E35" s="28">
        <v>99.984953355000002</v>
      </c>
      <c r="F35" s="15" t="str">
        <f t="shared" si="6"/>
        <v>N/A</v>
      </c>
      <c r="G35" s="28">
        <v>99.973964144999997</v>
      </c>
      <c r="H35" s="15" t="str">
        <f t="shared" si="7"/>
        <v>N/A</v>
      </c>
      <c r="I35" s="28" t="s">
        <v>50</v>
      </c>
      <c r="J35" s="28">
        <v>-1.0999999999999999E-2</v>
      </c>
      <c r="K35" s="15" t="str">
        <f t="shared" ref="K35" si="8">IF(J35="Div by 0", "N/A", IF(J35="N/A","N/A", IF(J35&gt;15, "No", IF(J35&lt;-15, "No", "Yes"))))</f>
        <v>Yes</v>
      </c>
    </row>
    <row r="36" spans="1:11" x14ac:dyDescent="0.25">
      <c r="A36" s="42" t="s">
        <v>877</v>
      </c>
      <c r="B36" s="30" t="s">
        <v>50</v>
      </c>
      <c r="C36" s="45" t="s">
        <v>50</v>
      </c>
      <c r="D36" s="15" t="str">
        <f t="shared" si="5"/>
        <v>N/A</v>
      </c>
      <c r="E36" s="28">
        <v>57.931450024</v>
      </c>
      <c r="F36" s="15" t="str">
        <f t="shared" si="6"/>
        <v>N/A</v>
      </c>
      <c r="G36" s="28">
        <v>48.086897692000001</v>
      </c>
      <c r="H36" s="15" t="str">
        <f t="shared" si="7"/>
        <v>N/A</v>
      </c>
      <c r="I36" s="28" t="s">
        <v>50</v>
      </c>
      <c r="J36" s="28">
        <v>-17</v>
      </c>
      <c r="K36" s="15" t="str">
        <f t="shared" si="4"/>
        <v>No</v>
      </c>
    </row>
    <row r="37" spans="1:11" x14ac:dyDescent="0.25">
      <c r="A37" s="56" t="s">
        <v>948</v>
      </c>
      <c r="B37" s="30" t="s">
        <v>50</v>
      </c>
      <c r="C37" s="45" t="s">
        <v>50</v>
      </c>
      <c r="D37" s="15" t="str">
        <f t="shared" si="5"/>
        <v>N/A</v>
      </c>
      <c r="E37" s="28">
        <v>76.620052540000003</v>
      </c>
      <c r="F37" s="15" t="str">
        <f t="shared" si="6"/>
        <v>N/A</v>
      </c>
      <c r="G37" s="28">
        <v>78.825733240999995</v>
      </c>
      <c r="H37" s="15" t="str">
        <f t="shared" si="7"/>
        <v>N/A</v>
      </c>
      <c r="I37" s="28" t="s">
        <v>50</v>
      </c>
      <c r="J37" s="28">
        <v>2.879</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93.378322818000001</v>
      </c>
      <c r="F39" s="15" t="str">
        <f>IF($B39="N/A","N/A",IF(E39&gt;95,"Yes","No"))</f>
        <v>No</v>
      </c>
      <c r="G39" s="28">
        <v>93.732505807999999</v>
      </c>
      <c r="H39" s="15" t="str">
        <f>IF($B39="N/A","N/A",IF(G39&gt;95,"Yes","No"))</f>
        <v>No</v>
      </c>
      <c r="I39" s="28" t="s">
        <v>50</v>
      </c>
      <c r="J39" s="28">
        <v>0.37930000000000003</v>
      </c>
      <c r="K39" s="15" t="str">
        <f t="shared" ref="K39" si="10">IF(J39="Div by 0", "N/A", IF(J39="N/A","N/A", IF(J39&gt;15, "No", IF(J39&lt;-15, "No", "Yes"))))</f>
        <v>Yes</v>
      </c>
    </row>
    <row r="40" spans="1:11" x14ac:dyDescent="0.25">
      <c r="A40" s="42" t="s">
        <v>225</v>
      </c>
      <c r="B40" s="39" t="s">
        <v>85</v>
      </c>
      <c r="C40" s="45">
        <v>47.397037300000001</v>
      </c>
      <c r="D40" s="15" t="str">
        <f>IF($B40="N/A","N/A",IF(C40&gt;90,"No",IF(C40&lt;50,"No","Yes")))</f>
        <v>No</v>
      </c>
      <c r="E40" s="28">
        <v>47.241950250999999</v>
      </c>
      <c r="F40" s="15" t="str">
        <f>IF($B40="N/A","N/A",IF(E40&gt;90,"No",IF(E40&lt;50,"No","Yes")))</f>
        <v>No</v>
      </c>
      <c r="G40" s="28">
        <v>46.905686852999999</v>
      </c>
      <c r="H40" s="15" t="str">
        <f>IF($B40="N/A","N/A",IF(G40&gt;90,"No",IF(G40&lt;50,"No","Yes")))</f>
        <v>No</v>
      </c>
      <c r="I40" s="28">
        <v>-0.32700000000000001</v>
      </c>
      <c r="J40" s="28">
        <v>-0.71199999999999997</v>
      </c>
      <c r="K40" s="15" t="str">
        <f t="shared" si="4"/>
        <v>Yes</v>
      </c>
    </row>
    <row r="41" spans="1:11" x14ac:dyDescent="0.25">
      <c r="A41" s="42" t="s">
        <v>226</v>
      </c>
      <c r="B41" s="39" t="s">
        <v>54</v>
      </c>
      <c r="C41" s="45">
        <v>3.4252672024000002</v>
      </c>
      <c r="D41" s="15" t="str">
        <f t="shared" ref="D41:D46" si="11">IF($B41="N/A","N/A",IF(C41&gt;5,"No",IF(C41&lt;=0,"No","Yes")))</f>
        <v>Yes</v>
      </c>
      <c r="E41" s="28">
        <v>5.0427245657000004</v>
      </c>
      <c r="F41" s="15" t="str">
        <f t="shared" ref="F41:F46" si="12">IF($B41="N/A","N/A",IF(E41&gt;5,"No",IF(E41&lt;=0,"No","Yes")))</f>
        <v>No</v>
      </c>
      <c r="G41" s="28">
        <v>5.8376470736000003</v>
      </c>
      <c r="H41" s="15" t="str">
        <f t="shared" ref="H41:H46" si="13">IF($B41="N/A","N/A",IF(G41&gt;5,"No",IF(G41&lt;=0,"No","Yes")))</f>
        <v>No</v>
      </c>
      <c r="I41" s="28">
        <v>47.22</v>
      </c>
      <c r="J41" s="28">
        <v>15.76</v>
      </c>
      <c r="K41" s="15" t="str">
        <f t="shared" si="4"/>
        <v>No</v>
      </c>
    </row>
    <row r="42" spans="1:11" x14ac:dyDescent="0.25">
      <c r="A42" s="42" t="s">
        <v>227</v>
      </c>
      <c r="B42" s="39" t="s">
        <v>54</v>
      </c>
      <c r="C42" s="45">
        <v>6.9590687158</v>
      </c>
      <c r="D42" s="15" t="str">
        <f t="shared" si="11"/>
        <v>No</v>
      </c>
      <c r="E42" s="28">
        <v>6.8251386664</v>
      </c>
      <c r="F42" s="15" t="str">
        <f t="shared" si="12"/>
        <v>No</v>
      </c>
      <c r="G42" s="28">
        <v>7.0331842658000001</v>
      </c>
      <c r="H42" s="15" t="str">
        <f t="shared" si="13"/>
        <v>No</v>
      </c>
      <c r="I42" s="28">
        <v>-1.92</v>
      </c>
      <c r="J42" s="28">
        <v>3.048</v>
      </c>
      <c r="K42" s="15" t="str">
        <f t="shared" si="4"/>
        <v>Yes</v>
      </c>
    </row>
    <row r="43" spans="1:11" x14ac:dyDescent="0.25">
      <c r="A43" s="42" t="s">
        <v>228</v>
      </c>
      <c r="B43" s="39" t="s">
        <v>54</v>
      </c>
      <c r="C43" s="45">
        <v>0.30900859180000001</v>
      </c>
      <c r="D43" s="15" t="str">
        <f t="shared" si="11"/>
        <v>Yes</v>
      </c>
      <c r="E43" s="28">
        <v>0.30275819640000001</v>
      </c>
      <c r="F43" s="15" t="str">
        <f t="shared" si="12"/>
        <v>Yes</v>
      </c>
      <c r="G43" s="28">
        <v>0.32958359910000001</v>
      </c>
      <c r="H43" s="15" t="str">
        <f t="shared" si="13"/>
        <v>Yes</v>
      </c>
      <c r="I43" s="28">
        <v>-2.02</v>
      </c>
      <c r="J43" s="28">
        <v>8.86</v>
      </c>
      <c r="K43" s="15" t="str">
        <f t="shared" si="4"/>
        <v>Yes</v>
      </c>
    </row>
    <row r="44" spans="1:11" x14ac:dyDescent="0.25">
      <c r="A44" s="42" t="s">
        <v>878</v>
      </c>
      <c r="B44" s="30" t="s">
        <v>50</v>
      </c>
      <c r="C44" s="45" t="s">
        <v>50</v>
      </c>
      <c r="D44" s="15" t="str">
        <f t="shared" si="11"/>
        <v>N/A</v>
      </c>
      <c r="E44" s="28">
        <v>0.64064854299999996</v>
      </c>
      <c r="F44" s="15" t="str">
        <f t="shared" si="12"/>
        <v>N/A</v>
      </c>
      <c r="G44" s="28">
        <v>0.2195896252</v>
      </c>
      <c r="H44" s="15" t="str">
        <f t="shared" si="13"/>
        <v>N/A</v>
      </c>
      <c r="I44" s="28" t="s">
        <v>50</v>
      </c>
      <c r="J44" s="28">
        <v>-65.7</v>
      </c>
      <c r="K44" s="15" t="str">
        <f t="shared" ref="K44" si="14">IF(J44="Div by 0", "N/A", IF(J44="N/A","N/A", IF(J44&gt;15, "No", IF(J44&lt;-15, "No", "Yes"))))</f>
        <v>No</v>
      </c>
    </row>
    <row r="45" spans="1:11" x14ac:dyDescent="0.25">
      <c r="A45" s="42" t="s">
        <v>879</v>
      </c>
      <c r="B45" s="30" t="s">
        <v>50</v>
      </c>
      <c r="C45" s="45" t="s">
        <v>50</v>
      </c>
      <c r="D45" s="15" t="str">
        <f t="shared" si="11"/>
        <v>N/A</v>
      </c>
      <c r="E45" s="28">
        <v>4.64518581E-2</v>
      </c>
      <c r="F45" s="15" t="str">
        <f t="shared" si="12"/>
        <v>N/A</v>
      </c>
      <c r="G45" s="28">
        <v>4.6376145200000003E-2</v>
      </c>
      <c r="H45" s="15" t="str">
        <f t="shared" si="13"/>
        <v>N/A</v>
      </c>
      <c r="I45" s="28" t="s">
        <v>50</v>
      </c>
      <c r="J45" s="28">
        <v>-0.16300000000000001</v>
      </c>
      <c r="K45" s="15" t="str">
        <f t="shared" si="4"/>
        <v>Yes</v>
      </c>
    </row>
    <row r="46" spans="1:11" ht="12.75" customHeight="1" x14ac:dyDescent="0.25">
      <c r="A46" s="42" t="s">
        <v>880</v>
      </c>
      <c r="B46" s="30" t="s">
        <v>50</v>
      </c>
      <c r="C46" s="45" t="s">
        <v>50</v>
      </c>
      <c r="D46" s="15" t="str">
        <f t="shared" si="11"/>
        <v>N/A</v>
      </c>
      <c r="E46" s="28">
        <v>8.3988713100000001E-2</v>
      </c>
      <c r="F46" s="15" t="str">
        <f t="shared" si="12"/>
        <v>N/A</v>
      </c>
      <c r="G46" s="28">
        <v>0.1011170676</v>
      </c>
      <c r="H46" s="15" t="str">
        <f t="shared" si="13"/>
        <v>N/A</v>
      </c>
      <c r="I46" s="28" t="s">
        <v>50</v>
      </c>
      <c r="J46" s="28">
        <v>20.39</v>
      </c>
      <c r="K46" s="15" t="str">
        <f t="shared" ref="K46" si="15">IF(J46="Div by 0", "N/A", IF(J46="N/A","N/A", IF(J46&gt;15, "No", IF(J46&lt;-15, "No", "Yes"))))</f>
        <v>No</v>
      </c>
    </row>
    <row r="47" spans="1:11" x14ac:dyDescent="0.25">
      <c r="A47" s="42" t="s">
        <v>229</v>
      </c>
      <c r="B47" s="30" t="s">
        <v>130</v>
      </c>
      <c r="C47" s="45">
        <v>3.1550600843000001</v>
      </c>
      <c r="D47" s="15" t="str">
        <f>IF($B47="N/A","N/A",IF(C47&gt;10,"No",IF(C47&lt;1,"No","Yes")))</f>
        <v>Yes</v>
      </c>
      <c r="E47" s="28">
        <v>3.1328024605000002</v>
      </c>
      <c r="F47" s="15" t="str">
        <f>IF($B47="N/A","N/A",IF(E47&gt;10,"No",IF(E47&lt;1,"No","Yes")))</f>
        <v>Yes</v>
      </c>
      <c r="G47" s="28">
        <v>3.2737006285999999</v>
      </c>
      <c r="H47" s="15" t="str">
        <f>IF($B47="N/A","N/A",IF(G47&gt;10,"No",IF(G47&lt;1,"No","Yes")))</f>
        <v>Yes</v>
      </c>
      <c r="I47" s="28">
        <v>-0.70499999999999996</v>
      </c>
      <c r="J47" s="28">
        <v>4.4980000000000002</v>
      </c>
      <c r="K47" s="15" t="str">
        <f t="shared" si="4"/>
        <v>Yes</v>
      </c>
    </row>
    <row r="48" spans="1:11" x14ac:dyDescent="0.25">
      <c r="A48" s="42" t="s">
        <v>230</v>
      </c>
      <c r="B48" s="40" t="s">
        <v>63</v>
      </c>
      <c r="C48" s="45">
        <v>16.994740448000002</v>
      </c>
      <c r="D48" s="15" t="str">
        <f>IF($B48="N/A","N/A",IF(C48&gt;10,"No",IF(C48&lt;=0,"No","Yes")))</f>
        <v>No</v>
      </c>
      <c r="E48" s="28">
        <v>16.551407015999999</v>
      </c>
      <c r="F48" s="15" t="str">
        <f>IF($B48="N/A","N/A",IF(E48&gt;10,"No",IF(E48&lt;=0,"No","Yes")))</f>
        <v>No</v>
      </c>
      <c r="G48" s="28">
        <v>16.298512151000001</v>
      </c>
      <c r="H48" s="15" t="str">
        <f>IF($B48="N/A","N/A",IF(G48&gt;10,"No",IF(G48&lt;=0,"No","Yes")))</f>
        <v>No</v>
      </c>
      <c r="I48" s="28">
        <v>-2.61</v>
      </c>
      <c r="J48" s="28">
        <v>-1.53</v>
      </c>
      <c r="K48" s="15" t="str">
        <f t="shared" si="4"/>
        <v>Yes</v>
      </c>
    </row>
    <row r="49" spans="1:11" x14ac:dyDescent="0.25">
      <c r="A49" s="42" t="s">
        <v>231</v>
      </c>
      <c r="B49" s="39" t="s">
        <v>86</v>
      </c>
      <c r="C49" s="45">
        <v>7.5810514589000002</v>
      </c>
      <c r="D49" s="15" t="str">
        <f>IF($B49="N/A","N/A",IF(C49&gt;=5,"No",IF(C49&lt;0,"No","Yes")))</f>
        <v>No</v>
      </c>
      <c r="E49" s="28">
        <v>6.6215012278999996</v>
      </c>
      <c r="F49" s="15" t="str">
        <f>IF($B49="N/A","N/A",IF(E49&gt;=5,"No",IF(E49&lt;0,"No","Yes")))</f>
        <v>No</v>
      </c>
      <c r="G49" s="28">
        <v>6.2671527721000002</v>
      </c>
      <c r="H49" s="15" t="str">
        <f>IF($B49="N/A","N/A",IF(G49&gt;=5,"No",IF(G49&lt;0,"No","Yes")))</f>
        <v>No</v>
      </c>
      <c r="I49" s="28">
        <v>-12.7</v>
      </c>
      <c r="J49" s="28">
        <v>-5.35</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1.0432471709</v>
      </c>
      <c r="D51" s="15" t="str">
        <f>IF($B51="N/A","N/A",IF(C51&gt;15,"No",IF(C51&lt;=0,"No","Yes")))</f>
        <v>Yes</v>
      </c>
      <c r="E51" s="28">
        <v>1.1706806663</v>
      </c>
      <c r="F51" s="15" t="str">
        <f>IF($B51="N/A","N/A",IF(E51&gt;15,"No",IF(E51&lt;=0,"No","Yes")))</f>
        <v>Yes</v>
      </c>
      <c r="G51" s="28">
        <v>1.1798318964000001</v>
      </c>
      <c r="H51" s="15" t="str">
        <f>IF($B51="N/A","N/A",IF(G51&gt;15,"No",IF(G51&lt;=0,"No","Yes")))</f>
        <v>Yes</v>
      </c>
      <c r="I51" s="28">
        <v>12.22</v>
      </c>
      <c r="J51" s="28">
        <v>0.78169999999999995</v>
      </c>
      <c r="K51" s="15" t="str">
        <f t="shared" si="4"/>
        <v>Yes</v>
      </c>
    </row>
    <row r="52" spans="1:11" x14ac:dyDescent="0.25">
      <c r="A52" s="42" t="s">
        <v>186</v>
      </c>
      <c r="B52" s="30" t="s">
        <v>50</v>
      </c>
      <c r="C52" s="43">
        <v>62.901637426999997</v>
      </c>
      <c r="D52" s="15" t="str">
        <f>IF($B52="N/A","N/A",IF(C52&gt;15,"No",IF(C52&lt;-15,"No","Yes")))</f>
        <v>N/A</v>
      </c>
      <c r="E52" s="37">
        <v>96.815480961999995</v>
      </c>
      <c r="F52" s="15" t="str">
        <f>IF($B52="N/A","N/A",IF(E52&gt;15,"No",IF(E52&lt;-15,"No","Yes")))</f>
        <v>N/A</v>
      </c>
      <c r="G52" s="37">
        <v>100.35762516</v>
      </c>
      <c r="H52" s="15" t="str">
        <f>IF($B52="N/A","N/A",IF(G52&gt;15,"No",IF(G52&lt;-15,"No","Yes")))</f>
        <v>N/A</v>
      </c>
      <c r="I52" s="28">
        <v>53.92</v>
      </c>
      <c r="J52" s="28">
        <v>3.6589999999999998</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26.841041466</v>
      </c>
      <c r="D54" s="15" t="str">
        <f>IF($B54="N/A","N/A",IF(C54&gt;35,"No",IF(C54&lt;10,"No","Yes")))</f>
        <v>Yes</v>
      </c>
      <c r="E54" s="28">
        <v>26.615155153</v>
      </c>
      <c r="F54" s="15" t="str">
        <f>IF($B54="N/A","N/A",IF(E54&gt;35,"No",IF(E54&lt;10,"No","Yes")))</f>
        <v>Yes</v>
      </c>
      <c r="G54" s="28">
        <v>25.609647149000001</v>
      </c>
      <c r="H54" s="15" t="str">
        <f>IF($B54="N/A","N/A",IF(G54&gt;35,"No",IF(G54&lt;10,"No","Yes")))</f>
        <v>Yes</v>
      </c>
      <c r="I54" s="28">
        <v>-0.84199999999999997</v>
      </c>
      <c r="J54" s="28">
        <v>-3.78</v>
      </c>
      <c r="K54" s="15" t="str">
        <f t="shared" ref="K54:K79" si="16">IF(J54="Div by 0", "N/A", IF(J54="N/A","N/A", IF(J54&gt;15, "No", IF(J54&lt;-15, "No", "Yes"))))</f>
        <v>Yes</v>
      </c>
    </row>
    <row r="55" spans="1:11" x14ac:dyDescent="0.25">
      <c r="A55" s="42" t="s">
        <v>233</v>
      </c>
      <c r="B55" s="30" t="s">
        <v>70</v>
      </c>
      <c r="C55" s="45">
        <v>1.2506764300000001E-2</v>
      </c>
      <c r="D55" s="15" t="str">
        <f>IF($B55="N/A","N/A",IF(C55&gt;20,"No",IF(C55&lt;2,"No","Yes")))</f>
        <v>No</v>
      </c>
      <c r="E55" s="28">
        <v>1.13783592E-2</v>
      </c>
      <c r="F55" s="15" t="str">
        <f>IF($B55="N/A","N/A",IF(E55&gt;20,"No",IF(E55&lt;2,"No","Yes")))</f>
        <v>No</v>
      </c>
      <c r="G55" s="28">
        <v>1.14375524E-2</v>
      </c>
      <c r="H55" s="15" t="str">
        <f>IF($B55="N/A","N/A",IF(G55&gt;20,"No",IF(G55&lt;2,"No","Yes")))</f>
        <v>No</v>
      </c>
      <c r="I55" s="28">
        <v>-9.02</v>
      </c>
      <c r="J55" s="28">
        <v>0.5202</v>
      </c>
      <c r="K55" s="15" t="str">
        <f t="shared" si="16"/>
        <v>Yes</v>
      </c>
    </row>
    <row r="56" spans="1:11" x14ac:dyDescent="0.25">
      <c r="A56" s="42" t="s">
        <v>234</v>
      </c>
      <c r="B56" s="30" t="s">
        <v>91</v>
      </c>
      <c r="C56" s="45">
        <v>7.3246932945000003</v>
      </c>
      <c r="D56" s="15" t="str">
        <f>IF($B56="N/A","N/A",IF(C56&gt;8,"No",IF(C56&lt;0.5,"No","Yes")))</f>
        <v>Yes</v>
      </c>
      <c r="E56" s="28">
        <v>7.6357587810999998</v>
      </c>
      <c r="F56" s="15" t="str">
        <f>IF($B56="N/A","N/A",IF(E56&gt;8,"No",IF(E56&lt;0.5,"No","Yes")))</f>
        <v>Yes</v>
      </c>
      <c r="G56" s="28">
        <v>7.6735164896999999</v>
      </c>
      <c r="H56" s="15" t="str">
        <f>IF($B56="N/A","N/A",IF(G56&gt;8,"No",IF(G56&lt;0.5,"No","Yes")))</f>
        <v>Yes</v>
      </c>
      <c r="I56" s="28">
        <v>4.2469999999999999</v>
      </c>
      <c r="J56" s="28">
        <v>0.4945</v>
      </c>
      <c r="K56" s="15" t="str">
        <f t="shared" si="16"/>
        <v>Yes</v>
      </c>
    </row>
    <row r="57" spans="1:11" x14ac:dyDescent="0.25">
      <c r="A57" s="42" t="s">
        <v>235</v>
      </c>
      <c r="B57" s="30" t="s">
        <v>71</v>
      </c>
      <c r="C57" s="45">
        <v>3.9208401129000001</v>
      </c>
      <c r="D57" s="15" t="str">
        <f>IF($B57="N/A","N/A",IF(C57&gt;25,"No",IF(C57&lt;3,"No","Yes")))</f>
        <v>Yes</v>
      </c>
      <c r="E57" s="28">
        <v>3.8387885918000002</v>
      </c>
      <c r="F57" s="15" t="str">
        <f>IF($B57="N/A","N/A",IF(E57&gt;25,"No",IF(E57&lt;3,"No","Yes")))</f>
        <v>Yes</v>
      </c>
      <c r="G57" s="28">
        <v>3.3591124003999999</v>
      </c>
      <c r="H57" s="15" t="str">
        <f>IF($B57="N/A","N/A",IF(G57&gt;25,"No",IF(G57&lt;3,"No","Yes")))</f>
        <v>Yes</v>
      </c>
      <c r="I57" s="28">
        <v>-2.09</v>
      </c>
      <c r="J57" s="28">
        <v>-12.5</v>
      </c>
      <c r="K57" s="15" t="str">
        <f t="shared" si="16"/>
        <v>Yes</v>
      </c>
    </row>
    <row r="58" spans="1:11" x14ac:dyDescent="0.25">
      <c r="A58" s="42" t="s">
        <v>236</v>
      </c>
      <c r="B58" s="30" t="s">
        <v>72</v>
      </c>
      <c r="C58" s="45">
        <v>10.472432346</v>
      </c>
      <c r="D58" s="15" t="str">
        <f>IF($B58="N/A","N/A",IF(C58&gt;25,"No",IF(C58&lt;2,"No","Yes")))</f>
        <v>Yes</v>
      </c>
      <c r="E58" s="28">
        <v>10.039877043000001</v>
      </c>
      <c r="F58" s="15" t="str">
        <f>IF($B58="N/A","N/A",IF(E58&gt;25,"No",IF(E58&lt;2,"No","Yes")))</f>
        <v>Yes</v>
      </c>
      <c r="G58" s="28">
        <v>10.520101356</v>
      </c>
      <c r="H58" s="15" t="str">
        <f>IF($B58="N/A","N/A",IF(G58&gt;25,"No",IF(G58&lt;2,"No","Yes")))</f>
        <v>Yes</v>
      </c>
      <c r="I58" s="28">
        <v>-4.13</v>
      </c>
      <c r="J58" s="28">
        <v>4.7830000000000004</v>
      </c>
      <c r="K58" s="15" t="str">
        <f t="shared" si="16"/>
        <v>Yes</v>
      </c>
    </row>
    <row r="59" spans="1:11" x14ac:dyDescent="0.25">
      <c r="A59" s="42" t="s">
        <v>237</v>
      </c>
      <c r="B59" s="30" t="s">
        <v>73</v>
      </c>
      <c r="C59" s="45">
        <v>0.23024648089999999</v>
      </c>
      <c r="D59" s="15" t="str">
        <f>IF($B59="N/A","N/A",IF(C59&gt;25,"No",IF(C59&lt;=0,"No","Yes")))</f>
        <v>Yes</v>
      </c>
      <c r="E59" s="28">
        <v>0.2382417268</v>
      </c>
      <c r="F59" s="15" t="str">
        <f>IF($B59="N/A","N/A",IF(E59&gt;25,"No",IF(E59&lt;=0,"No","Yes")))</f>
        <v>Yes</v>
      </c>
      <c r="G59" s="28">
        <v>0.2264180147</v>
      </c>
      <c r="H59" s="15" t="str">
        <f>IF($B59="N/A","N/A",IF(G59&gt;25,"No",IF(G59&lt;=0,"No","Yes")))</f>
        <v>Yes</v>
      </c>
      <c r="I59" s="28">
        <v>3.472</v>
      </c>
      <c r="J59" s="28">
        <v>-4.96</v>
      </c>
      <c r="K59" s="15" t="str">
        <f t="shared" si="16"/>
        <v>Yes</v>
      </c>
    </row>
    <row r="60" spans="1:11" x14ac:dyDescent="0.25">
      <c r="A60" s="42" t="s">
        <v>238</v>
      </c>
      <c r="B60" s="30" t="s">
        <v>75</v>
      </c>
      <c r="C60" s="45">
        <v>22.632423756000001</v>
      </c>
      <c r="D60" s="15" t="str">
        <f>IF($B60="N/A","N/A",IF(C60&gt;20,"No",IF(C60&lt;4,"No","Yes")))</f>
        <v>No</v>
      </c>
      <c r="E60" s="28">
        <v>22.280058956000001</v>
      </c>
      <c r="F60" s="15" t="str">
        <f>IF($B60="N/A","N/A",IF(E60&gt;20,"No",IF(E60&lt;4,"No","Yes")))</f>
        <v>No</v>
      </c>
      <c r="G60" s="28">
        <v>22.629794880999999</v>
      </c>
      <c r="H60" s="15" t="str">
        <f>IF($B60="N/A","N/A",IF(G60&gt;20,"No",IF(G60&lt;4,"No","Yes")))</f>
        <v>No</v>
      </c>
      <c r="I60" s="28">
        <v>-1.56</v>
      </c>
      <c r="J60" s="28">
        <v>1.57</v>
      </c>
      <c r="K60" s="15" t="str">
        <f t="shared" si="16"/>
        <v>Yes</v>
      </c>
    </row>
    <row r="61" spans="1:11" x14ac:dyDescent="0.25">
      <c r="A61" s="42" t="s">
        <v>239</v>
      </c>
      <c r="B61" s="30" t="s">
        <v>76</v>
      </c>
      <c r="C61" s="45">
        <v>2.0151142721999999</v>
      </c>
      <c r="D61" s="15" t="str">
        <f>IF($B61="N/A","N/A",IF(C61&gt;=3,"No",IF(C61&lt;0,"No","Yes")))</f>
        <v>Yes</v>
      </c>
      <c r="E61" s="28">
        <v>2.0998937824000001</v>
      </c>
      <c r="F61" s="15" t="str">
        <f>IF($B61="N/A","N/A",IF(E61&gt;=3,"No",IF(E61&lt;0,"No","Yes")))</f>
        <v>Yes</v>
      </c>
      <c r="G61" s="28">
        <v>1.6773938769000001</v>
      </c>
      <c r="H61" s="15" t="str">
        <f>IF($B61="N/A","N/A",IF(G61&gt;=3,"No",IF(G61&lt;0,"No","Yes")))</f>
        <v>Yes</v>
      </c>
      <c r="I61" s="28">
        <v>4.2069999999999999</v>
      </c>
      <c r="J61" s="28">
        <v>-20.100000000000001</v>
      </c>
      <c r="K61" s="15" t="str">
        <f t="shared" si="16"/>
        <v>No</v>
      </c>
    </row>
    <row r="62" spans="1:11" x14ac:dyDescent="0.25">
      <c r="A62" s="42" t="s">
        <v>240</v>
      </c>
      <c r="B62" s="30" t="s">
        <v>77</v>
      </c>
      <c r="C62" s="45">
        <v>1.715928066</v>
      </c>
      <c r="D62" s="15" t="str">
        <f>IF($B62="N/A","N/A",IF(C62&gt;=25,"No",IF(C62&lt;0,"No","Yes")))</f>
        <v>Yes</v>
      </c>
      <c r="E62" s="28">
        <v>1.6437036911</v>
      </c>
      <c r="F62" s="15" t="str">
        <f>IF($B62="N/A","N/A",IF(E62&gt;=25,"No",IF(E62&lt;0,"No","Yes")))</f>
        <v>Yes</v>
      </c>
      <c r="G62" s="28">
        <v>1.6172471462</v>
      </c>
      <c r="H62" s="15" t="str">
        <f>IF($B62="N/A","N/A",IF(G62&gt;=25,"No",IF(G62&lt;0,"No","Yes")))</f>
        <v>Yes</v>
      </c>
      <c r="I62" s="28">
        <v>-4.21</v>
      </c>
      <c r="J62" s="28">
        <v>-1.61</v>
      </c>
      <c r="K62" s="15" t="str">
        <f t="shared" si="16"/>
        <v>Yes</v>
      </c>
    </row>
    <row r="63" spans="1:11" x14ac:dyDescent="0.25">
      <c r="A63" s="42" t="s">
        <v>241</v>
      </c>
      <c r="B63" s="30" t="s">
        <v>129</v>
      </c>
      <c r="C63" s="45">
        <v>5.3751022656999998</v>
      </c>
      <c r="D63" s="15" t="str">
        <f>IF($B63="N/A","N/A",IF(C63&gt;3,"Yes","No"))</f>
        <v>Yes</v>
      </c>
      <c r="E63" s="28">
        <v>5.4165681812999997</v>
      </c>
      <c r="F63" s="15" t="str">
        <f>IF($B63="N/A","N/A",IF(E63&gt;3,"Yes","No"))</f>
        <v>Yes</v>
      </c>
      <c r="G63" s="28">
        <v>5.4151973774000002</v>
      </c>
      <c r="H63" s="15" t="str">
        <f>IF($B63="N/A","N/A",IF(G63&gt;3,"Yes","No"))</f>
        <v>Yes</v>
      </c>
      <c r="I63" s="28">
        <v>0.77139999999999997</v>
      </c>
      <c r="J63" s="28">
        <v>-2.5000000000000001E-2</v>
      </c>
      <c r="K63" s="15" t="str">
        <f t="shared" si="16"/>
        <v>Yes</v>
      </c>
    </row>
    <row r="64" spans="1:11" x14ac:dyDescent="0.25">
      <c r="A64" s="42" t="s">
        <v>242</v>
      </c>
      <c r="B64" s="30" t="s">
        <v>128</v>
      </c>
      <c r="C64" s="45">
        <v>2.8832667424</v>
      </c>
      <c r="D64" s="15" t="str">
        <f>IF($B64="N/A","N/A",IF(C64&gt;1,"Yes","No"))</f>
        <v>Yes</v>
      </c>
      <c r="E64" s="28">
        <v>2.4643531843000002</v>
      </c>
      <c r="F64" s="15" t="str">
        <f>IF($B64="N/A","N/A",IF(E64&gt;1,"Yes","No"))</f>
        <v>Yes</v>
      </c>
      <c r="G64" s="28">
        <v>2.4074056160000001</v>
      </c>
      <c r="H64" s="15" t="str">
        <f>IF($B64="N/A","N/A",IF(G64&gt;1,"Yes","No"))</f>
        <v>Yes</v>
      </c>
      <c r="I64" s="28">
        <v>-14.5</v>
      </c>
      <c r="J64" s="28">
        <v>-2.31</v>
      </c>
      <c r="K64" s="15" t="str">
        <f t="shared" si="16"/>
        <v>Yes</v>
      </c>
    </row>
    <row r="65" spans="1:11" x14ac:dyDescent="0.25">
      <c r="A65" s="42" t="s">
        <v>243</v>
      </c>
      <c r="B65" s="30" t="s">
        <v>50</v>
      </c>
      <c r="C65" s="45">
        <v>0</v>
      </c>
      <c r="D65" s="15" t="str">
        <f>IF($B65="N/A","N/A",IF(C65&gt;15,"No",IF(C65&lt;-15,"No","Yes")))</f>
        <v>N/A</v>
      </c>
      <c r="E65" s="28">
        <v>0</v>
      </c>
      <c r="F65" s="15" t="str">
        <f>IF($B65="N/A","N/A",IF(E65&gt;15,"No",IF(E65&lt;-15,"No","Yes")))</f>
        <v>N/A</v>
      </c>
      <c r="G65" s="28">
        <v>0</v>
      </c>
      <c r="H65" s="15" t="str">
        <f>IF($B65="N/A","N/A",IF(G65&gt;15,"No",IF(G65&lt;-15,"No","Yes")))</f>
        <v>N/A</v>
      </c>
      <c r="I65" s="28" t="s">
        <v>1088</v>
      </c>
      <c r="J65" s="28" t="s">
        <v>1088</v>
      </c>
      <c r="K65" s="15" t="str">
        <f t="shared" si="16"/>
        <v>N/A</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1.8664973067999999</v>
      </c>
      <c r="D67" s="15" t="str">
        <f>IF($B67="N/A","N/A",IF(C67&gt;0,"Yes","No"))</f>
        <v>Yes</v>
      </c>
      <c r="E67" s="28">
        <v>2.8885782975000001</v>
      </c>
      <c r="F67" s="15" t="str">
        <f>IF($B67="N/A","N/A",IF(E67&gt;0,"Yes","No"))</f>
        <v>Yes</v>
      </c>
      <c r="G67" s="28">
        <v>3.3406188455999999</v>
      </c>
      <c r="H67" s="15" t="str">
        <f>IF($B67="N/A","N/A",IF(G67&gt;0,"Yes","No"))</f>
        <v>Yes</v>
      </c>
      <c r="I67" s="28">
        <v>54.76</v>
      </c>
      <c r="J67" s="28">
        <v>15.65</v>
      </c>
      <c r="K67" s="15" t="str">
        <f t="shared" si="16"/>
        <v>No</v>
      </c>
    </row>
    <row r="68" spans="1:11" x14ac:dyDescent="0.25">
      <c r="A68" s="42" t="s">
        <v>246</v>
      </c>
      <c r="B68" s="30" t="s">
        <v>74</v>
      </c>
      <c r="C68" s="45">
        <v>0</v>
      </c>
      <c r="D68" s="15" t="str">
        <f>IF($B68="N/A","N/A",IF(C68&gt;0,"Yes","No"))</f>
        <v>No</v>
      </c>
      <c r="E68" s="28">
        <v>0</v>
      </c>
      <c r="F68" s="15" t="str">
        <f>IF($B68="N/A","N/A",IF(E68&gt;0,"Yes","No"))</f>
        <v>No</v>
      </c>
      <c r="G68" s="28">
        <v>0</v>
      </c>
      <c r="H68" s="15" t="str">
        <f>IF($B68="N/A","N/A",IF(G68&gt;0,"Yes","No"))</f>
        <v>No</v>
      </c>
      <c r="I68" s="28" t="s">
        <v>1088</v>
      </c>
      <c r="J68" s="28" t="s">
        <v>1088</v>
      </c>
      <c r="K68" s="15" t="str">
        <f t="shared" si="16"/>
        <v>N/A</v>
      </c>
    </row>
    <row r="69" spans="1:11" x14ac:dyDescent="0.25">
      <c r="A69" s="42" t="s">
        <v>247</v>
      </c>
      <c r="B69" s="30" t="s">
        <v>74</v>
      </c>
      <c r="C69" s="45">
        <v>9.8040830600000003E-2</v>
      </c>
      <c r="D69" s="15" t="str">
        <f>IF($B69="N/A","N/A",IF(C69&gt;0,"Yes","No"))</f>
        <v>Yes</v>
      </c>
      <c r="E69" s="28">
        <v>7.9355257600000007E-2</v>
      </c>
      <c r="F69" s="15" t="str">
        <f>IF($B69="N/A","N/A",IF(E69&gt;0,"Yes","No"))</f>
        <v>Yes</v>
      </c>
      <c r="G69" s="28">
        <v>6.2024537800000001E-2</v>
      </c>
      <c r="H69" s="15" t="str">
        <f>IF($B69="N/A","N/A",IF(G69&gt;0,"Yes","No"))</f>
        <v>Yes</v>
      </c>
      <c r="I69" s="28">
        <v>-19.100000000000001</v>
      </c>
      <c r="J69" s="28">
        <v>-21.8</v>
      </c>
      <c r="K69" s="15" t="str">
        <f t="shared" si="16"/>
        <v>No</v>
      </c>
    </row>
    <row r="70" spans="1:11" x14ac:dyDescent="0.25">
      <c r="A70" s="42" t="s">
        <v>248</v>
      </c>
      <c r="B70" s="30" t="s">
        <v>128</v>
      </c>
      <c r="C70" s="45">
        <v>3.2392519612999999</v>
      </c>
      <c r="D70" s="15" t="str">
        <f>IF($B70="N/A","N/A",IF(C70&gt;1,"Yes","No"))</f>
        <v>Yes</v>
      </c>
      <c r="E70" s="28">
        <v>3.4079358776999999</v>
      </c>
      <c r="F70" s="15" t="str">
        <f>IF($B70="N/A","N/A",IF(E70&gt;1,"Yes","No"))</f>
        <v>Yes</v>
      </c>
      <c r="G70" s="28">
        <v>3.1741768519</v>
      </c>
      <c r="H70" s="15" t="str">
        <f>IF($B70="N/A","N/A",IF(G70&gt;1,"Yes","No"))</f>
        <v>Yes</v>
      </c>
      <c r="I70" s="28">
        <v>5.2069999999999999</v>
      </c>
      <c r="J70" s="28">
        <v>-6.86</v>
      </c>
      <c r="K70" s="15" t="str">
        <f t="shared" si="16"/>
        <v>Yes</v>
      </c>
    </row>
    <row r="71" spans="1:11" x14ac:dyDescent="0.25">
      <c r="A71" s="42" t="s">
        <v>249</v>
      </c>
      <c r="B71" s="30" t="s">
        <v>74</v>
      </c>
      <c r="C71" s="45">
        <v>6.08255807E-2</v>
      </c>
      <c r="D71" s="15" t="str">
        <f>IF($B71="N/A","N/A",IF(C71&gt;0,"Yes","No"))</f>
        <v>Yes</v>
      </c>
      <c r="E71" s="28">
        <v>6.0938738100000001E-2</v>
      </c>
      <c r="F71" s="15" t="str">
        <f>IF($B71="N/A","N/A",IF(E71&gt;0,"Yes","No"))</f>
        <v>Yes</v>
      </c>
      <c r="G71" s="28">
        <v>7.3120670700000001E-2</v>
      </c>
      <c r="H71" s="15" t="str">
        <f>IF($B71="N/A","N/A",IF(G71&gt;0,"Yes","No"))</f>
        <v>Yes</v>
      </c>
      <c r="I71" s="28">
        <v>0.186</v>
      </c>
      <c r="J71" s="28">
        <v>19.989999999999998</v>
      </c>
      <c r="K71" s="15" t="str">
        <f t="shared" si="16"/>
        <v>No</v>
      </c>
    </row>
    <row r="72" spans="1:11" x14ac:dyDescent="0.25">
      <c r="A72" s="42" t="s">
        <v>250</v>
      </c>
      <c r="B72" s="30" t="s">
        <v>50</v>
      </c>
      <c r="C72" s="45">
        <v>0.1781451309</v>
      </c>
      <c r="D72" s="15" t="str">
        <f>IF($B72="N/A","N/A",IF(C72&gt;15,"No",IF(C72&lt;-15,"No","Yes")))</f>
        <v>N/A</v>
      </c>
      <c r="E72" s="28">
        <v>0.1130211245</v>
      </c>
      <c r="F72" s="15" t="str">
        <f>IF($B72="N/A","N/A",IF(E72&gt;15,"No",IF(E72&lt;-15,"No","Yes")))</f>
        <v>N/A</v>
      </c>
      <c r="G72" s="28">
        <v>0.1342916599</v>
      </c>
      <c r="H72" s="15" t="str">
        <f>IF($B72="N/A","N/A",IF(G72&gt;15,"No",IF(G72&lt;-15,"No","Yes")))</f>
        <v>N/A</v>
      </c>
      <c r="I72" s="28">
        <v>-36.6</v>
      </c>
      <c r="J72" s="28">
        <v>18.82</v>
      </c>
      <c r="K72" s="15" t="str">
        <f t="shared" si="16"/>
        <v>No</v>
      </c>
    </row>
    <row r="73" spans="1:11" x14ac:dyDescent="0.25">
      <c r="A73" s="42" t="s">
        <v>251</v>
      </c>
      <c r="B73" s="30" t="s">
        <v>50</v>
      </c>
      <c r="C73" s="45">
        <v>0</v>
      </c>
      <c r="D73" s="15" t="str">
        <f>IF($B73="N/A","N/A",IF(C73&gt;15,"No",IF(C73&lt;-15,"No","Yes")))</f>
        <v>N/A</v>
      </c>
      <c r="E73" s="28">
        <v>0</v>
      </c>
      <c r="F73" s="15" t="str">
        <f>IF($B73="N/A","N/A",IF(E73&gt;15,"No",IF(E73&lt;-15,"No","Yes")))</f>
        <v>N/A</v>
      </c>
      <c r="G73" s="28">
        <v>0</v>
      </c>
      <c r="H73" s="15" t="str">
        <f>IF($B73="N/A","N/A",IF(G73&gt;15,"No",IF(G73&lt;-15,"No","Yes")))</f>
        <v>N/A</v>
      </c>
      <c r="I73" s="28" t="s">
        <v>1088</v>
      </c>
      <c r="J73" s="28" t="s">
        <v>1088</v>
      </c>
      <c r="K73" s="15" t="str">
        <f t="shared" si="16"/>
        <v>N/A</v>
      </c>
    </row>
    <row r="74" spans="1:11" x14ac:dyDescent="0.25">
      <c r="A74" s="42" t="s">
        <v>252</v>
      </c>
      <c r="B74" s="30" t="s">
        <v>50</v>
      </c>
      <c r="C74" s="45">
        <v>6.1008609999999995E-4</v>
      </c>
      <c r="D74" s="15" t="str">
        <f>IF($B74="N/A","N/A",IF(C74&gt;15,"No",IF(C74&lt;-15,"No","Yes")))</f>
        <v>N/A</v>
      </c>
      <c r="E74" s="28">
        <v>5.8651299999999999E-5</v>
      </c>
      <c r="F74" s="15" t="str">
        <f>IF($B74="N/A","N/A",IF(E74&gt;15,"No",IF(E74&lt;-15,"No","Yes")))</f>
        <v>N/A</v>
      </c>
      <c r="G74" s="28">
        <v>8.6208417199999998E-2</v>
      </c>
      <c r="H74" s="15" t="str">
        <f>IF($B74="N/A","N/A",IF(G74&gt;15,"No",IF(G74&lt;-15,"No","Yes")))</f>
        <v>N/A</v>
      </c>
      <c r="I74" s="28">
        <v>-90.4</v>
      </c>
      <c r="J74" s="28">
        <v>147000</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0.61124522839999995</v>
      </c>
      <c r="D76" s="15" t="str">
        <f>IF($B76="N/A","N/A",IF(C76&gt;15,"No",IF(C76&lt;-15,"No","Yes")))</f>
        <v>N/A</v>
      </c>
      <c r="E76" s="28">
        <v>0.37366766159999998</v>
      </c>
      <c r="F76" s="15" t="str">
        <f>IF($B76="N/A","N/A",IF(E76&gt;15,"No",IF(E76&lt;-15,"No","Yes")))</f>
        <v>N/A</v>
      </c>
      <c r="G76" s="28">
        <v>0.11340816870000001</v>
      </c>
      <c r="H76" s="15" t="str">
        <f>IF($B76="N/A","N/A",IF(G76&gt;15,"No",IF(G76&lt;-15,"No","Yes")))</f>
        <v>N/A</v>
      </c>
      <c r="I76" s="28">
        <v>-38.9</v>
      </c>
      <c r="J76" s="28">
        <v>-69.599999999999994</v>
      </c>
      <c r="K76" s="15" t="str">
        <f t="shared" si="16"/>
        <v>No</v>
      </c>
    </row>
    <row r="77" spans="1:11" x14ac:dyDescent="0.25">
      <c r="A77" s="42" t="s">
        <v>255</v>
      </c>
      <c r="B77" s="30" t="s">
        <v>128</v>
      </c>
      <c r="C77" s="45">
        <v>10.170500753000001</v>
      </c>
      <c r="D77" s="15" t="str">
        <f>IF($B77="N/A","N/A",IF(C77&gt;1,"Yes","No"))</f>
        <v>Yes</v>
      </c>
      <c r="E77" s="28">
        <v>10.396066607</v>
      </c>
      <c r="F77" s="15" t="str">
        <f>IF($B77="N/A","N/A",IF(E77&gt;1,"Yes","No"))</f>
        <v>Yes</v>
      </c>
      <c r="G77" s="28">
        <v>11.072176646000001</v>
      </c>
      <c r="H77" s="15" t="str">
        <f>IF($B77="N/A","N/A",IF(G77&gt;1,"Yes","No"))</f>
        <v>Yes</v>
      </c>
      <c r="I77" s="28">
        <v>2.218</v>
      </c>
      <c r="J77" s="28">
        <v>6.5039999999999996</v>
      </c>
      <c r="K77" s="15" t="str">
        <f t="shared" si="16"/>
        <v>Yes</v>
      </c>
    </row>
    <row r="78" spans="1:11" x14ac:dyDescent="0.25">
      <c r="A78" s="42" t="s">
        <v>256</v>
      </c>
      <c r="B78" s="30" t="s">
        <v>74</v>
      </c>
      <c r="C78" s="45">
        <v>1.9522754E-3</v>
      </c>
      <c r="D78" s="15" t="str">
        <f>IF($B78="N/A","N/A",IF(C78&gt;0,"Yes","No"))</f>
        <v>Yes</v>
      </c>
      <c r="E78" s="28">
        <v>1.9941453999999998E-3</v>
      </c>
      <c r="F78" s="15" t="str">
        <f>IF($B78="N/A","N/A",IF(E78&gt;0,"Yes","No"))</f>
        <v>Yes</v>
      </c>
      <c r="G78" s="28">
        <v>2.3330331E-3</v>
      </c>
      <c r="H78" s="15" t="str">
        <f>IF($B78="N/A","N/A",IF(G78&gt;0,"Yes","No"))</f>
        <v>Yes</v>
      </c>
      <c r="I78" s="28">
        <v>2.145</v>
      </c>
      <c r="J78" s="28">
        <v>16.989999999999998</v>
      </c>
      <c r="K78" s="15" t="str">
        <f t="shared" si="16"/>
        <v>No</v>
      </c>
    </row>
    <row r="79" spans="1:11" x14ac:dyDescent="0.25">
      <c r="A79" s="42" t="s">
        <v>257</v>
      </c>
      <c r="B79" s="30" t="s">
        <v>78</v>
      </c>
      <c r="C79" s="45">
        <v>0.34933528069999997</v>
      </c>
      <c r="D79" s="15" t="str">
        <f>IF($B79="N/A","N/A",IF(C79&gt;=1,"No",IF(C79&lt;0,"No","Yes")))</f>
        <v>Yes</v>
      </c>
      <c r="E79" s="28">
        <v>0.39460618850000001</v>
      </c>
      <c r="F79" s="15" t="str">
        <f>IF($B79="N/A","N/A",IF(E79&gt;=1,"No",IF(E79&lt;0,"No","Yes")))</f>
        <v>Yes</v>
      </c>
      <c r="G79" s="28">
        <v>0.79436931</v>
      </c>
      <c r="H79" s="15" t="str">
        <f>IF($B79="N/A","N/A",IF(G79&gt;=1,"No",IF(G79&lt;0,"No","Yes")))</f>
        <v>Yes</v>
      </c>
      <c r="I79" s="28">
        <v>12.96</v>
      </c>
      <c r="J79" s="28">
        <v>101.3</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167.83402365000001</v>
      </c>
      <c r="D81" s="15" t="str">
        <f>IF($B81="N/A","N/A",IF(C81&gt;15,"No",IF(C81&lt;-15,"No","Yes")))</f>
        <v>N/A</v>
      </c>
      <c r="E81" s="37">
        <v>167.25805473</v>
      </c>
      <c r="F81" s="15" t="str">
        <f>IF($B81="N/A","N/A",IF(E81&gt;15,"No",IF(E81&lt;-15,"No","Yes")))</f>
        <v>N/A</v>
      </c>
      <c r="G81" s="37">
        <v>170.46392021</v>
      </c>
      <c r="H81" s="15" t="str">
        <f>IF($B81="N/A","N/A",IF(G81&gt;15,"No",IF(G81&lt;-15,"No","Yes")))</f>
        <v>N/A</v>
      </c>
      <c r="I81" s="28">
        <v>-0.34300000000000003</v>
      </c>
      <c r="J81" s="28">
        <v>1.917</v>
      </c>
      <c r="K81" s="15" t="str">
        <f t="shared" ref="K81:K100" si="17">IF(J81="Div by 0", "N/A", IF(J81="N/A","N/A", IF(J81&gt;15, "No", IF(J81&lt;-15, "No", "Yes"))))</f>
        <v>Yes</v>
      </c>
    </row>
    <row r="82" spans="1:11" x14ac:dyDescent="0.25">
      <c r="A82" s="50" t="s">
        <v>232</v>
      </c>
      <c r="B82" s="30" t="s">
        <v>79</v>
      </c>
      <c r="C82" s="43">
        <v>72.239722244000006</v>
      </c>
      <c r="D82" s="15" t="str">
        <f>IF($B82="N/A","N/A",IF(C82&gt;90,"No",IF(C82&lt;20,"No","Yes")))</f>
        <v>Yes</v>
      </c>
      <c r="E82" s="37">
        <v>73.778756947000005</v>
      </c>
      <c r="F82" s="15" t="str">
        <f>IF($B82="N/A","N/A",IF(E82&gt;90,"No",IF(E82&lt;20,"No","Yes")))</f>
        <v>Yes</v>
      </c>
      <c r="G82" s="37">
        <v>77.190414082000004</v>
      </c>
      <c r="H82" s="15" t="str">
        <f>IF($B82="N/A","N/A",IF(G82&gt;90,"No",IF(G82&lt;20,"No","Yes")))</f>
        <v>Yes</v>
      </c>
      <c r="I82" s="28">
        <v>2.13</v>
      </c>
      <c r="J82" s="28">
        <v>4.6239999999999997</v>
      </c>
      <c r="K82" s="15" t="str">
        <f t="shared" si="17"/>
        <v>Yes</v>
      </c>
    </row>
    <row r="83" spans="1:11" x14ac:dyDescent="0.25">
      <c r="A83" s="50" t="s">
        <v>233</v>
      </c>
      <c r="B83" s="30" t="s">
        <v>80</v>
      </c>
      <c r="C83" s="43">
        <v>216.15121951</v>
      </c>
      <c r="D83" s="15" t="str">
        <f>IF($B83="N/A","N/A",IF(C83&gt;60,"No",IF(C83&lt;10,"No","Yes")))</f>
        <v>No</v>
      </c>
      <c r="E83" s="37">
        <v>175.30412371</v>
      </c>
      <c r="F83" s="15" t="str">
        <f>IF($B83="N/A","N/A",IF(E83&gt;60,"No",IF(E83&lt;10,"No","Yes")))</f>
        <v>No</v>
      </c>
      <c r="G83" s="37">
        <v>175.40298507</v>
      </c>
      <c r="H83" s="15" t="str">
        <f>IF($B83="N/A","N/A",IF(G83&gt;60,"No",IF(G83&lt;10,"No","Yes")))</f>
        <v>No</v>
      </c>
      <c r="I83" s="28">
        <v>-18.899999999999999</v>
      </c>
      <c r="J83" s="28">
        <v>5.6399999999999999E-2</v>
      </c>
      <c r="K83" s="15" t="str">
        <f t="shared" si="17"/>
        <v>Yes</v>
      </c>
    </row>
    <row r="84" spans="1:11" x14ac:dyDescent="0.25">
      <c r="A84" s="50" t="s">
        <v>234</v>
      </c>
      <c r="B84" s="30" t="s">
        <v>81</v>
      </c>
      <c r="C84" s="43">
        <v>36.578893886000003</v>
      </c>
      <c r="D84" s="15" t="str">
        <f>IF($B84="N/A","N/A",IF(C84&gt;100,"No",IF(C84&lt;10,"No","Yes")))</f>
        <v>Yes</v>
      </c>
      <c r="E84" s="37">
        <v>40.161303949999997</v>
      </c>
      <c r="F84" s="15" t="str">
        <f>IF($B84="N/A","N/A",IF(E84&gt;100,"No",IF(E84&lt;10,"No","Yes")))</f>
        <v>Yes</v>
      </c>
      <c r="G84" s="37">
        <v>41.803896123000001</v>
      </c>
      <c r="H84" s="15" t="str">
        <f>IF($B84="N/A","N/A",IF(G84&gt;100,"No",IF(G84&lt;10,"No","Yes")))</f>
        <v>Yes</v>
      </c>
      <c r="I84" s="28">
        <v>9.7940000000000005</v>
      </c>
      <c r="J84" s="28">
        <v>4.09</v>
      </c>
      <c r="K84" s="15" t="str">
        <f t="shared" si="17"/>
        <v>Yes</v>
      </c>
    </row>
    <row r="85" spans="1:11" x14ac:dyDescent="0.25">
      <c r="A85" s="50" t="s">
        <v>235</v>
      </c>
      <c r="B85" s="30" t="s">
        <v>82</v>
      </c>
      <c r="C85" s="43">
        <v>424.14214138</v>
      </c>
      <c r="D85" s="15" t="str">
        <f>IF($B85="N/A","N/A",IF(C85&gt;100,"No",IF(C85&lt;20,"No","Yes")))</f>
        <v>No</v>
      </c>
      <c r="E85" s="37">
        <v>430.72026400999999</v>
      </c>
      <c r="F85" s="15" t="str">
        <f>IF($B85="N/A","N/A",IF(E85&gt;100,"No",IF(E85&lt;20,"No","Yes")))</f>
        <v>No</v>
      </c>
      <c r="G85" s="37">
        <v>460.12305190000001</v>
      </c>
      <c r="H85" s="15" t="str">
        <f>IF($B85="N/A","N/A",IF(G85&gt;100,"No",IF(G85&lt;20,"No","Yes")))</f>
        <v>No</v>
      </c>
      <c r="I85" s="28">
        <v>1.5509999999999999</v>
      </c>
      <c r="J85" s="28">
        <v>6.8259999999999996</v>
      </c>
      <c r="K85" s="15" t="str">
        <f t="shared" si="17"/>
        <v>Yes</v>
      </c>
    </row>
    <row r="86" spans="1:11" x14ac:dyDescent="0.25">
      <c r="A86" s="50" t="s">
        <v>236</v>
      </c>
      <c r="B86" s="30" t="s">
        <v>82</v>
      </c>
      <c r="C86" s="43">
        <v>201.8515103</v>
      </c>
      <c r="D86" s="15" t="str">
        <f>IF($B86="N/A","N/A",IF(C86&gt;100,"No",IF(C86&lt;20,"No","Yes")))</f>
        <v>No</v>
      </c>
      <c r="E86" s="37">
        <v>214.55260867000001</v>
      </c>
      <c r="F86" s="15" t="str">
        <f>IF($B86="N/A","N/A",IF(E86&gt;100,"No",IF(E86&lt;20,"No","Yes")))</f>
        <v>No</v>
      </c>
      <c r="G86" s="37">
        <v>218.68736511</v>
      </c>
      <c r="H86" s="15" t="str">
        <f>IF($B86="N/A","N/A",IF(G86&gt;100,"No",IF(G86&lt;20,"No","Yes")))</f>
        <v>No</v>
      </c>
      <c r="I86" s="28">
        <v>6.2919999999999998</v>
      </c>
      <c r="J86" s="28">
        <v>1.927</v>
      </c>
      <c r="K86" s="15" t="str">
        <f t="shared" si="17"/>
        <v>Yes</v>
      </c>
    </row>
    <row r="87" spans="1:11" x14ac:dyDescent="0.25">
      <c r="A87" s="50" t="s">
        <v>237</v>
      </c>
      <c r="B87" s="30" t="s">
        <v>50</v>
      </c>
      <c r="C87" s="43">
        <v>325.98701642999998</v>
      </c>
      <c r="D87" s="15" t="str">
        <f>IF($B87="N/A","N/A",IF(C87&gt;15,"No",IF(C87&lt;-15,"No","Yes")))</f>
        <v>N/A</v>
      </c>
      <c r="E87" s="37">
        <v>390.96011816999999</v>
      </c>
      <c r="F87" s="15" t="str">
        <f>IF($B87="N/A","N/A",IF(E87&gt;15,"No",IF(E87&lt;-15,"No","Yes")))</f>
        <v>N/A</v>
      </c>
      <c r="G87" s="37">
        <v>204.02563458</v>
      </c>
      <c r="H87" s="15" t="str">
        <f>IF($B87="N/A","N/A",IF(G87&gt;15,"No",IF(G87&lt;-15,"No","Yes")))</f>
        <v>N/A</v>
      </c>
      <c r="I87" s="28">
        <v>19.93</v>
      </c>
      <c r="J87" s="28">
        <v>-47.8</v>
      </c>
      <c r="K87" s="15" t="str">
        <f t="shared" si="17"/>
        <v>No</v>
      </c>
    </row>
    <row r="88" spans="1:11" x14ac:dyDescent="0.25">
      <c r="A88" s="50" t="s">
        <v>238</v>
      </c>
      <c r="B88" s="30" t="s">
        <v>83</v>
      </c>
      <c r="C88" s="43">
        <v>44.820498098000002</v>
      </c>
      <c r="D88" s="15" t="str">
        <f>IF($B88="N/A","N/A",IF(C88&gt;60,"No",IF(C88&lt;10,"No","Yes")))</f>
        <v>Yes</v>
      </c>
      <c r="E88" s="37">
        <v>46.052233246</v>
      </c>
      <c r="F88" s="15" t="str">
        <f>IF($B88="N/A","N/A",IF(E88&gt;60,"No",IF(E88&lt;10,"No","Yes")))</f>
        <v>Yes</v>
      </c>
      <c r="G88" s="37">
        <v>48.637241664000001</v>
      </c>
      <c r="H88" s="15" t="str">
        <f>IF($B88="N/A","N/A",IF(G88&gt;60,"No",IF(G88&lt;10,"No","Yes")))</f>
        <v>Yes</v>
      </c>
      <c r="I88" s="28">
        <v>2.7480000000000002</v>
      </c>
      <c r="J88" s="28">
        <v>5.6130000000000004</v>
      </c>
      <c r="K88" s="15" t="str">
        <f t="shared" si="17"/>
        <v>Yes</v>
      </c>
    </row>
    <row r="89" spans="1:11" x14ac:dyDescent="0.25">
      <c r="A89" s="50" t="s">
        <v>239</v>
      </c>
      <c r="B89" s="30" t="s">
        <v>83</v>
      </c>
      <c r="C89" s="43">
        <v>29.013381773999999</v>
      </c>
      <c r="D89" s="15" t="str">
        <f>IF($B89="N/A","N/A",IF(C89&gt;60,"No",IF(C89&lt;10,"No","Yes")))</f>
        <v>Yes</v>
      </c>
      <c r="E89" s="37">
        <v>32.472474374000001</v>
      </c>
      <c r="F89" s="15" t="str">
        <f>IF($B89="N/A","N/A",IF(E89&gt;60,"No",IF(E89&lt;10,"No","Yes")))</f>
        <v>Yes</v>
      </c>
      <c r="G89" s="37">
        <v>52.601906507000002</v>
      </c>
      <c r="H89" s="15" t="str">
        <f>IF($B89="N/A","N/A",IF(G89&gt;60,"No",IF(G89&lt;10,"No","Yes")))</f>
        <v>Yes</v>
      </c>
      <c r="I89" s="28">
        <v>11.92</v>
      </c>
      <c r="J89" s="28">
        <v>61.99</v>
      </c>
      <c r="K89" s="15" t="str">
        <f t="shared" si="17"/>
        <v>No</v>
      </c>
    </row>
    <row r="90" spans="1:11" x14ac:dyDescent="0.25">
      <c r="A90" s="50" t="s">
        <v>240</v>
      </c>
      <c r="B90" s="30" t="s">
        <v>50</v>
      </c>
      <c r="C90" s="43">
        <v>2781.9823651000002</v>
      </c>
      <c r="D90" s="15" t="str">
        <f t="shared" ref="D90:D100" si="18">IF($B90="N/A","N/A",IF(C90&gt;15,"No",IF(C90&lt;-15,"No","Yes")))</f>
        <v>N/A</v>
      </c>
      <c r="E90" s="37">
        <v>2964.9390901000002</v>
      </c>
      <c r="F90" s="15" t="str">
        <f>IF($B90="N/A","N/A",IF(E90&gt;15,"No",IF(E90&lt;-15,"No","Yes")))</f>
        <v>N/A</v>
      </c>
      <c r="G90" s="37">
        <v>3102.0902501999999</v>
      </c>
      <c r="H90" s="15" t="str">
        <f>IF($B90="N/A","N/A",IF(G90&gt;15,"No",IF(G90&lt;-15,"No","Yes")))</f>
        <v>N/A</v>
      </c>
      <c r="I90" s="28">
        <v>6.5759999999999996</v>
      </c>
      <c r="J90" s="28">
        <v>4.6260000000000003</v>
      </c>
      <c r="K90" s="15" t="str">
        <f t="shared" si="17"/>
        <v>Yes</v>
      </c>
    </row>
    <row r="91" spans="1:11" x14ac:dyDescent="0.25">
      <c r="A91" s="50" t="s">
        <v>241</v>
      </c>
      <c r="B91" s="30" t="s">
        <v>50</v>
      </c>
      <c r="C91" s="43">
        <v>130.17152455999999</v>
      </c>
      <c r="D91" s="15" t="str">
        <f t="shared" si="18"/>
        <v>N/A</v>
      </c>
      <c r="E91" s="37">
        <v>129.56385352000001</v>
      </c>
      <c r="F91" s="15" t="str">
        <f t="shared" ref="F91:F99" si="19">IF($B91="N/A","N/A",IF(E91&gt;15,"No",IF(E91&lt;-15,"No","Yes")))</f>
        <v>N/A</v>
      </c>
      <c r="G91" s="37">
        <v>140.30780224</v>
      </c>
      <c r="H91" s="15" t="str">
        <f t="shared" ref="H91:H112" si="20">IF($B91="N/A","N/A",IF(G91&gt;15,"No",IF(G91&lt;-15,"No","Yes")))</f>
        <v>N/A</v>
      </c>
      <c r="I91" s="28">
        <v>-0.46700000000000003</v>
      </c>
      <c r="J91" s="28">
        <v>8.2919999999999998</v>
      </c>
      <c r="K91" s="15" t="str">
        <f t="shared" si="17"/>
        <v>Yes</v>
      </c>
    </row>
    <row r="92" spans="1:11" x14ac:dyDescent="0.25">
      <c r="A92" s="50" t="s">
        <v>242</v>
      </c>
      <c r="B92" s="30" t="s">
        <v>50</v>
      </c>
      <c r="C92" s="43">
        <v>72.238870079999998</v>
      </c>
      <c r="D92" s="15" t="str">
        <f t="shared" si="18"/>
        <v>N/A</v>
      </c>
      <c r="E92" s="37">
        <v>84.084561011000005</v>
      </c>
      <c r="F92" s="15" t="str">
        <f t="shared" si="19"/>
        <v>N/A</v>
      </c>
      <c r="G92" s="37">
        <v>95.141229584000001</v>
      </c>
      <c r="H92" s="15" t="str">
        <f t="shared" si="20"/>
        <v>N/A</v>
      </c>
      <c r="I92" s="28">
        <v>16.399999999999999</v>
      </c>
      <c r="J92" s="28">
        <v>13.15</v>
      </c>
      <c r="K92" s="15" t="str">
        <f t="shared" si="17"/>
        <v>Yes</v>
      </c>
    </row>
    <row r="93" spans="1:11" x14ac:dyDescent="0.25">
      <c r="A93" s="50" t="s">
        <v>245</v>
      </c>
      <c r="B93" s="30" t="s">
        <v>50</v>
      </c>
      <c r="C93" s="43">
        <v>337.73292149000002</v>
      </c>
      <c r="D93" s="15" t="str">
        <f t="shared" si="18"/>
        <v>N/A</v>
      </c>
      <c r="E93" s="37">
        <v>253.56678173</v>
      </c>
      <c r="F93" s="15" t="str">
        <f t="shared" si="19"/>
        <v>N/A</v>
      </c>
      <c r="G93" s="37">
        <v>238.09205034999999</v>
      </c>
      <c r="H93" s="15" t="str">
        <f t="shared" si="20"/>
        <v>N/A</v>
      </c>
      <c r="I93" s="28">
        <v>-24.9</v>
      </c>
      <c r="J93" s="28">
        <v>-6.1</v>
      </c>
      <c r="K93" s="15" t="str">
        <f t="shared" si="17"/>
        <v>Yes</v>
      </c>
    </row>
    <row r="94" spans="1:11" x14ac:dyDescent="0.25">
      <c r="A94" s="50" t="s">
        <v>246</v>
      </c>
      <c r="B94" s="30" t="s">
        <v>50</v>
      </c>
      <c r="C94" s="43" t="s">
        <v>1088</v>
      </c>
      <c r="D94" s="15" t="str">
        <f t="shared" si="18"/>
        <v>N/A</v>
      </c>
      <c r="E94" s="37" t="s">
        <v>1088</v>
      </c>
      <c r="F94" s="15" t="str">
        <f t="shared" si="19"/>
        <v>N/A</v>
      </c>
      <c r="G94" s="37" t="s">
        <v>1088</v>
      </c>
      <c r="H94" s="15" t="str">
        <f t="shared" si="20"/>
        <v>N/A</v>
      </c>
      <c r="I94" s="28" t="s">
        <v>1088</v>
      </c>
      <c r="J94" s="28" t="s">
        <v>1088</v>
      </c>
      <c r="K94" s="15" t="str">
        <f t="shared" si="17"/>
        <v>N/A</v>
      </c>
    </row>
    <row r="95" spans="1:11" x14ac:dyDescent="0.25">
      <c r="A95" s="50" t="s">
        <v>247</v>
      </c>
      <c r="B95" s="30" t="s">
        <v>50</v>
      </c>
      <c r="C95" s="43">
        <v>427.57685128000003</v>
      </c>
      <c r="D95" s="15" t="str">
        <f t="shared" si="18"/>
        <v>N/A</v>
      </c>
      <c r="E95" s="37">
        <v>479.12638580999999</v>
      </c>
      <c r="F95" s="15" t="str">
        <f t="shared" si="19"/>
        <v>N/A</v>
      </c>
      <c r="G95" s="37">
        <v>549.95412843999998</v>
      </c>
      <c r="H95" s="15" t="str">
        <f t="shared" si="20"/>
        <v>N/A</v>
      </c>
      <c r="I95" s="28">
        <v>12.06</v>
      </c>
      <c r="J95" s="28">
        <v>14.78</v>
      </c>
      <c r="K95" s="15" t="str">
        <f t="shared" si="17"/>
        <v>Yes</v>
      </c>
    </row>
    <row r="96" spans="1:11" x14ac:dyDescent="0.25">
      <c r="A96" s="50" t="s">
        <v>248</v>
      </c>
      <c r="B96" s="30" t="s">
        <v>50</v>
      </c>
      <c r="C96" s="43">
        <v>68.753536115000003</v>
      </c>
      <c r="D96" s="15" t="str">
        <f t="shared" si="18"/>
        <v>N/A</v>
      </c>
      <c r="E96" s="37">
        <v>62.785405730999997</v>
      </c>
      <c r="F96" s="15" t="str">
        <f t="shared" si="19"/>
        <v>N/A</v>
      </c>
      <c r="G96" s="37">
        <v>64.904951417999996</v>
      </c>
      <c r="H96" s="15" t="str">
        <f t="shared" si="20"/>
        <v>N/A</v>
      </c>
      <c r="I96" s="28">
        <v>-8.68</v>
      </c>
      <c r="J96" s="28">
        <v>3.3759999999999999</v>
      </c>
      <c r="K96" s="15" t="str">
        <f t="shared" si="17"/>
        <v>Yes</v>
      </c>
    </row>
    <row r="97" spans="1:11" x14ac:dyDescent="0.25">
      <c r="A97" s="50" t="s">
        <v>249</v>
      </c>
      <c r="B97" s="30" t="s">
        <v>50</v>
      </c>
      <c r="C97" s="43">
        <v>2332.7221665000002</v>
      </c>
      <c r="D97" s="15" t="str">
        <f t="shared" si="18"/>
        <v>N/A</v>
      </c>
      <c r="E97" s="37">
        <v>2523.0827718999999</v>
      </c>
      <c r="F97" s="15" t="str">
        <f t="shared" si="19"/>
        <v>N/A</v>
      </c>
      <c r="G97" s="37">
        <v>2555.4132295999998</v>
      </c>
      <c r="H97" s="15" t="str">
        <f t="shared" si="20"/>
        <v>N/A</v>
      </c>
      <c r="I97" s="28">
        <v>8.16</v>
      </c>
      <c r="J97" s="28">
        <v>1.2809999999999999</v>
      </c>
      <c r="K97" s="15" t="str">
        <f t="shared" si="17"/>
        <v>Yes</v>
      </c>
    </row>
    <row r="98" spans="1:11" x14ac:dyDescent="0.25">
      <c r="A98" s="50" t="s">
        <v>254</v>
      </c>
      <c r="B98" s="30" t="s">
        <v>50</v>
      </c>
      <c r="C98" s="43">
        <v>2720.7942908</v>
      </c>
      <c r="D98" s="15" t="str">
        <f t="shared" si="18"/>
        <v>N/A</v>
      </c>
      <c r="E98" s="37">
        <v>2699.8447652999998</v>
      </c>
      <c r="F98" s="15" t="str">
        <f t="shared" si="19"/>
        <v>N/A</v>
      </c>
      <c r="G98" s="37">
        <v>1988.7215252999999</v>
      </c>
      <c r="H98" s="15" t="str">
        <f t="shared" si="20"/>
        <v>N/A</v>
      </c>
      <c r="I98" s="28">
        <v>-0.77</v>
      </c>
      <c r="J98" s="28">
        <v>-26.3</v>
      </c>
      <c r="K98" s="15" t="str">
        <f t="shared" si="17"/>
        <v>No</v>
      </c>
    </row>
    <row r="99" spans="1:11" x14ac:dyDescent="0.25">
      <c r="A99" s="50" t="s">
        <v>255</v>
      </c>
      <c r="B99" s="30" t="s">
        <v>50</v>
      </c>
      <c r="C99" s="43">
        <v>119.31383393999999</v>
      </c>
      <c r="D99" s="15" t="str">
        <f t="shared" si="18"/>
        <v>N/A</v>
      </c>
      <c r="E99" s="37">
        <v>141.7083418</v>
      </c>
      <c r="F99" s="15" t="str">
        <f t="shared" si="19"/>
        <v>N/A</v>
      </c>
      <c r="G99" s="37">
        <v>187.67663519999999</v>
      </c>
      <c r="H99" s="15" t="str">
        <f t="shared" si="20"/>
        <v>N/A</v>
      </c>
      <c r="I99" s="28">
        <v>18.77</v>
      </c>
      <c r="J99" s="28">
        <v>32.44</v>
      </c>
      <c r="K99" s="15" t="str">
        <f t="shared" si="17"/>
        <v>No</v>
      </c>
    </row>
    <row r="100" spans="1:11" x14ac:dyDescent="0.25">
      <c r="A100" s="50" t="s">
        <v>256</v>
      </c>
      <c r="B100" s="30" t="s">
        <v>50</v>
      </c>
      <c r="C100" s="43">
        <v>692.03125</v>
      </c>
      <c r="D100" s="15" t="str">
        <f t="shared" si="18"/>
        <v>N/A</v>
      </c>
      <c r="E100" s="37">
        <v>715.94117646999996</v>
      </c>
      <c r="F100" s="15" t="str">
        <f>IF($B100="N/A","N/A",IF(E100&gt;15,"No",IF(E100&lt;-15,"No","Yes")))</f>
        <v>N/A</v>
      </c>
      <c r="G100" s="37">
        <v>642.75609755999994</v>
      </c>
      <c r="H100" s="15" t="str">
        <f t="shared" si="20"/>
        <v>N/A</v>
      </c>
      <c r="I100" s="28">
        <v>3.4550000000000001</v>
      </c>
      <c r="J100" s="28">
        <v>-10.199999999999999</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0.2099916235</v>
      </c>
      <c r="D102" s="15" t="str">
        <f>IF($B102="N/A","N/A",IF(C102&gt;15,"No",IF(C102&lt;-15,"No","Yes")))</f>
        <v>N/A</v>
      </c>
      <c r="E102" s="28">
        <v>0.27073456689999997</v>
      </c>
      <c r="F102" s="15" t="str">
        <f>IF($B102="N/A","N/A",IF(E102&gt;15,"No",IF(E102&lt;-15,"No","Yes")))</f>
        <v>N/A</v>
      </c>
      <c r="G102" s="28">
        <v>0.30420475149999998</v>
      </c>
      <c r="H102" s="15" t="str">
        <f t="shared" si="20"/>
        <v>N/A</v>
      </c>
      <c r="I102" s="28">
        <v>28.93</v>
      </c>
      <c r="J102" s="28">
        <v>12.36</v>
      </c>
      <c r="K102" s="15" t="str">
        <f>IF(J102="Div by 0", "N/A", IF(J102="N/A","N/A", IF(J102&gt;15, "No", IF(J102&lt;-15, "No", "Yes"))))</f>
        <v>Yes</v>
      </c>
    </row>
    <row r="103" spans="1:11" x14ac:dyDescent="0.25">
      <c r="A103" s="42" t="s">
        <v>260</v>
      </c>
      <c r="B103" s="30" t="s">
        <v>50</v>
      </c>
      <c r="C103" s="45">
        <v>1.8237912822</v>
      </c>
      <c r="D103" s="15" t="str">
        <f>IF($B103="N/A","N/A",IF(C103&gt;15,"No",IF(C103&lt;-15,"No","Yes")))</f>
        <v>N/A</v>
      </c>
      <c r="E103" s="28">
        <v>1.6112108510000001</v>
      </c>
      <c r="F103" s="15" t="str">
        <f t="shared" ref="F103:F112" si="21">IF($B103="N/A","N/A",IF(E103&gt;15,"No",IF(E103&lt;-15,"No","Yes")))</f>
        <v>N/A</v>
      </c>
      <c r="G103" s="28">
        <v>1.5579539641</v>
      </c>
      <c r="H103" s="15" t="str">
        <f t="shared" si="20"/>
        <v>N/A</v>
      </c>
      <c r="I103" s="28">
        <v>-11.7</v>
      </c>
      <c r="J103" s="28">
        <v>-3.31</v>
      </c>
      <c r="K103" s="15" t="str">
        <f>IF(J103="Div by 0", "N/A", IF(J103="N/A","N/A", IF(J103&gt;15, "No", IF(J103&lt;-15, "No", "Yes"))))</f>
        <v>Yes</v>
      </c>
    </row>
    <row r="104" spans="1:11" x14ac:dyDescent="0.25">
      <c r="A104" s="42" t="s">
        <v>261</v>
      </c>
      <c r="B104" s="30" t="s">
        <v>50</v>
      </c>
      <c r="C104" s="45">
        <v>2.1845351723999999</v>
      </c>
      <c r="D104" s="15" t="str">
        <f>IF($B104="N/A","N/A",IF(C104&gt;15,"No",IF(C104&lt;-15,"No","Yes")))</f>
        <v>N/A</v>
      </c>
      <c r="E104" s="28">
        <v>2.1366095187999998</v>
      </c>
      <c r="F104" s="15" t="str">
        <f t="shared" si="21"/>
        <v>N/A</v>
      </c>
      <c r="G104" s="28">
        <v>2.4857613853</v>
      </c>
      <c r="H104" s="15" t="str">
        <f t="shared" si="20"/>
        <v>N/A</v>
      </c>
      <c r="I104" s="28">
        <v>-2.19</v>
      </c>
      <c r="J104" s="28">
        <v>16.34</v>
      </c>
      <c r="K104" s="15" t="str">
        <f>IF(J104="Div by 0", "N/A", IF(J104="N/A","N/A", IF(J104&gt;15, "No", IF(J104&lt;-15, "No", "Yes"))))</f>
        <v>No</v>
      </c>
    </row>
    <row r="105" spans="1:11" x14ac:dyDescent="0.25">
      <c r="A105" s="42" t="s">
        <v>262</v>
      </c>
      <c r="B105" s="30" t="s">
        <v>50</v>
      </c>
      <c r="C105" s="45">
        <v>7.6529806059999999</v>
      </c>
      <c r="D105" s="15" t="str">
        <f>IF($B105="N/A","N/A",IF(C105&gt;15,"No",IF(C105&lt;-15,"No","Yes")))</f>
        <v>N/A</v>
      </c>
      <c r="E105" s="28">
        <v>7.4835585642</v>
      </c>
      <c r="F105" s="15" t="str">
        <f t="shared" si="21"/>
        <v>N/A</v>
      </c>
      <c r="G105" s="28">
        <v>7.5893565893000003</v>
      </c>
      <c r="H105" s="15" t="str">
        <f t="shared" si="20"/>
        <v>N/A</v>
      </c>
      <c r="I105" s="28">
        <v>-2.21</v>
      </c>
      <c r="J105" s="28">
        <v>1.4139999999999999</v>
      </c>
      <c r="K105" s="15" t="str">
        <f>IF(J105="Div by 0", "N/A", IF(J105="N/A","N/A", IF(J105&gt;15, "No", IF(J105&lt;-15, "No", "Yes"))))</f>
        <v>Yes</v>
      </c>
    </row>
    <row r="106" spans="1:11" x14ac:dyDescent="0.25">
      <c r="A106" s="42" t="s">
        <v>881</v>
      </c>
      <c r="B106" s="30" t="s">
        <v>50</v>
      </c>
      <c r="C106" s="45">
        <v>1.5896402506</v>
      </c>
      <c r="D106" s="15" t="str">
        <f>IF($B106="N/A","N/A",IF(C106&gt;15,"No",IF(C106&lt;-15,"No","Yes")))</f>
        <v>N/A</v>
      </c>
      <c r="E106" s="28">
        <v>1.5591871158999999</v>
      </c>
      <c r="F106" s="15" t="str">
        <f t="shared" si="21"/>
        <v>N/A</v>
      </c>
      <c r="G106" s="28">
        <v>1.5299006639999999</v>
      </c>
      <c r="H106" s="15" t="str">
        <f t="shared" si="20"/>
        <v>N/A</v>
      </c>
      <c r="I106" s="28">
        <v>-1.92</v>
      </c>
      <c r="J106" s="28">
        <v>-1.88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163.74869262000001</v>
      </c>
      <c r="D108" s="15" t="str">
        <f>IF($B108="N/A","N/A",IF(C108&gt;15,"No",IF(C108&lt;-15,"No","Yes")))</f>
        <v>N/A</v>
      </c>
      <c r="E108" s="41">
        <v>173.68760832000001</v>
      </c>
      <c r="F108" s="15" t="str">
        <f t="shared" si="21"/>
        <v>N/A</v>
      </c>
      <c r="G108" s="41">
        <v>198.114104</v>
      </c>
      <c r="H108" s="15" t="str">
        <f>IF($B108="N/A","N/A",IF(G108&gt;15,"No",IF(G108&lt;-15,"No","Yes")))</f>
        <v>N/A</v>
      </c>
      <c r="I108" s="28">
        <v>6.07</v>
      </c>
      <c r="J108" s="28">
        <v>14.06</v>
      </c>
      <c r="K108" s="15" t="str">
        <f t="shared" ref="K108:K133" si="22">IF(J108="Div by 0", "N/A", IF(J108="N/A","N/A", IF(J108&gt;15, "No", IF(J108&lt;-15, "No", "Yes"))))</f>
        <v>Yes</v>
      </c>
    </row>
    <row r="109" spans="1:11" x14ac:dyDescent="0.25">
      <c r="A109" s="42" t="s">
        <v>260</v>
      </c>
      <c r="B109" s="30" t="s">
        <v>50</v>
      </c>
      <c r="C109" s="46">
        <v>94.148324078000002</v>
      </c>
      <c r="D109" s="15" t="str">
        <f>IF($B109="N/A","N/A",IF(C109&gt;15,"No",IF(C109&lt;-15,"No","Yes")))</f>
        <v>N/A</v>
      </c>
      <c r="E109" s="41">
        <v>94.134287065999999</v>
      </c>
      <c r="F109" s="15" t="str">
        <f t="shared" si="21"/>
        <v>N/A</v>
      </c>
      <c r="G109" s="41">
        <v>95.504145512999997</v>
      </c>
      <c r="H109" s="15" t="str">
        <f t="shared" si="20"/>
        <v>N/A</v>
      </c>
      <c r="I109" s="28">
        <v>-1.4999999999999999E-2</v>
      </c>
      <c r="J109" s="28">
        <v>1.4550000000000001</v>
      </c>
      <c r="K109" s="15" t="str">
        <f t="shared" si="22"/>
        <v>Yes</v>
      </c>
    </row>
    <row r="110" spans="1:11" x14ac:dyDescent="0.25">
      <c r="A110" s="42" t="s">
        <v>261</v>
      </c>
      <c r="B110" s="30" t="s">
        <v>50</v>
      </c>
      <c r="C110" s="46">
        <v>128.02781579000001</v>
      </c>
      <c r="D110" s="15" t="str">
        <f>IF($B110="N/A","N/A",IF(C110&gt;15,"No",IF(C110&lt;-15,"No","Yes")))</f>
        <v>N/A</v>
      </c>
      <c r="E110" s="41">
        <v>130.92429109</v>
      </c>
      <c r="F110" s="15" t="str">
        <f t="shared" si="21"/>
        <v>N/A</v>
      </c>
      <c r="G110" s="41">
        <v>133.44755516999999</v>
      </c>
      <c r="H110" s="15" t="str">
        <f t="shared" si="20"/>
        <v>N/A</v>
      </c>
      <c r="I110" s="28">
        <v>2.262</v>
      </c>
      <c r="J110" s="28">
        <v>1.927</v>
      </c>
      <c r="K110" s="15" t="str">
        <f t="shared" si="22"/>
        <v>Yes</v>
      </c>
    </row>
    <row r="111" spans="1:11" x14ac:dyDescent="0.25">
      <c r="A111" s="42" t="s">
        <v>262</v>
      </c>
      <c r="B111" s="30" t="s">
        <v>50</v>
      </c>
      <c r="C111" s="46">
        <v>231.15081991</v>
      </c>
      <c r="D111" s="15" t="str">
        <f>IF($B111="N/A","N/A",IF(C111&gt;15,"No",IF(C111&lt;-15,"No","Yes")))</f>
        <v>N/A</v>
      </c>
      <c r="E111" s="41">
        <v>249.88507297000001</v>
      </c>
      <c r="F111" s="15" t="str">
        <f t="shared" si="21"/>
        <v>N/A</v>
      </c>
      <c r="G111" s="41">
        <v>252.81928876000001</v>
      </c>
      <c r="H111" s="15" t="str">
        <f t="shared" si="20"/>
        <v>N/A</v>
      </c>
      <c r="I111" s="28">
        <v>8.1050000000000004</v>
      </c>
      <c r="J111" s="28">
        <v>1.1739999999999999</v>
      </c>
      <c r="K111" s="15" t="str">
        <f t="shared" si="22"/>
        <v>Yes</v>
      </c>
    </row>
    <row r="112" spans="1:11" x14ac:dyDescent="0.25">
      <c r="A112" s="42" t="s">
        <v>881</v>
      </c>
      <c r="B112" s="30" t="s">
        <v>50</v>
      </c>
      <c r="C112" s="46">
        <v>2992.9308412999999</v>
      </c>
      <c r="D112" s="15" t="str">
        <f>IF($B112="N/A","N/A",IF(C112&gt;15,"No",IF(C112&lt;-15,"No","Yes")))</f>
        <v>N/A</v>
      </c>
      <c r="E112" s="41">
        <v>3108.4044537999998</v>
      </c>
      <c r="F112" s="15" t="str">
        <f t="shared" si="21"/>
        <v>N/A</v>
      </c>
      <c r="G112" s="41">
        <v>3256.5080711000001</v>
      </c>
      <c r="H112" s="15" t="str">
        <f t="shared" si="20"/>
        <v>N/A</v>
      </c>
      <c r="I112" s="28">
        <v>3.8580000000000001</v>
      </c>
      <c r="J112" s="28">
        <v>4.7649999999999997</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89.965487431</v>
      </c>
      <c r="D114" s="15" t="str">
        <f>IF($B114="N/A","N/A",IF(C114&gt;60,"Yes","No"))</f>
        <v>Yes</v>
      </c>
      <c r="E114" s="28">
        <v>90.132499233000004</v>
      </c>
      <c r="F114" s="15" t="str">
        <f>IF($B114="N/A","N/A",IF(E114&gt;60,"Yes","No"))</f>
        <v>Yes</v>
      </c>
      <c r="G114" s="28">
        <v>90.076187755999996</v>
      </c>
      <c r="H114" s="15" t="str">
        <f>IF($B114="N/A","N/A",IF(G114&gt;60,"Yes","No"))</f>
        <v>Yes</v>
      </c>
      <c r="I114" s="28">
        <v>0.18559999999999999</v>
      </c>
      <c r="J114" s="28">
        <v>-6.2E-2</v>
      </c>
      <c r="K114" s="15" t="str">
        <f t="shared" si="22"/>
        <v>Yes</v>
      </c>
    </row>
    <row r="115" spans="1:11" x14ac:dyDescent="0.25">
      <c r="A115" s="42" t="s">
        <v>264</v>
      </c>
      <c r="B115" s="30" t="s">
        <v>84</v>
      </c>
      <c r="C115" s="45">
        <v>99.952950018999999</v>
      </c>
      <c r="D115" s="15" t="str">
        <f>IF($B115="N/A","N/A",IF(C115&gt;100,"No",IF(C115&lt;85,"No","Yes")))</f>
        <v>Yes</v>
      </c>
      <c r="E115" s="28">
        <v>99.967990313000001</v>
      </c>
      <c r="F115" s="15" t="str">
        <f>IF($B115="N/A","N/A",IF(E115&gt;100,"No",IF(E115&lt;85,"No","Yes")))</f>
        <v>Yes</v>
      </c>
      <c r="G115" s="28">
        <v>99.974926689</v>
      </c>
      <c r="H115" s="15" t="str">
        <f>IF($B115="N/A","N/A",IF(G115&gt;100,"No",IF(G115&lt;85,"No","Yes")))</f>
        <v>Yes</v>
      </c>
      <c r="I115" s="28">
        <v>1.4999999999999999E-2</v>
      </c>
      <c r="J115" s="28">
        <v>6.8999999999999999E-3</v>
      </c>
      <c r="K115" s="15" t="str">
        <f t="shared" si="22"/>
        <v>Yes</v>
      </c>
    </row>
    <row r="116" spans="1:11" x14ac:dyDescent="0.25">
      <c r="A116" s="42" t="s">
        <v>265</v>
      </c>
      <c r="B116" s="30" t="s">
        <v>50</v>
      </c>
      <c r="C116" s="45">
        <v>37.716900983999999</v>
      </c>
      <c r="D116" s="15" t="str">
        <f>IF($B116="N/A","N/A",IF(C116&gt;15,"No",IF(C116&lt;-15,"No","Yes")))</f>
        <v>N/A</v>
      </c>
      <c r="E116" s="28">
        <v>38.248486579999998</v>
      </c>
      <c r="F116" s="15" t="str">
        <f>IF($B116="N/A","N/A",IF(E116&gt;15,"No",IF(E116&lt;-15,"No","Yes")))</f>
        <v>N/A</v>
      </c>
      <c r="G116" s="28">
        <v>37.914465900000003</v>
      </c>
      <c r="H116" s="15" t="str">
        <f>IF($B116="N/A","N/A",IF(G116&gt;15,"No",IF(G116&lt;-15,"No","Yes")))</f>
        <v>N/A</v>
      </c>
      <c r="I116" s="28">
        <v>1.409</v>
      </c>
      <c r="J116" s="28">
        <v>-0.873</v>
      </c>
      <c r="K116" s="15" t="str">
        <f t="shared" si="22"/>
        <v>Yes</v>
      </c>
    </row>
    <row r="117" spans="1:11" x14ac:dyDescent="0.25">
      <c r="A117" s="42" t="s">
        <v>195</v>
      </c>
      <c r="B117" s="30" t="s">
        <v>12</v>
      </c>
      <c r="C117" s="45">
        <v>5.7732213237999996</v>
      </c>
      <c r="D117" s="15" t="str">
        <f>IF($B117="N/A","N/A",IF(C117&gt;25,"No",IF(C117&lt;5,"No","Yes")))</f>
        <v>Yes</v>
      </c>
      <c r="E117" s="28">
        <v>5.7458885661999997</v>
      </c>
      <c r="F117" s="15" t="str">
        <f>IF($B117="N/A","N/A",IF(E117&gt;25,"No",IF(E117&lt;5,"No","Yes")))</f>
        <v>Yes</v>
      </c>
      <c r="G117" s="28">
        <v>5.6147585774</v>
      </c>
      <c r="H117" s="15" t="str">
        <f>IF($B117="N/A","N/A",IF(G117&gt;25,"No",IF(G117&lt;5,"No","Yes")))</f>
        <v>Yes</v>
      </c>
      <c r="I117" s="28">
        <v>-0.47299999999999998</v>
      </c>
      <c r="J117" s="28">
        <v>-2.2799999999999998</v>
      </c>
      <c r="K117" s="15" t="str">
        <f t="shared" si="22"/>
        <v>Yes</v>
      </c>
    </row>
    <row r="118" spans="1:11" x14ac:dyDescent="0.25">
      <c r="A118" s="42" t="s">
        <v>196</v>
      </c>
      <c r="B118" s="30" t="s">
        <v>13</v>
      </c>
      <c r="C118" s="45">
        <v>51.132754116999998</v>
      </c>
      <c r="D118" s="15" t="str">
        <f>IF($B118="N/A","N/A",IF(C118&gt;70,"No",IF(C118&lt;40,"No","Yes")))</f>
        <v>Yes</v>
      </c>
      <c r="E118" s="28">
        <v>50.571693136999997</v>
      </c>
      <c r="F118" s="15" t="str">
        <f>IF($B118="N/A","N/A",IF(E118&gt;70,"No",IF(E118&lt;40,"No","Yes")))</f>
        <v>Yes</v>
      </c>
      <c r="G118" s="28">
        <v>49.779496907999999</v>
      </c>
      <c r="H118" s="15" t="str">
        <f>IF($B118="N/A","N/A",IF(G118&gt;70,"No",IF(G118&lt;40,"No","Yes")))</f>
        <v>Yes</v>
      </c>
      <c r="I118" s="28">
        <v>-1.1000000000000001</v>
      </c>
      <c r="J118" s="28">
        <v>-1.57</v>
      </c>
      <c r="K118" s="15" t="str">
        <f t="shared" si="22"/>
        <v>Yes</v>
      </c>
    </row>
    <row r="119" spans="1:11" x14ac:dyDescent="0.25">
      <c r="A119" s="42" t="s">
        <v>197</v>
      </c>
      <c r="B119" s="30" t="s">
        <v>14</v>
      </c>
      <c r="C119" s="45">
        <v>43.094024558999998</v>
      </c>
      <c r="D119" s="15" t="str">
        <f>IF($B119="N/A","N/A",IF(C119&gt;55,"No",IF(C119&lt;20,"No","Yes")))</f>
        <v>Yes</v>
      </c>
      <c r="E119" s="28">
        <v>43.682418296999998</v>
      </c>
      <c r="F119" s="15" t="str">
        <f>IF($B119="N/A","N/A",IF(E119&gt;55,"No",IF(E119&lt;20,"No","Yes")))</f>
        <v>Yes</v>
      </c>
      <c r="G119" s="28">
        <v>44.605744514999998</v>
      </c>
      <c r="H119" s="15" t="str">
        <f>IF($B119="N/A","N/A",IF(G119&gt;55,"No",IF(G119&lt;20,"No","Yes")))</f>
        <v>Yes</v>
      </c>
      <c r="I119" s="28">
        <v>1.365</v>
      </c>
      <c r="J119" s="28">
        <v>2.1139999999999999</v>
      </c>
      <c r="K119" s="15" t="str">
        <f t="shared" si="22"/>
        <v>Yes</v>
      </c>
    </row>
    <row r="120" spans="1:11" x14ac:dyDescent="0.25">
      <c r="A120" s="56" t="s">
        <v>950</v>
      </c>
      <c r="B120" s="55" t="s">
        <v>956</v>
      </c>
      <c r="C120" s="187" t="s">
        <v>50</v>
      </c>
      <c r="D120" s="15" t="str">
        <f>IF(OR($B120="N/A",$C120="N/A"),"N/A",IF(C120&gt;95,"Yes","No"))</f>
        <v>N/A</v>
      </c>
      <c r="E120" s="28">
        <v>84.756283171000007</v>
      </c>
      <c r="F120" s="15" t="str">
        <f>IF($B120="N/A","N/A",IF(E120&gt;95,"Yes","No"))</f>
        <v>No</v>
      </c>
      <c r="G120" s="28">
        <v>84.755506668999999</v>
      </c>
      <c r="H120" s="15" t="str">
        <f>IF($B120="N/A","N/A",IF(G120&gt;95,"Yes","No"))</f>
        <v>No</v>
      </c>
      <c r="I120" s="28" t="s">
        <v>50</v>
      </c>
      <c r="J120" s="28">
        <v>-1E-3</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0</v>
      </c>
      <c r="F123" s="15" t="str">
        <f>IF($B123="N/A","N/A",IF(E123&gt;15,"No",IF(E123&lt;-15,"No","Yes")))</f>
        <v>N/A</v>
      </c>
      <c r="G123" s="28">
        <v>0</v>
      </c>
      <c r="H123" s="15" t="str">
        <f>IF($B123="N/A","N/A",IF(G123&gt;15,"No",IF(G123&lt;-15,"No","Yes")))</f>
        <v>N/A</v>
      </c>
      <c r="I123" s="28" t="s">
        <v>50</v>
      </c>
      <c r="J123" s="28" t="s">
        <v>1088</v>
      </c>
      <c r="K123" s="15" t="str">
        <f t="shared" si="22"/>
        <v>N/A</v>
      </c>
    </row>
    <row r="124" spans="1:11" x14ac:dyDescent="0.25">
      <c r="A124" s="42" t="s">
        <v>883</v>
      </c>
      <c r="B124" s="30" t="s">
        <v>50</v>
      </c>
      <c r="C124" s="45" t="s">
        <v>50</v>
      </c>
      <c r="D124" s="15" t="str">
        <f>IF($B124="N/A","N/A",IF(C124&gt;15,"No",IF(C124&lt;-15,"No","Yes")))</f>
        <v>N/A</v>
      </c>
      <c r="E124" s="28">
        <v>59.754119256000003</v>
      </c>
      <c r="F124" s="15" t="str">
        <f>IF($B124="N/A","N/A",IF(E124&gt;15,"No",IF(E124&lt;-15,"No","Yes")))</f>
        <v>N/A</v>
      </c>
      <c r="G124" s="28">
        <v>61.719698027</v>
      </c>
      <c r="H124" s="15" t="str">
        <f>IF($B124="N/A","N/A",IF(G124&gt;15,"No",IF(G124&lt;-15,"No","Yes")))</f>
        <v>N/A</v>
      </c>
      <c r="I124" s="28" t="s">
        <v>50</v>
      </c>
      <c r="J124" s="28">
        <v>3.2890000000000001</v>
      </c>
      <c r="K124" s="15" t="str">
        <f t="shared" ref="K124" si="24">IF(J124="Div by 0", "N/A", IF(J124="N/A","N/A", IF(J124&gt;15, "No", IF(J124&lt;-15, "No", "Yes"))))</f>
        <v>Yes</v>
      </c>
    </row>
    <row r="125" spans="1:11" x14ac:dyDescent="0.25">
      <c r="A125" s="42" t="s">
        <v>268</v>
      </c>
      <c r="B125" s="30" t="s">
        <v>55</v>
      </c>
      <c r="C125" s="45">
        <v>87.688088132999994</v>
      </c>
      <c r="D125" s="15" t="str">
        <f>IF($B125="N/A","N/A",IF(C125&gt;100,"No",IF(C125&lt;98,"No","Yes")))</f>
        <v>No</v>
      </c>
      <c r="E125" s="28">
        <v>87.832364604999995</v>
      </c>
      <c r="F125" s="15" t="str">
        <f>IF($B125="N/A","N/A",IF(E125&gt;100,"No",IF(E125&lt;98,"No","Yes")))</f>
        <v>No</v>
      </c>
      <c r="G125" s="28">
        <v>87.422551787000003</v>
      </c>
      <c r="H125" s="15" t="str">
        <f>IF($B125="N/A","N/A",IF(G125&gt;100,"No",IF(G125&lt;98,"No","Yes")))</f>
        <v>No</v>
      </c>
      <c r="I125" s="28">
        <v>0.16450000000000001</v>
      </c>
      <c r="J125" s="28">
        <v>-0.46700000000000003</v>
      </c>
      <c r="K125" s="15" t="str">
        <f t="shared" si="22"/>
        <v>Yes</v>
      </c>
    </row>
    <row r="126" spans="1:11" x14ac:dyDescent="0.25">
      <c r="A126" s="42" t="s">
        <v>269</v>
      </c>
      <c r="B126" s="30" t="s">
        <v>50</v>
      </c>
      <c r="C126" s="45">
        <v>78.871132615999997</v>
      </c>
      <c r="D126" s="15" t="str">
        <f>IF($B126="N/A","N/A",IF(C126&gt;15,"No",IF(C126&lt;-15,"No","Yes")))</f>
        <v>N/A</v>
      </c>
      <c r="E126" s="28">
        <v>78.753251534</v>
      </c>
      <c r="F126" s="15" t="str">
        <f>IF($B126="N/A","N/A",IF(E126&gt;15,"No",IF(E126&lt;-15,"No","Yes")))</f>
        <v>N/A</v>
      </c>
      <c r="G126" s="28">
        <v>78.646791100000002</v>
      </c>
      <c r="H126" s="15" t="str">
        <f>IF($B126="N/A","N/A",IF(G126&gt;15,"No",IF(G126&lt;-15,"No","Yes")))</f>
        <v>N/A</v>
      </c>
      <c r="I126" s="28">
        <v>-0.14899999999999999</v>
      </c>
      <c r="J126" s="28">
        <v>-0.13500000000000001</v>
      </c>
      <c r="K126" s="15" t="str">
        <f t="shared" si="22"/>
        <v>Yes</v>
      </c>
    </row>
    <row r="127" spans="1:11" x14ac:dyDescent="0.25">
      <c r="A127" s="42" t="s">
        <v>270</v>
      </c>
      <c r="B127" s="30" t="s">
        <v>50</v>
      </c>
      <c r="C127" s="45">
        <v>18.081385374</v>
      </c>
      <c r="D127" s="15" t="str">
        <f>IF($B127="N/A","N/A",IF(C127&gt;15,"No",IF(C127&lt;-15,"No","Yes")))</f>
        <v>N/A</v>
      </c>
      <c r="E127" s="28">
        <v>19.265622069999999</v>
      </c>
      <c r="F127" s="15" t="str">
        <f>IF($B127="N/A","N/A",IF(E127&gt;15,"No",IF(E127&lt;-15,"No","Yes")))</f>
        <v>N/A</v>
      </c>
      <c r="G127" s="28">
        <v>20.796969654000002</v>
      </c>
      <c r="H127" s="15" t="str">
        <f>IF($B127="N/A","N/A",IF(G127&gt;15,"No",IF(G127&lt;-15,"No","Yes")))</f>
        <v>N/A</v>
      </c>
      <c r="I127" s="28">
        <v>6.5490000000000004</v>
      </c>
      <c r="J127" s="28">
        <v>7.9489999999999998</v>
      </c>
      <c r="K127" s="15" t="str">
        <f t="shared" si="22"/>
        <v>Yes</v>
      </c>
    </row>
    <row r="128" spans="1:11" x14ac:dyDescent="0.25">
      <c r="A128" s="42" t="s">
        <v>271</v>
      </c>
      <c r="B128" s="30" t="s">
        <v>50</v>
      </c>
      <c r="C128" s="45">
        <v>0.178275607</v>
      </c>
      <c r="D128" s="15" t="str">
        <f>IF($B128="N/A","N/A",IF(C128&gt;15,"No",IF(C128&lt;-15,"No","Yes")))</f>
        <v>N/A</v>
      </c>
      <c r="E128" s="28">
        <v>6.5670786600000003E-2</v>
      </c>
      <c r="F128" s="15" t="str">
        <f>IF($B128="N/A","N/A",IF(E128&gt;15,"No",IF(E128&lt;-15,"No","Yes")))</f>
        <v>N/A</v>
      </c>
      <c r="G128" s="28">
        <v>7.8215898699999994E-2</v>
      </c>
      <c r="H128" s="15" t="str">
        <f>IF($B128="N/A","N/A",IF(G128&gt;15,"No",IF(G128&lt;-15,"No","Yes")))</f>
        <v>N/A</v>
      </c>
      <c r="I128" s="28">
        <v>-63.2</v>
      </c>
      <c r="J128" s="28">
        <v>19.100000000000001</v>
      </c>
      <c r="K128" s="15" t="str">
        <f t="shared" si="22"/>
        <v>No</v>
      </c>
    </row>
    <row r="129" spans="1:11" x14ac:dyDescent="0.25">
      <c r="A129" s="42" t="s">
        <v>272</v>
      </c>
      <c r="B129" s="30" t="s">
        <v>50</v>
      </c>
      <c r="C129" s="45">
        <v>2.8692064032000002</v>
      </c>
      <c r="D129" s="15" t="str">
        <f>IF($B129="N/A","N/A",IF(C129&gt;15,"No",IF(C129&lt;-15,"No","Yes")))</f>
        <v>N/A</v>
      </c>
      <c r="E129" s="28">
        <v>1.9154556091999999</v>
      </c>
      <c r="F129" s="15" t="str">
        <f>IF($B129="N/A","N/A",IF(E129&gt;15,"No",IF(E129&lt;-15,"No","Yes")))</f>
        <v>N/A</v>
      </c>
      <c r="G129" s="28">
        <v>0.47802334660000001</v>
      </c>
      <c r="H129" s="15" t="str">
        <f>IF($B129="N/A","N/A",IF(G129&gt;15,"No",IF(G129&lt;-15,"No","Yes")))</f>
        <v>N/A</v>
      </c>
      <c r="I129" s="28">
        <v>-33.200000000000003</v>
      </c>
      <c r="J129" s="28">
        <v>-75</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57.502244548</v>
      </c>
      <c r="D133" s="15" t="str">
        <f>IF($B133="N/A","N/A",IF(C133&gt;15,"No",IF(C133&lt;-15,"No","Yes")))</f>
        <v>N/A</v>
      </c>
      <c r="E133" s="28">
        <v>57.714870005000002</v>
      </c>
      <c r="F133" s="15" t="str">
        <f>IF($B133="N/A","N/A",IF(E133&gt;15,"No",IF(E133&lt;-15,"No","Yes")))</f>
        <v>N/A</v>
      </c>
      <c r="G133" s="28">
        <v>61.114616847999997</v>
      </c>
      <c r="H133" s="15" t="str">
        <f>IF($B133="N/A","N/A",IF(G133&gt;15,"No",IF(G133&lt;-15,"No","Yes")))</f>
        <v>N/A</v>
      </c>
      <c r="I133" s="28">
        <v>0.36980000000000002</v>
      </c>
      <c r="J133" s="28">
        <v>5.891</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91.341231508000007</v>
      </c>
      <c r="D135" s="15" t="str">
        <f t="shared" ref="D135:D158" si="25">IF($B135="N/A","N/A",IF(C135&gt;15,"No",IF(C135&lt;-15,"No","Yes")))</f>
        <v>N/A</v>
      </c>
      <c r="E135" s="15">
        <v>90.707282325999998</v>
      </c>
      <c r="F135" s="15" t="str">
        <f t="shared" ref="F135:F158" si="26">IF($B135="N/A","N/A",IF(E135&gt;15,"No",IF(E135&lt;-15,"No","Yes")))</f>
        <v>N/A</v>
      </c>
      <c r="G135" s="28">
        <v>90.645049502999996</v>
      </c>
      <c r="H135" s="15" t="str">
        <f t="shared" ref="H135:H158" si="27">IF($B135="N/A","N/A",IF(G135&gt;15,"No",IF(G135&lt;-15,"No","Yes")))</f>
        <v>N/A</v>
      </c>
      <c r="I135" s="30" t="s">
        <v>1090</v>
      </c>
      <c r="J135" s="28">
        <v>-6.9000000000000006E-2</v>
      </c>
      <c r="K135" s="15" t="str">
        <f t="shared" ref="K135:K158" si="28">IF(J135="Div by 0", "N/A", IF(J135="N/A","N/A", IF(J135&gt;15, "No", IF(J135&lt;-15, "No", "Yes"))))</f>
        <v>Yes</v>
      </c>
    </row>
    <row r="136" spans="1:11" ht="12.75" customHeight="1" x14ac:dyDescent="0.25">
      <c r="A136" s="42" t="s">
        <v>275</v>
      </c>
      <c r="B136" s="30" t="s">
        <v>50</v>
      </c>
      <c r="C136" s="8">
        <v>7.0691282418999997</v>
      </c>
      <c r="D136" s="30" t="s">
        <v>50</v>
      </c>
      <c r="E136" s="15">
        <v>7.7335305582</v>
      </c>
      <c r="F136" s="30" t="s">
        <v>50</v>
      </c>
      <c r="G136" s="28">
        <v>7.8250498329999996</v>
      </c>
      <c r="H136" s="30" t="s">
        <v>50</v>
      </c>
      <c r="I136" s="30" t="s">
        <v>1091</v>
      </c>
      <c r="J136" s="28">
        <v>1.1830000000000001</v>
      </c>
      <c r="K136" s="15" t="str">
        <f t="shared" si="28"/>
        <v>Yes</v>
      </c>
    </row>
    <row r="137" spans="1:11" x14ac:dyDescent="0.25">
      <c r="A137" s="50" t="s">
        <v>276</v>
      </c>
      <c r="B137" s="30" t="s">
        <v>50</v>
      </c>
      <c r="C137" s="8">
        <v>1.8664973067999999</v>
      </c>
      <c r="D137" s="15" t="str">
        <f t="shared" si="25"/>
        <v>N/A</v>
      </c>
      <c r="E137" s="15">
        <v>2.8885782975000001</v>
      </c>
      <c r="F137" s="15" t="str">
        <f t="shared" si="26"/>
        <v>N/A</v>
      </c>
      <c r="G137" s="28">
        <v>3.3406188455999999</v>
      </c>
      <c r="H137" s="15" t="str">
        <f t="shared" si="27"/>
        <v>N/A</v>
      </c>
      <c r="I137" s="30" t="s">
        <v>1092</v>
      </c>
      <c r="J137" s="28">
        <v>15.65</v>
      </c>
      <c r="K137" s="15" t="str">
        <f t="shared" si="28"/>
        <v>No</v>
      </c>
    </row>
    <row r="138" spans="1:11" x14ac:dyDescent="0.25">
      <c r="A138" s="50" t="s">
        <v>831</v>
      </c>
      <c r="B138" s="30" t="s">
        <v>50</v>
      </c>
      <c r="C138" s="8">
        <v>6.1008609999999995E-4</v>
      </c>
      <c r="D138" s="15" t="str">
        <f t="shared" si="25"/>
        <v>N/A</v>
      </c>
      <c r="E138" s="15">
        <v>5.8651299999999999E-5</v>
      </c>
      <c r="F138" s="15" t="str">
        <f t="shared" si="26"/>
        <v>N/A</v>
      </c>
      <c r="G138" s="28">
        <v>8.6208417199999998E-2</v>
      </c>
      <c r="H138" s="15" t="str">
        <f t="shared" si="27"/>
        <v>N/A</v>
      </c>
      <c r="I138" s="30" t="s">
        <v>1093</v>
      </c>
      <c r="J138" s="28">
        <v>147000</v>
      </c>
      <c r="K138" s="15" t="str">
        <f t="shared" si="28"/>
        <v>No</v>
      </c>
    </row>
    <row r="139" spans="1:11" x14ac:dyDescent="0.25">
      <c r="A139" s="50" t="s">
        <v>277</v>
      </c>
      <c r="B139" s="30" t="s">
        <v>50</v>
      </c>
      <c r="C139" s="8">
        <v>1.9522754E-3</v>
      </c>
      <c r="D139" s="15" t="str">
        <f t="shared" si="25"/>
        <v>N/A</v>
      </c>
      <c r="E139" s="15">
        <v>1.9941453999999998E-3</v>
      </c>
      <c r="F139" s="15" t="str">
        <f t="shared" si="26"/>
        <v>N/A</v>
      </c>
      <c r="G139" s="28">
        <v>2.3330331E-3</v>
      </c>
      <c r="H139" s="15" t="str">
        <f t="shared" si="27"/>
        <v>N/A</v>
      </c>
      <c r="I139" s="30" t="s">
        <v>1094</v>
      </c>
      <c r="J139" s="28">
        <v>16.989999999999998</v>
      </c>
      <c r="K139" s="15" t="str">
        <f t="shared" si="28"/>
        <v>No</v>
      </c>
    </row>
    <row r="140" spans="1:11" x14ac:dyDescent="0.25">
      <c r="A140" s="50" t="s">
        <v>278</v>
      </c>
      <c r="B140" s="30" t="s">
        <v>50</v>
      </c>
      <c r="C140" s="8">
        <v>0.23024648089999999</v>
      </c>
      <c r="D140" s="15" t="str">
        <f t="shared" si="25"/>
        <v>N/A</v>
      </c>
      <c r="E140" s="15">
        <v>0.2382417268</v>
      </c>
      <c r="F140" s="15" t="str">
        <f t="shared" si="26"/>
        <v>N/A</v>
      </c>
      <c r="G140" s="28">
        <v>0.2264180147</v>
      </c>
      <c r="H140" s="15" t="str">
        <f t="shared" si="27"/>
        <v>N/A</v>
      </c>
      <c r="I140" s="30" t="s">
        <v>1095</v>
      </c>
      <c r="J140" s="28">
        <v>-4.96</v>
      </c>
      <c r="K140" s="15" t="str">
        <f t="shared" si="28"/>
        <v>Yes</v>
      </c>
    </row>
    <row r="141" spans="1:11" x14ac:dyDescent="0.25">
      <c r="A141" s="50" t="s">
        <v>279</v>
      </c>
      <c r="B141" s="30" t="s">
        <v>50</v>
      </c>
      <c r="C141" s="8">
        <v>0.61124522839999995</v>
      </c>
      <c r="D141" s="15" t="str">
        <f t="shared" si="25"/>
        <v>N/A</v>
      </c>
      <c r="E141" s="15">
        <v>0.37366766159999998</v>
      </c>
      <c r="F141" s="15" t="str">
        <f t="shared" si="26"/>
        <v>N/A</v>
      </c>
      <c r="G141" s="28">
        <v>0.11340816870000001</v>
      </c>
      <c r="H141" s="15" t="str">
        <f t="shared" si="27"/>
        <v>N/A</v>
      </c>
      <c r="I141" s="30" t="s">
        <v>1096</v>
      </c>
      <c r="J141" s="28">
        <v>-69.599999999999994</v>
      </c>
      <c r="K141" s="15" t="str">
        <f t="shared" si="28"/>
        <v>No</v>
      </c>
    </row>
    <row r="142" spans="1:11" x14ac:dyDescent="0.25">
      <c r="A142" s="50" t="s">
        <v>280</v>
      </c>
      <c r="B142" s="30" t="s">
        <v>50</v>
      </c>
      <c r="C142" s="8">
        <v>4.7220661400000002E-2</v>
      </c>
      <c r="D142" s="15" t="str">
        <f t="shared" si="25"/>
        <v>N/A</v>
      </c>
      <c r="E142" s="15">
        <v>4.5102877399999998E-2</v>
      </c>
      <c r="F142" s="15" t="str">
        <f t="shared" si="26"/>
        <v>N/A</v>
      </c>
      <c r="G142" s="28">
        <v>4.0458207699999998E-2</v>
      </c>
      <c r="H142" s="15" t="str">
        <f t="shared" si="27"/>
        <v>N/A</v>
      </c>
      <c r="I142" s="30" t="s">
        <v>1097</v>
      </c>
      <c r="J142" s="28">
        <v>-10.3</v>
      </c>
      <c r="K142" s="15" t="str">
        <f t="shared" si="28"/>
        <v>Yes</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2.0659344414</v>
      </c>
      <c r="D144" s="15" t="str">
        <f t="shared" si="25"/>
        <v>N/A</v>
      </c>
      <c r="E144" s="15">
        <v>1.8699805454</v>
      </c>
      <c r="F144" s="15" t="str">
        <f t="shared" si="26"/>
        <v>N/A</v>
      </c>
      <c r="G144" s="28">
        <v>1.7526199677000001</v>
      </c>
      <c r="H144" s="15" t="str">
        <f t="shared" si="27"/>
        <v>N/A</v>
      </c>
      <c r="I144" s="30" t="s">
        <v>1098</v>
      </c>
      <c r="J144" s="28">
        <v>-6.28</v>
      </c>
      <c r="K144" s="15" t="str">
        <f t="shared" si="28"/>
        <v>Yes</v>
      </c>
    </row>
    <row r="145" spans="1:11" x14ac:dyDescent="0.25">
      <c r="A145" s="50" t="s">
        <v>283</v>
      </c>
      <c r="B145" s="30" t="s">
        <v>50</v>
      </c>
      <c r="C145" s="8">
        <v>6.0642554799999998E-2</v>
      </c>
      <c r="D145" s="15" t="str">
        <f t="shared" si="25"/>
        <v>N/A</v>
      </c>
      <c r="E145" s="15">
        <v>6.0234922099999998E-2</v>
      </c>
      <c r="F145" s="15" t="str">
        <f t="shared" si="26"/>
        <v>N/A</v>
      </c>
      <c r="G145" s="28">
        <v>7.1698089600000001E-2</v>
      </c>
      <c r="H145" s="15" t="str">
        <f t="shared" si="27"/>
        <v>N/A</v>
      </c>
      <c r="I145" s="30" t="s">
        <v>1099</v>
      </c>
      <c r="J145" s="28">
        <v>19.03</v>
      </c>
      <c r="K145" s="15" t="str">
        <f t="shared" si="28"/>
        <v>No</v>
      </c>
    </row>
    <row r="146" spans="1:11" x14ac:dyDescent="0.25">
      <c r="A146" s="50" t="s">
        <v>284</v>
      </c>
      <c r="B146" s="30" t="s">
        <v>50</v>
      </c>
      <c r="C146" s="8">
        <v>2.1847792068</v>
      </c>
      <c r="D146" s="15" t="str">
        <f t="shared" si="25"/>
        <v>N/A</v>
      </c>
      <c r="E146" s="15">
        <v>2.2556717308000001</v>
      </c>
      <c r="F146" s="15" t="str">
        <f t="shared" si="26"/>
        <v>N/A</v>
      </c>
      <c r="G146" s="28">
        <v>2.1912870887999998</v>
      </c>
      <c r="H146" s="15" t="str">
        <f t="shared" si="27"/>
        <v>N/A</v>
      </c>
      <c r="I146" s="30" t="s">
        <v>1100</v>
      </c>
      <c r="J146" s="28">
        <v>-2.85</v>
      </c>
      <c r="K146" s="15" t="str">
        <f t="shared" si="28"/>
        <v>Yes</v>
      </c>
    </row>
    <row r="147" spans="1:11" x14ac:dyDescent="0.25">
      <c r="A147" s="42" t="s">
        <v>285</v>
      </c>
      <c r="B147" s="30" t="s">
        <v>50</v>
      </c>
      <c r="C147" s="8">
        <v>1.5896402506</v>
      </c>
      <c r="D147" s="15" t="str">
        <f t="shared" si="25"/>
        <v>N/A</v>
      </c>
      <c r="E147" s="15">
        <v>1.5591871158999999</v>
      </c>
      <c r="F147" s="15" t="str">
        <f t="shared" si="26"/>
        <v>N/A</v>
      </c>
      <c r="G147" s="28">
        <v>1.5299006639999999</v>
      </c>
      <c r="H147" s="15" t="str">
        <f t="shared" si="27"/>
        <v>N/A</v>
      </c>
      <c r="I147" s="30" t="s">
        <v>1101</v>
      </c>
      <c r="J147" s="28">
        <v>-1.88</v>
      </c>
      <c r="K147" s="15" t="str">
        <f t="shared" si="28"/>
        <v>Yes</v>
      </c>
    </row>
    <row r="148" spans="1:11" x14ac:dyDescent="0.25">
      <c r="A148" s="50" t="s">
        <v>286</v>
      </c>
      <c r="B148" s="30" t="s">
        <v>50</v>
      </c>
      <c r="C148" s="8">
        <v>1.5896402506</v>
      </c>
      <c r="D148" s="15" t="str">
        <f t="shared" si="25"/>
        <v>N/A</v>
      </c>
      <c r="E148" s="15">
        <v>1.5591871158999999</v>
      </c>
      <c r="F148" s="15" t="str">
        <f t="shared" si="26"/>
        <v>N/A</v>
      </c>
      <c r="G148" s="28">
        <v>1.5299006639999999</v>
      </c>
      <c r="H148" s="15" t="str">
        <f t="shared" si="27"/>
        <v>N/A</v>
      </c>
      <c r="I148" s="30" t="s">
        <v>1101</v>
      </c>
      <c r="J148" s="28">
        <v>-1.88</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v>
      </c>
      <c r="D151" s="15" t="str">
        <f t="shared" si="25"/>
        <v>N/A</v>
      </c>
      <c r="E151" s="15">
        <v>0</v>
      </c>
      <c r="F151" s="15" t="str">
        <f t="shared" si="26"/>
        <v>N/A</v>
      </c>
      <c r="G151" s="28">
        <v>0</v>
      </c>
      <c r="H151" s="15" t="str">
        <f t="shared" si="27"/>
        <v>N/A</v>
      </c>
      <c r="I151" s="30" t="s">
        <v>1088</v>
      </c>
      <c r="J151" s="28" t="s">
        <v>1088</v>
      </c>
      <c r="K151" s="15" t="str">
        <f t="shared" si="28"/>
        <v>N/A</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v>
      </c>
      <c r="D153" s="15" t="str">
        <f t="shared" si="25"/>
        <v>N/A</v>
      </c>
      <c r="E153" s="15">
        <v>0</v>
      </c>
      <c r="F153" s="15" t="str">
        <f t="shared" si="26"/>
        <v>N/A</v>
      </c>
      <c r="G153" s="28">
        <v>0</v>
      </c>
      <c r="H153" s="15" t="str">
        <f t="shared" si="27"/>
        <v>N/A</v>
      </c>
      <c r="I153" s="30" t="s">
        <v>1088</v>
      </c>
      <c r="J153" s="28" t="s">
        <v>1088</v>
      </c>
      <c r="K153" s="15" t="str">
        <f t="shared" si="28"/>
        <v>N/A</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v>
      </c>
      <c r="D158" s="15" t="str">
        <f t="shared" si="25"/>
        <v>N/A</v>
      </c>
      <c r="E158" s="15">
        <v>0</v>
      </c>
      <c r="F158" s="15" t="str">
        <f t="shared" si="26"/>
        <v>N/A</v>
      </c>
      <c r="G158" s="28">
        <v>0</v>
      </c>
      <c r="H158" s="15" t="str">
        <f t="shared" si="27"/>
        <v>N/A</v>
      </c>
      <c r="I158" s="30" t="s">
        <v>1088</v>
      </c>
      <c r="J158" s="28" t="s">
        <v>1088</v>
      </c>
      <c r="K158" s="15" t="str">
        <f t="shared" si="28"/>
        <v>N/A</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383990</v>
      </c>
      <c r="D160" s="15" t="str">
        <f>IF($B160="N/A","N/A",IF(C160&gt;15,"No",IF(C160&lt;-15,"No","Yes")))</f>
        <v>N/A</v>
      </c>
      <c r="E160" s="27">
        <v>391741</v>
      </c>
      <c r="F160" s="15" t="str">
        <f>IF($B160="N/A","N/A",IF(E160&gt;15,"No",IF(E160&lt;-15,"No","Yes")))</f>
        <v>N/A</v>
      </c>
      <c r="G160" s="27">
        <v>400783</v>
      </c>
      <c r="H160" s="15" t="str">
        <f>IF($B160="N/A","N/A",IF(G160&gt;15,"No",IF(G160&lt;-15,"No","Yes")))</f>
        <v>N/A</v>
      </c>
      <c r="I160" s="28">
        <v>2.0190000000000001</v>
      </c>
      <c r="J160" s="28">
        <v>2.3079999999999998</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32.565176176000001</v>
      </c>
      <c r="D163" s="15" t="str">
        <f>IF($B163="N/A","N/A",IF(C163&gt;15,"No",IF(C163&lt;-15,"No","Yes")))</f>
        <v>N/A</v>
      </c>
      <c r="E163" s="37">
        <v>35.149335913000002</v>
      </c>
      <c r="F163" s="15" t="str">
        <f>IF($B163="N/A","N/A",IF(E163&gt;15,"No",IF(E163&lt;-15,"No","Yes")))</f>
        <v>N/A</v>
      </c>
      <c r="G163" s="37">
        <v>34.347599574</v>
      </c>
      <c r="H163" s="15" t="str">
        <f>IF($B163="N/A","N/A",IF(G163&gt;15,"No",IF(G163&lt;-15,"No","Yes")))</f>
        <v>N/A</v>
      </c>
      <c r="I163" s="28">
        <v>7.9349999999999996</v>
      </c>
      <c r="J163" s="28">
        <v>-2.2799999999999998</v>
      </c>
      <c r="K163" s="15" t="str">
        <f>IF(J163="Div by 0", "N/A", IF(J163="N/A","N/A", IF(J163&gt;15, "No", IF(J163&lt;-15, "No", "Yes"))))</f>
        <v>Yes</v>
      </c>
    </row>
    <row r="164" spans="1:11" x14ac:dyDescent="0.25">
      <c r="A164" s="42" t="s">
        <v>90</v>
      </c>
      <c r="B164" s="30" t="s">
        <v>50</v>
      </c>
      <c r="C164" s="45">
        <v>3.7954113388000001</v>
      </c>
      <c r="D164" s="15" t="str">
        <f>IF($B164="N/A","N/A",IF(C164&gt;15,"No",IF(C164&lt;-15,"No","Yes")))</f>
        <v>N/A</v>
      </c>
      <c r="E164" s="28">
        <v>4.0782047321999997</v>
      </c>
      <c r="F164" s="15" t="str">
        <f>IF($B164="N/A","N/A",IF(E164&gt;15,"No",IF(E164&lt;-15,"No","Yes")))</f>
        <v>N/A</v>
      </c>
      <c r="G164" s="28">
        <v>4.0505710073000003</v>
      </c>
      <c r="H164" s="15" t="str">
        <f>IF($B164="N/A","N/A",IF(G164&gt;15,"No",IF(G164&lt;-15,"No","Yes")))</f>
        <v>N/A</v>
      </c>
      <c r="I164" s="28">
        <v>7.4509999999999996</v>
      </c>
      <c r="J164" s="28">
        <v>-0.67800000000000005</v>
      </c>
      <c r="K164" s="15" t="str">
        <f t="shared" si="29"/>
        <v>Yes</v>
      </c>
    </row>
    <row r="165" spans="1:11" x14ac:dyDescent="0.25">
      <c r="A165" s="42" t="s">
        <v>222</v>
      </c>
      <c r="B165" s="30" t="s">
        <v>50</v>
      </c>
      <c r="C165" s="45">
        <v>13.310439560000001</v>
      </c>
      <c r="D165" s="15" t="str">
        <f>IF($B165="N/A","N/A",IF(C165&gt;15,"No",IF(C165&lt;-15,"No","Yes")))</f>
        <v>N/A</v>
      </c>
      <c r="E165" s="28">
        <v>13.847447982</v>
      </c>
      <c r="F165" s="15" t="str">
        <f>IF($B165="N/A","N/A",IF(E165&gt;15,"No",IF(E165&lt;-15,"No","Yes")))</f>
        <v>N/A</v>
      </c>
      <c r="G165" s="28">
        <v>14.578319995999999</v>
      </c>
      <c r="H165" s="15" t="str">
        <f>IF($B165="N/A","N/A",IF(G165&gt;15,"No",IF(G165&lt;-15,"No","Yes")))</f>
        <v>N/A</v>
      </c>
      <c r="I165" s="28">
        <v>4.0339999999999998</v>
      </c>
      <c r="J165" s="28">
        <v>5.2779999999999996</v>
      </c>
      <c r="K165" s="15" t="str">
        <f t="shared" si="29"/>
        <v>Yes</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2.7989873126</v>
      </c>
      <c r="D167" s="15" t="str">
        <f>IF($B167="N/A","N/A",IF(C167&gt;15,"No",IF(C167&lt;-15,"No","Yes")))</f>
        <v>N/A</v>
      </c>
      <c r="E167" s="28">
        <v>2.9542698720999998</v>
      </c>
      <c r="F167" s="15" t="str">
        <f>IF($B167="N/A","N/A",IF(E167&gt;15,"No",IF(E167&lt;-15,"No","Yes")))</f>
        <v>N/A</v>
      </c>
      <c r="G167" s="28">
        <v>3.019901656</v>
      </c>
      <c r="H167" s="15" t="str">
        <f>IF($B167="N/A","N/A",IF(G167&gt;15,"No",IF(G167&lt;-15,"No","Yes")))</f>
        <v>N/A</v>
      </c>
      <c r="I167" s="28">
        <v>5.548</v>
      </c>
      <c r="J167" s="28">
        <v>2.222</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46.275163415999998</v>
      </c>
      <c r="D169" s="15" t="str">
        <f>IF($B169="N/A","N/A",IF(C169&gt;15,"No",IF(C169&lt;-15,"No","Yes")))</f>
        <v>N/A</v>
      </c>
      <c r="E169" s="28">
        <v>44.107203484000003</v>
      </c>
      <c r="F169" s="15" t="str">
        <f t="shared" ref="F169:F189" si="30">IF($B169="N/A","N/A",IF(E169&gt;15,"No",IF(E169&lt;-15,"No","Yes")))</f>
        <v>N/A</v>
      </c>
      <c r="G169" s="28">
        <v>44.043784291999998</v>
      </c>
      <c r="H169" s="15" t="str">
        <f t="shared" ref="H169:H189" si="31">IF($B169="N/A","N/A",IF(G169&gt;15,"No",IF(G169&lt;-15,"No","Yes")))</f>
        <v>N/A</v>
      </c>
      <c r="I169" s="28">
        <v>-4.68</v>
      </c>
      <c r="J169" s="28">
        <v>-0.14399999999999999</v>
      </c>
      <c r="K169" s="15" t="str">
        <f t="shared" ref="K169:K204" si="32">IF(J169="Div by 0", "N/A", IF(J169="N/A","N/A", IF(J169&gt;15, "No", IF(J169&lt;-15, "No", "Yes"))))</f>
        <v>Yes</v>
      </c>
    </row>
    <row r="170" spans="1:11" x14ac:dyDescent="0.25">
      <c r="A170" s="42" t="s">
        <v>234</v>
      </c>
      <c r="B170" s="30" t="s">
        <v>50</v>
      </c>
      <c r="C170" s="45">
        <v>11.477121800000001</v>
      </c>
      <c r="D170" s="15" t="str">
        <f>IF($B170="N/A","N/A",IF(C170&gt;15,"No",IF(C170&lt;-15,"No","Yes")))</f>
        <v>N/A</v>
      </c>
      <c r="E170" s="28">
        <v>12.170030709000001</v>
      </c>
      <c r="F170" s="15" t="str">
        <f t="shared" si="30"/>
        <v>N/A</v>
      </c>
      <c r="G170" s="28">
        <v>12.473582961</v>
      </c>
      <c r="H170" s="15" t="str">
        <f t="shared" si="31"/>
        <v>N/A</v>
      </c>
      <c r="I170" s="28">
        <v>6.0369999999999999</v>
      </c>
      <c r="J170" s="28">
        <v>2.4940000000000002</v>
      </c>
      <c r="K170" s="15" t="str">
        <f t="shared" si="32"/>
        <v>Yes</v>
      </c>
    </row>
    <row r="171" spans="1:11" x14ac:dyDescent="0.25">
      <c r="A171" s="42" t="s">
        <v>235</v>
      </c>
      <c r="B171" s="30" t="s">
        <v>50</v>
      </c>
      <c r="C171" s="45">
        <v>9.4794135264000001</v>
      </c>
      <c r="D171" s="15" t="str">
        <f>IF($B171="N/A","N/A",IF(C171&gt;15,"No",IF(C171&lt;-15,"No","Yes")))</f>
        <v>N/A</v>
      </c>
      <c r="E171" s="28">
        <v>10.317786497</v>
      </c>
      <c r="F171" s="15" t="str">
        <f t="shared" si="30"/>
        <v>N/A</v>
      </c>
      <c r="G171" s="28">
        <v>8.9170448845999992</v>
      </c>
      <c r="H171" s="15" t="str">
        <f t="shared" si="31"/>
        <v>N/A</v>
      </c>
      <c r="I171" s="28">
        <v>8.8439999999999994</v>
      </c>
      <c r="J171" s="28">
        <v>-13.6</v>
      </c>
      <c r="K171" s="15" t="str">
        <f t="shared" si="32"/>
        <v>Yes</v>
      </c>
    </row>
    <row r="172" spans="1:11" x14ac:dyDescent="0.25">
      <c r="A172" s="42" t="s">
        <v>236</v>
      </c>
      <c r="B172" s="30" t="s">
        <v>50</v>
      </c>
      <c r="C172" s="45">
        <v>7.9426547565999996</v>
      </c>
      <c r="D172" s="15" t="str">
        <f>IF($B172="N/A","N/A",IF(C172&gt;15,"No",IF(C172&lt;-15,"No","Yes")))</f>
        <v>N/A</v>
      </c>
      <c r="E172" s="28">
        <v>7.8130703705000002</v>
      </c>
      <c r="F172" s="15" t="str">
        <f t="shared" si="30"/>
        <v>N/A</v>
      </c>
      <c r="G172" s="28">
        <v>8.4689220850000009</v>
      </c>
      <c r="H172" s="15" t="str">
        <f t="shared" si="31"/>
        <v>N/A</v>
      </c>
      <c r="I172" s="28">
        <v>-1.63</v>
      </c>
      <c r="J172" s="28">
        <v>8.3940000000000001</v>
      </c>
      <c r="K172" s="15" t="str">
        <f t="shared" si="32"/>
        <v>Yes</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10.299747389</v>
      </c>
      <c r="D174" s="15" t="str">
        <f t="shared" si="33"/>
        <v>N/A</v>
      </c>
      <c r="E174" s="28">
        <v>9.9221169088999996</v>
      </c>
      <c r="F174" s="15" t="str">
        <f t="shared" si="30"/>
        <v>N/A</v>
      </c>
      <c r="G174" s="28">
        <v>10.567813505</v>
      </c>
      <c r="H174" s="15" t="str">
        <f t="shared" si="31"/>
        <v>N/A</v>
      </c>
      <c r="I174" s="28">
        <v>-3.67</v>
      </c>
      <c r="J174" s="28">
        <v>6.508</v>
      </c>
      <c r="K174" s="15" t="str">
        <f t="shared" si="32"/>
        <v>Yes</v>
      </c>
    </row>
    <row r="175" spans="1:11" x14ac:dyDescent="0.25">
      <c r="A175" s="42" t="s">
        <v>240</v>
      </c>
      <c r="B175" s="30" t="s">
        <v>50</v>
      </c>
      <c r="C175" s="45">
        <v>10.342456835</v>
      </c>
      <c r="D175" s="15" t="str">
        <f t="shared" si="33"/>
        <v>N/A</v>
      </c>
      <c r="E175" s="28">
        <v>11.154308586999999</v>
      </c>
      <c r="F175" s="15" t="str">
        <f t="shared" si="30"/>
        <v>N/A</v>
      </c>
      <c r="G175" s="28">
        <v>10.881948586</v>
      </c>
      <c r="H175" s="15" t="str">
        <f t="shared" si="31"/>
        <v>N/A</v>
      </c>
      <c r="I175" s="28">
        <v>7.85</v>
      </c>
      <c r="J175" s="28">
        <v>-2.44</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1.9878121825999999</v>
      </c>
      <c r="D177" s="15" t="str">
        <f t="shared" si="33"/>
        <v>N/A</v>
      </c>
      <c r="E177" s="28">
        <v>1.8039980497000001</v>
      </c>
      <c r="F177" s="15" t="str">
        <f t="shared" si="30"/>
        <v>N/A</v>
      </c>
      <c r="G177" s="28">
        <v>2.0599676134</v>
      </c>
      <c r="H177" s="15" t="str">
        <f t="shared" si="31"/>
        <v>N/A</v>
      </c>
      <c r="I177" s="28">
        <v>-9.25</v>
      </c>
      <c r="J177" s="28">
        <v>14.19</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4.4011562800000001E-2</v>
      </c>
      <c r="D180" s="15" t="str">
        <f t="shared" si="33"/>
        <v>N/A</v>
      </c>
      <c r="E180" s="28">
        <v>1.58267835E-2</v>
      </c>
      <c r="F180" s="15" t="str">
        <f t="shared" si="30"/>
        <v>N/A</v>
      </c>
      <c r="G180" s="28">
        <v>3.7426737199999997E-2</v>
      </c>
      <c r="H180" s="15" t="str">
        <f t="shared" si="31"/>
        <v>N/A</v>
      </c>
      <c r="I180" s="28">
        <v>-64</v>
      </c>
      <c r="J180" s="28">
        <v>136.5</v>
      </c>
      <c r="K180" s="15" t="str">
        <f t="shared" si="32"/>
        <v>No</v>
      </c>
    </row>
    <row r="181" spans="1:11" x14ac:dyDescent="0.25">
      <c r="A181" s="42" t="s">
        <v>248</v>
      </c>
      <c r="B181" s="30" t="s">
        <v>50</v>
      </c>
      <c r="C181" s="45">
        <v>2.1422432875999999</v>
      </c>
      <c r="D181" s="15" t="str">
        <f t="shared" si="33"/>
        <v>N/A</v>
      </c>
      <c r="E181" s="28">
        <v>2.6775343913</v>
      </c>
      <c r="F181" s="15" t="str">
        <f t="shared" si="30"/>
        <v>N/A</v>
      </c>
      <c r="G181" s="28">
        <v>2.5320435248000002</v>
      </c>
      <c r="H181" s="15" t="str">
        <f t="shared" si="31"/>
        <v>N/A</v>
      </c>
      <c r="I181" s="28">
        <v>24.99</v>
      </c>
      <c r="J181" s="28">
        <v>-5.43</v>
      </c>
      <c r="K181" s="15" t="str">
        <f t="shared" si="32"/>
        <v>Yes</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0</v>
      </c>
      <c r="D187" s="15" t="str">
        <f t="shared" si="33"/>
        <v>N/A</v>
      </c>
      <c r="E187" s="28">
        <v>0</v>
      </c>
      <c r="F187" s="15" t="str">
        <f t="shared" si="30"/>
        <v>N/A</v>
      </c>
      <c r="G187" s="28">
        <v>0</v>
      </c>
      <c r="H187" s="15" t="str">
        <f t="shared" si="31"/>
        <v>N/A</v>
      </c>
      <c r="I187" s="28" t="s">
        <v>1088</v>
      </c>
      <c r="J187" s="28" t="s">
        <v>1088</v>
      </c>
      <c r="K187" s="15" t="str">
        <f t="shared" si="32"/>
        <v>N/A</v>
      </c>
    </row>
    <row r="188" spans="1:11" x14ac:dyDescent="0.25">
      <c r="A188" s="42" t="s">
        <v>264</v>
      </c>
      <c r="B188" s="30" t="s">
        <v>84</v>
      </c>
      <c r="C188" s="45">
        <v>0</v>
      </c>
      <c r="D188" s="15" t="str">
        <f>IF($B188="N/A","N/A",IF(C188&gt;100,"No",IF(C188&lt;85,"No","Yes")))</f>
        <v>No</v>
      </c>
      <c r="E188" s="28">
        <v>0</v>
      </c>
      <c r="F188" s="15" t="str">
        <f>IF($B188="N/A","N/A",IF(E188&gt;100,"No",IF(E188&lt;85,"No","Yes")))</f>
        <v>No</v>
      </c>
      <c r="G188" s="28">
        <v>0</v>
      </c>
      <c r="H188" s="15" t="str">
        <f>IF($B188="N/A","N/A",IF(G188&gt;100,"No",IF(G188&lt;85,"No","Yes")))</f>
        <v>No</v>
      </c>
      <c r="I188" s="28" t="s">
        <v>1088</v>
      </c>
      <c r="J188" s="28" t="s">
        <v>1088</v>
      </c>
      <c r="K188" s="15" t="str">
        <f t="shared" si="32"/>
        <v>N/A</v>
      </c>
    </row>
    <row r="189" spans="1:11" x14ac:dyDescent="0.25">
      <c r="A189" s="42" t="s">
        <v>265</v>
      </c>
      <c r="B189" s="30" t="s">
        <v>50</v>
      </c>
      <c r="C189" s="45" t="s">
        <v>1088</v>
      </c>
      <c r="D189" s="15" t="str">
        <f t="shared" si="33"/>
        <v>N/A</v>
      </c>
      <c r="E189" s="28" t="s">
        <v>1088</v>
      </c>
      <c r="F189" s="15" t="str">
        <f t="shared" si="30"/>
        <v>N/A</v>
      </c>
      <c r="G189" s="28" t="s">
        <v>1088</v>
      </c>
      <c r="H189" s="15" t="str">
        <f t="shared" si="31"/>
        <v>N/A</v>
      </c>
      <c r="I189" s="28" t="s">
        <v>1088</v>
      </c>
      <c r="J189" s="28" t="s">
        <v>1088</v>
      </c>
      <c r="K189" s="15" t="str">
        <f t="shared" si="32"/>
        <v>N/A</v>
      </c>
    </row>
    <row r="190" spans="1:11" x14ac:dyDescent="0.25">
      <c r="A190" s="42" t="s">
        <v>195</v>
      </c>
      <c r="B190" s="30" t="s">
        <v>12</v>
      </c>
      <c r="C190" s="45" t="s">
        <v>1088</v>
      </c>
      <c r="D190" s="15" t="str">
        <f>IF($B190="N/A","N/A",IF(C190&gt;25,"No",IF(C190&lt;5,"No","Yes")))</f>
        <v>No</v>
      </c>
      <c r="E190" s="28" t="s">
        <v>1088</v>
      </c>
      <c r="F190" s="15" t="str">
        <f>IF($B190="N/A","N/A",IF(E190&gt;25,"No",IF(E190&lt;5,"No","Yes")))</f>
        <v>No</v>
      </c>
      <c r="G190" s="28" t="s">
        <v>1088</v>
      </c>
      <c r="H190" s="15" t="str">
        <f>IF($B190="N/A","N/A",IF(G190&gt;25,"No",IF(G190&lt;5,"No","Yes")))</f>
        <v>No</v>
      </c>
      <c r="I190" s="28" t="s">
        <v>1088</v>
      </c>
      <c r="J190" s="28" t="s">
        <v>1088</v>
      </c>
      <c r="K190" s="15" t="str">
        <f t="shared" si="32"/>
        <v>N/A</v>
      </c>
    </row>
    <row r="191" spans="1:11" x14ac:dyDescent="0.25">
      <c r="A191" s="42" t="s">
        <v>196</v>
      </c>
      <c r="B191" s="30" t="s">
        <v>13</v>
      </c>
      <c r="C191" s="45" t="s">
        <v>1088</v>
      </c>
      <c r="D191" s="15" t="str">
        <f>IF($B191="N/A","N/A",IF(C191&gt;70,"No",IF(C191&lt;40,"No","Yes")))</f>
        <v>No</v>
      </c>
      <c r="E191" s="28" t="s">
        <v>1088</v>
      </c>
      <c r="F191" s="15" t="str">
        <f>IF($B191="N/A","N/A",IF(E191&gt;70,"No",IF(E191&lt;40,"No","Yes")))</f>
        <v>No</v>
      </c>
      <c r="G191" s="28" t="s">
        <v>1088</v>
      </c>
      <c r="H191" s="15" t="str">
        <f>IF($B191="N/A","N/A",IF(G191&gt;70,"No",IF(G191&lt;40,"No","Yes")))</f>
        <v>No</v>
      </c>
      <c r="I191" s="28" t="s">
        <v>1088</v>
      </c>
      <c r="J191" s="28" t="s">
        <v>1088</v>
      </c>
      <c r="K191" s="15" t="str">
        <f t="shared" si="32"/>
        <v>N/A</v>
      </c>
    </row>
    <row r="192" spans="1:11" x14ac:dyDescent="0.25">
      <c r="A192" s="42" t="s">
        <v>197</v>
      </c>
      <c r="B192" s="30" t="s">
        <v>14</v>
      </c>
      <c r="C192" s="45" t="s">
        <v>1088</v>
      </c>
      <c r="D192" s="15" t="str">
        <f>IF($B192="N/A","N/A",IF(C192&gt;55,"No",IF(C192&lt;20,"No","Yes")))</f>
        <v>No</v>
      </c>
      <c r="E192" s="28" t="s">
        <v>1088</v>
      </c>
      <c r="F192" s="15" t="str">
        <f>IF($B192="N/A","N/A",IF(E192&gt;55,"No",IF(E192&lt;20,"No","Yes")))</f>
        <v>No</v>
      </c>
      <c r="G192" s="28" t="s">
        <v>1088</v>
      </c>
      <c r="H192" s="15" t="str">
        <f>IF($B192="N/A","N/A",IF(G192&gt;55,"No",IF(G192&lt;20,"No","Yes")))</f>
        <v>No</v>
      </c>
      <c r="I192" s="28" t="s">
        <v>1088</v>
      </c>
      <c r="J192" s="28" t="s">
        <v>1088</v>
      </c>
      <c r="K192" s="15" t="str">
        <f t="shared" si="32"/>
        <v>N/A</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98.187322746000007</v>
      </c>
      <c r="F201" s="15" t="str">
        <f>IF($B201="N/A","N/A",IF(E201&gt;15,"No",IF(E201&lt;-15,"No","Yes")))</f>
        <v>N/A</v>
      </c>
      <c r="G201" s="28">
        <v>97.912586113000003</v>
      </c>
      <c r="H201" s="15" t="str">
        <f>IF($B201="N/A","N/A",IF(G201&gt;15,"No",IF(G201&lt;-15,"No","Yes")))</f>
        <v>N/A</v>
      </c>
      <c r="I201" s="28" t="s">
        <v>50</v>
      </c>
      <c r="J201" s="28">
        <v>-0.28000000000000003</v>
      </c>
      <c r="K201" s="15" t="str">
        <f t="shared" si="32"/>
        <v>Yes</v>
      </c>
    </row>
    <row r="202" spans="1:11" x14ac:dyDescent="0.25">
      <c r="A202" s="42" t="s">
        <v>275</v>
      </c>
      <c r="B202" s="30" t="s">
        <v>50</v>
      </c>
      <c r="C202" s="45" t="s">
        <v>50</v>
      </c>
      <c r="D202" s="15" t="str">
        <f t="shared" ref="D202" si="35">IF($B202="N/A","N/A",IF(C202&gt;15,"No",IF(C202&lt;-15,"No","Yes")))</f>
        <v>N/A</v>
      </c>
      <c r="E202" s="28">
        <v>1.8126772536</v>
      </c>
      <c r="F202" s="15" t="str">
        <f>IF($B202="N/A","N/A",IF(E202&gt;15,"No",IF(E202&lt;-15,"No","Yes")))</f>
        <v>N/A</v>
      </c>
      <c r="G202" s="28">
        <v>2.0874138872999999</v>
      </c>
      <c r="H202" s="15" t="str">
        <f>IF($B202="N/A","N/A",IF(G202&gt;15,"No",IF(G202&lt;-15,"No","Yes")))</f>
        <v>N/A</v>
      </c>
      <c r="I202" s="28" t="s">
        <v>50</v>
      </c>
      <c r="J202" s="28">
        <v>15.16</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709587</v>
      </c>
      <c r="D6" s="15" t="str">
        <f>IF($B6="N/A","N/A",IF(C6&gt;15,"No",IF(C6&lt;-15,"No","Yes")))</f>
        <v>N/A</v>
      </c>
      <c r="E6" s="14">
        <v>732576</v>
      </c>
      <c r="F6" s="15" t="str">
        <f>IF($B6="N/A","N/A",IF(E6&gt;15,"No",IF(E6&lt;-15,"No","Yes")))</f>
        <v>N/A</v>
      </c>
      <c r="G6" s="14">
        <v>748783</v>
      </c>
      <c r="H6" s="15" t="str">
        <f>IF($B6="N/A","N/A",IF(G6&gt;15,"No",IF(G6&lt;-15,"No","Yes")))</f>
        <v>N/A</v>
      </c>
      <c r="I6" s="16">
        <v>3.24</v>
      </c>
      <c r="J6" s="16">
        <v>2.2120000000000002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709587</v>
      </c>
      <c r="D9" s="15" t="str">
        <f>IF($B9="N/A","N/A",IF(C9&gt;15,"No",IF(C9&lt;-15,"No","Yes")))</f>
        <v>N/A</v>
      </c>
      <c r="E9" s="14">
        <v>732576</v>
      </c>
      <c r="F9" s="15" t="str">
        <f>IF($B9="N/A","N/A",IF(E9&gt;15,"No",IF(E9&lt;-15,"No","Yes")))</f>
        <v>N/A</v>
      </c>
      <c r="G9" s="14">
        <v>748783</v>
      </c>
      <c r="H9" s="15" t="str">
        <f>IF($B9="N/A","N/A",IF(G9&gt;15,"No",IF(G9&lt;-15,"No","Yes")))</f>
        <v>N/A</v>
      </c>
      <c r="I9" s="16">
        <v>3.24</v>
      </c>
      <c r="J9" s="16">
        <v>2.2120000000000002</v>
      </c>
      <c r="K9" s="15" t="str">
        <f t="shared" ref="K9:K17" si="0">IF(J9="Div by 0", "N/A", IF(J9="N/A","N/A", IF(J9&gt;15, "No", IF(J9&lt;-15, "No", "Yes"))))</f>
        <v>Yes</v>
      </c>
    </row>
    <row r="10" spans="1:12" ht="14.25" customHeight="1" x14ac:dyDescent="0.25">
      <c r="A10" s="53" t="s">
        <v>697</v>
      </c>
      <c r="B10" s="2" t="s">
        <v>50</v>
      </c>
      <c r="C10" s="17">
        <v>2.5884070593000001</v>
      </c>
      <c r="D10" s="15" t="str">
        <f>IF($B10="N/A","N/A",IF(C10&gt;15,"No",IF(C10&lt;-15,"No","Yes")))</f>
        <v>N/A</v>
      </c>
      <c r="E10" s="17">
        <v>2.8496702048999998</v>
      </c>
      <c r="F10" s="15" t="str">
        <f>IF($B10="N/A","N/A",IF(E10&gt;15,"No",IF(E10&lt;-15,"No","Yes")))</f>
        <v>N/A</v>
      </c>
      <c r="G10" s="17">
        <v>3.0496151756000001</v>
      </c>
      <c r="H10" s="15" t="str">
        <f>IF($B10="N/A","N/A",IF(G10&gt;15,"No",IF(G10&lt;-15,"No","Yes")))</f>
        <v>N/A</v>
      </c>
      <c r="I10" s="16">
        <v>10.09</v>
      </c>
      <c r="J10" s="16">
        <v>7.016</v>
      </c>
      <c r="K10" s="15" t="str">
        <f t="shared" si="0"/>
        <v>Yes</v>
      </c>
    </row>
    <row r="11" spans="1:12" x14ac:dyDescent="0.25">
      <c r="A11" s="53" t="s">
        <v>698</v>
      </c>
      <c r="B11" s="2" t="s">
        <v>174</v>
      </c>
      <c r="C11" s="17">
        <v>99.313987041999994</v>
      </c>
      <c r="D11" s="15" t="str">
        <f>IF($B11="N/A","N/A",IF(C11&gt;1,"Yes","No"))</f>
        <v>Yes</v>
      </c>
      <c r="E11" s="17">
        <v>99.425177237</v>
      </c>
      <c r="F11" s="15" t="str">
        <f>IF($B11="N/A","N/A",IF(E11&gt;1,"Yes","No"))</f>
        <v>Yes</v>
      </c>
      <c r="G11" s="17">
        <v>99.702211516999995</v>
      </c>
      <c r="H11" s="15" t="str">
        <f>IF($B11="N/A","N/A",IF(G11&gt;1,"Yes","No"))</f>
        <v>Yes</v>
      </c>
      <c r="I11" s="16">
        <v>0.112</v>
      </c>
      <c r="J11" s="16">
        <v>0.27860000000000001</v>
      </c>
      <c r="K11" s="15" t="str">
        <f t="shared" si="0"/>
        <v>Yes</v>
      </c>
    </row>
    <row r="12" spans="1:12" ht="12.75" customHeight="1" x14ac:dyDescent="0.25">
      <c r="A12" s="53" t="s">
        <v>699</v>
      </c>
      <c r="B12" s="2" t="s">
        <v>50</v>
      </c>
      <c r="C12" s="22">
        <v>80.219251919000001</v>
      </c>
      <c r="D12" s="15" t="str">
        <f>IF($B12="N/A","N/A",IF(C12&gt;15,"No",IF(C12&lt;-15,"No","Yes")))</f>
        <v>N/A</v>
      </c>
      <c r="E12" s="22">
        <v>89.209331289999994</v>
      </c>
      <c r="F12" s="15" t="str">
        <f>IF($B12="N/A","N/A",IF(E12&gt;15,"No",IF(E12&lt;-15,"No","Yes")))</f>
        <v>N/A</v>
      </c>
      <c r="G12" s="22">
        <v>88.299365010000002</v>
      </c>
      <c r="H12" s="15" t="str">
        <f>IF($B12="N/A","N/A",IF(G12&gt;15,"No",IF(G12&lt;-15,"No","Yes")))</f>
        <v>N/A</v>
      </c>
      <c r="I12" s="16">
        <v>11.21</v>
      </c>
      <c r="J12" s="16">
        <v>-1.02</v>
      </c>
      <c r="K12" s="15" t="str">
        <f t="shared" si="0"/>
        <v>Yes</v>
      </c>
    </row>
    <row r="13" spans="1:12" ht="12.75" customHeight="1" x14ac:dyDescent="0.25">
      <c r="A13" s="31" t="s">
        <v>845</v>
      </c>
      <c r="B13" s="30" t="s">
        <v>50</v>
      </c>
      <c r="C13" s="27">
        <v>11</v>
      </c>
      <c r="D13" s="15" t="str">
        <f>IF($B13="N/A","N/A",IF(C13&gt;15,"No",IF(C13&lt;-15,"No","Yes")))</f>
        <v>N/A</v>
      </c>
      <c r="E13" s="27">
        <v>11</v>
      </c>
      <c r="F13" s="15" t="str">
        <f>IF($B13="N/A","N/A",IF(E13&gt;15,"No",IF(E13&lt;-15,"No","Yes")))</f>
        <v>N/A</v>
      </c>
      <c r="G13" s="27">
        <v>11</v>
      </c>
      <c r="H13" s="15" t="str">
        <f>IF($B13="N/A","N/A",IF(G13&gt;15,"No",IF(G13&lt;-15,"No","Yes")))</f>
        <v>N/A</v>
      </c>
      <c r="I13" s="30" t="s">
        <v>1102</v>
      </c>
      <c r="J13" s="28">
        <v>-36.4</v>
      </c>
      <c r="K13" s="15" t="str">
        <f t="shared" si="0"/>
        <v>No</v>
      </c>
    </row>
    <row r="14" spans="1:12" ht="27.75" customHeight="1" x14ac:dyDescent="0.25">
      <c r="A14" s="1" t="s">
        <v>846</v>
      </c>
      <c r="B14" s="30" t="s">
        <v>50</v>
      </c>
      <c r="C14" s="22">
        <v>40.363636364000001</v>
      </c>
      <c r="D14" s="15" t="str">
        <f>IF($B14="N/A","N/A",IF(C14&gt;60,"No",IF(C14&lt;15,"No","Yes")))</f>
        <v>N/A</v>
      </c>
      <c r="E14" s="22">
        <v>41.636363635999999</v>
      </c>
      <c r="F14" s="15" t="str">
        <f>IF($B14="N/A","N/A",IF(E14&gt;60,"No",IF(E14&lt;15,"No","Yes")))</f>
        <v>N/A</v>
      </c>
      <c r="G14" s="22">
        <v>21.714285713999999</v>
      </c>
      <c r="H14" s="15" t="str">
        <f>IF($B14="N/A","N/A",IF(G14&gt;60,"No",IF(G14&lt;15,"No","Yes")))</f>
        <v>N/A</v>
      </c>
      <c r="I14" s="16">
        <v>3.153</v>
      </c>
      <c r="J14" s="16">
        <v>-47.8</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709587</v>
      </c>
      <c r="D19" s="15" t="str">
        <f>IF($B19="N/A","N/A",IF(C19&gt;15,"No",IF(C19&lt;-15,"No","Yes")))</f>
        <v>N/A</v>
      </c>
      <c r="E19" s="14">
        <v>732576</v>
      </c>
      <c r="F19" s="15" t="str">
        <f>IF($B19="N/A","N/A",IF(E19&gt;15,"No",IF(E19&lt;-15,"No","Yes")))</f>
        <v>N/A</v>
      </c>
      <c r="G19" s="14">
        <v>748783</v>
      </c>
      <c r="H19" s="15" t="str">
        <f>IF($B19="N/A","N/A",IF(G19&gt;15,"No",IF(G19&lt;-15,"No","Yes")))</f>
        <v>N/A</v>
      </c>
      <c r="I19" s="16">
        <v>3.24</v>
      </c>
      <c r="J19" s="16">
        <v>2.2120000000000002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64.973123802999993</v>
      </c>
      <c r="D22" s="15" t="str">
        <f>IF($B22="N/A","N/A",IF(C22&gt;60,"No",IF(C22&lt;15,"No","Yes")))</f>
        <v>No</v>
      </c>
      <c r="E22" s="22">
        <v>68.3527907</v>
      </c>
      <c r="F22" s="15" t="str">
        <f>IF($B22="N/A","N/A",IF(E22&gt;60,"No",IF(E22&lt;15,"No","Yes")))</f>
        <v>No</v>
      </c>
      <c r="G22" s="22">
        <v>70.518086014000005</v>
      </c>
      <c r="H22" s="15" t="str">
        <f>IF($B22="N/A","N/A",IF(G22&gt;60,"No",IF(G22&lt;15,"No","Yes")))</f>
        <v>No</v>
      </c>
      <c r="I22" s="16">
        <v>5.202</v>
      </c>
      <c r="J22" s="16">
        <v>3.1680000000000001</v>
      </c>
      <c r="K22" s="15" t="str">
        <f t="shared" si="1"/>
        <v>Yes</v>
      </c>
    </row>
    <row r="23" spans="1:11" x14ac:dyDescent="0.25">
      <c r="A23" s="1" t="s">
        <v>48</v>
      </c>
      <c r="B23" s="2" t="s">
        <v>175</v>
      </c>
      <c r="C23" s="17">
        <v>4.8821356647999998</v>
      </c>
      <c r="D23" s="15" t="str">
        <f>IF($B23="N/A","N/A",IF(C23&gt;15,"No",IF(C23&lt;=0,"No","Yes")))</f>
        <v>Yes</v>
      </c>
      <c r="E23" s="17">
        <v>5.0767428908000003</v>
      </c>
      <c r="F23" s="15" t="str">
        <f>IF($B23="N/A","N/A",IF(E23&gt;15,"No",IF(E23&lt;=0,"No","Yes")))</f>
        <v>Yes</v>
      </c>
      <c r="G23" s="17">
        <v>4.8617556755000004</v>
      </c>
      <c r="H23" s="15" t="str">
        <f>IF($B23="N/A","N/A",IF(G23&gt;15,"No",IF(G23&lt;=0,"No","Yes")))</f>
        <v>Yes</v>
      </c>
      <c r="I23" s="16">
        <v>3.9860000000000002</v>
      </c>
      <c r="J23" s="16">
        <v>-4.2300000000000004</v>
      </c>
      <c r="K23" s="15" t="str">
        <f t="shared" si="1"/>
        <v>Yes</v>
      </c>
    </row>
    <row r="24" spans="1:11" x14ac:dyDescent="0.25">
      <c r="A24" s="1" t="s">
        <v>186</v>
      </c>
      <c r="B24" s="2" t="s">
        <v>50</v>
      </c>
      <c r="C24" s="22">
        <v>84.984268106000002</v>
      </c>
      <c r="D24" s="15" t="str">
        <f>IF($B24="N/A","N/A",IF(C24&gt;15,"No",IF(C24&lt;-15,"No","Yes")))</f>
        <v>N/A</v>
      </c>
      <c r="E24" s="22">
        <v>84.740528623000003</v>
      </c>
      <c r="F24" s="15" t="str">
        <f>IF($B24="N/A","N/A",IF(E24&gt;15,"No",IF(E24&lt;-15,"No","Yes")))</f>
        <v>N/A</v>
      </c>
      <c r="G24" s="22">
        <v>98.132897483999997</v>
      </c>
      <c r="H24" s="15" t="str">
        <f>IF($B24="N/A","N/A",IF(G24&gt;15,"No",IF(G24&lt;-15,"No","Yes")))</f>
        <v>N/A</v>
      </c>
      <c r="I24" s="16">
        <v>-0.28699999999999998</v>
      </c>
      <c r="J24" s="16">
        <v>15.8</v>
      </c>
      <c r="K24" s="15" t="str">
        <f t="shared" si="1"/>
        <v>No</v>
      </c>
    </row>
    <row r="25" spans="1:11" x14ac:dyDescent="0.25">
      <c r="A25" s="1" t="s">
        <v>192</v>
      </c>
      <c r="B25" s="2" t="s">
        <v>50</v>
      </c>
      <c r="C25" s="17">
        <v>2.7470909134000001</v>
      </c>
      <c r="D25" s="15" t="str">
        <f>IF($B25="N/A","N/A",IF(C25&gt;15,"No",IF(C25&lt;-15,"No","Yes")))</f>
        <v>N/A</v>
      </c>
      <c r="E25" s="17">
        <v>2.6632049098000001</v>
      </c>
      <c r="F25" s="15" t="str">
        <f>IF($B25="N/A","N/A",IF(E25&gt;15,"No",IF(E25&lt;-15,"No","Yes")))</f>
        <v>N/A</v>
      </c>
      <c r="G25" s="17">
        <v>2.6078316414999998</v>
      </c>
      <c r="H25" s="15" t="str">
        <f>IF($B25="N/A","N/A",IF(G25&gt;15,"No",IF(G25&lt;-15,"No","Yes")))</f>
        <v>N/A</v>
      </c>
      <c r="I25" s="16">
        <v>-3.05</v>
      </c>
      <c r="J25" s="16">
        <v>-2.08</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99.343822347</v>
      </c>
      <c r="F28" s="15" t="str">
        <f>IF($B28="N/A","N/A",IF(E28&gt;15,"No",IF(E28&lt;-15,"No","Yes")))</f>
        <v>N/A</v>
      </c>
      <c r="G28" s="17">
        <v>99.296458385999998</v>
      </c>
      <c r="H28" s="15" t="str">
        <f>IF($B28="N/A","N/A",IF(G28&gt;15,"No",IF(G28&lt;-15,"No","Yes")))</f>
        <v>N/A</v>
      </c>
      <c r="I28" s="16" t="s">
        <v>50</v>
      </c>
      <c r="J28" s="16">
        <v>-4.8000000000000001E-2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99.345252943000006</v>
      </c>
      <c r="D30" s="15" t="str">
        <f>IF($B30="N/A","N/A",IF(C30&gt;98,"Yes","No"))</f>
        <v>Yes</v>
      </c>
      <c r="E30" s="17">
        <v>99.188889617000001</v>
      </c>
      <c r="F30" s="15" t="str">
        <f>IF($B30="N/A","N/A",IF(E30&gt;98,"Yes","No"))</f>
        <v>Yes</v>
      </c>
      <c r="G30" s="17">
        <v>99.167582597000006</v>
      </c>
      <c r="H30" s="15" t="str">
        <f>IF($B30="N/A","N/A",IF(G30&gt;98,"Yes","No"))</f>
        <v>Yes</v>
      </c>
      <c r="I30" s="16">
        <v>-0.157</v>
      </c>
      <c r="J30" s="16">
        <v>-2.1000000000000001E-2</v>
      </c>
      <c r="K30" s="15" t="str">
        <f t="shared" si="1"/>
        <v>Yes</v>
      </c>
    </row>
    <row r="31" spans="1:11" x14ac:dyDescent="0.25">
      <c r="A31" s="1" t="s">
        <v>299</v>
      </c>
      <c r="B31" s="2" t="s">
        <v>136</v>
      </c>
      <c r="C31" s="17">
        <v>99.476878803999995</v>
      </c>
      <c r="D31" s="15" t="str">
        <f>IF($B31="N/A","N/A",IF(C31&gt;98,"Yes","No"))</f>
        <v>Yes</v>
      </c>
      <c r="E31" s="17">
        <v>99.343822347</v>
      </c>
      <c r="F31" s="15" t="str">
        <f>IF($B31="N/A","N/A",IF(E31&gt;98,"Yes","No"))</f>
        <v>Yes</v>
      </c>
      <c r="G31" s="17">
        <v>99.296191285999996</v>
      </c>
      <c r="H31" s="15" t="str">
        <f>IF($B31="N/A","N/A",IF(G31&gt;98,"Yes","No"))</f>
        <v>Yes</v>
      </c>
      <c r="I31" s="16">
        <v>-0.13400000000000001</v>
      </c>
      <c r="J31" s="16">
        <v>-4.8000000000000001E-2</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98.437964618999999</v>
      </c>
      <c r="D33" s="15" t="str">
        <f>IF($B33="N/A","N/A",IF(C33&gt;100,"No",IF(C33&lt;98,"No","Yes")))</f>
        <v>Yes</v>
      </c>
      <c r="E33" s="17">
        <v>98.174114357999997</v>
      </c>
      <c r="F33" s="15" t="str">
        <f>IF($B33="N/A","N/A",IF(E33&gt;100,"No",IF(E33&lt;98,"No","Yes")))</f>
        <v>Yes</v>
      </c>
      <c r="G33" s="17">
        <v>98.171699945</v>
      </c>
      <c r="H33" s="15" t="str">
        <f>IF($B33="N/A","N/A",IF(G33&gt;100,"No",IF(G33&lt;98,"No","Yes")))</f>
        <v>Yes</v>
      </c>
      <c r="I33" s="16">
        <v>-0.26800000000000002</v>
      </c>
      <c r="J33" s="16">
        <v>-2E-3</v>
      </c>
      <c r="K33" s="15" t="str">
        <f t="shared" si="1"/>
        <v>Yes</v>
      </c>
    </row>
    <row r="34" spans="1:11" x14ac:dyDescent="0.25">
      <c r="A34" s="1" t="s">
        <v>300</v>
      </c>
      <c r="B34" s="2" t="s">
        <v>55</v>
      </c>
      <c r="C34" s="17">
        <v>98.585233381999998</v>
      </c>
      <c r="D34" s="15" t="str">
        <f>IF($B34="N/A","N/A",IF(C34&gt;100,"No",IF(C34&lt;98,"No","Yes")))</f>
        <v>Yes</v>
      </c>
      <c r="E34" s="17">
        <v>98.422962259000002</v>
      </c>
      <c r="F34" s="15" t="str">
        <f>IF($B34="N/A","N/A",IF(E34&gt;100,"No",IF(E34&lt;98,"No","Yes")))</f>
        <v>Yes</v>
      </c>
      <c r="G34" s="17">
        <v>98.390588461999997</v>
      </c>
      <c r="H34" s="15" t="str">
        <f>IF($B34="N/A","N/A",IF(G34&gt;100,"No",IF(G34&lt;98,"No","Yes")))</f>
        <v>Yes</v>
      </c>
      <c r="I34" s="16">
        <v>-0.16500000000000001</v>
      </c>
      <c r="J34" s="16">
        <v>-3.3000000000000002E-2</v>
      </c>
      <c r="K34" s="15" t="str">
        <f t="shared" si="1"/>
        <v>Yes</v>
      </c>
    </row>
    <row r="35" spans="1:11" x14ac:dyDescent="0.25">
      <c r="A35" s="1" t="s">
        <v>301</v>
      </c>
      <c r="B35" s="2" t="s">
        <v>55</v>
      </c>
      <c r="C35" s="17">
        <v>98.585233381999998</v>
      </c>
      <c r="D35" s="15" t="str">
        <f>IF($B35="N/A","N/A",IF(C35&gt;100,"No",IF(C35&lt;98,"No","Yes")))</f>
        <v>Yes</v>
      </c>
      <c r="E35" s="17">
        <v>98.422962259000002</v>
      </c>
      <c r="F35" s="15" t="str">
        <f>IF($B35="N/A","N/A",IF(E35&gt;100,"No",IF(E35&lt;98,"No","Yes")))</f>
        <v>Yes</v>
      </c>
      <c r="G35" s="17">
        <v>98.390588461999997</v>
      </c>
      <c r="H35" s="15" t="str">
        <f>IF($B35="N/A","N/A",IF(G35&gt;100,"No",IF(G35&lt;98,"No","Yes")))</f>
        <v>Yes</v>
      </c>
      <c r="I35" s="16">
        <v>-0.16500000000000001</v>
      </c>
      <c r="J35" s="16">
        <v>-3.3000000000000002E-2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67.766179481999998</v>
      </c>
      <c r="D37" s="15" t="str">
        <f>IF($B37="N/A","N/A",IF(C37&gt;15,"No",IF(C37&lt;-15,"No","Yes")))</f>
        <v>N/A</v>
      </c>
      <c r="E37" s="17">
        <v>65.010319748000001</v>
      </c>
      <c r="F37" s="15" t="str">
        <f>IF($B37="N/A","N/A",IF(E37&gt;15,"No",IF(E37&lt;-15,"No","Yes")))</f>
        <v>N/A</v>
      </c>
      <c r="G37" s="17">
        <v>64.537122237000005</v>
      </c>
      <c r="H37" s="15" t="str">
        <f>IF($B37="N/A","N/A",IF(G37&gt;15,"No",IF(G37&lt;-15,"No","Yes")))</f>
        <v>N/A</v>
      </c>
      <c r="I37" s="16">
        <v>-4.07</v>
      </c>
      <c r="J37" s="16">
        <v>-0.72799999999999998</v>
      </c>
      <c r="K37" s="15" t="str">
        <f t="shared" ref="K37:K46" si="3">IF(J37="Div by 0", "N/A", IF(J37="N/A","N/A", IF(J37&gt;15, "No", IF(J37&lt;-15, "No", "Yes"))))</f>
        <v>Yes</v>
      </c>
    </row>
    <row r="38" spans="1:11" x14ac:dyDescent="0.25">
      <c r="A38" s="1" t="s">
        <v>706</v>
      </c>
      <c r="B38" s="2" t="s">
        <v>50</v>
      </c>
      <c r="C38" s="17">
        <v>30.696165516000001</v>
      </c>
      <c r="D38" s="15" t="str">
        <f>IF($B38="N/A","N/A",IF(C38&gt;15,"No",IF(C38&lt;-15,"No","Yes")))</f>
        <v>N/A</v>
      </c>
      <c r="E38" s="17">
        <v>33.306987943999999</v>
      </c>
      <c r="F38" s="15" t="str">
        <f>IF($B38="N/A","N/A",IF(E38&gt;15,"No",IF(E38&lt;-15,"No","Yes")))</f>
        <v>N/A</v>
      </c>
      <c r="G38" s="17">
        <v>33.752903044</v>
      </c>
      <c r="H38" s="15" t="str">
        <f>IF($B38="N/A","N/A",IF(G38&gt;15,"No",IF(G38&lt;-15,"No","Yes")))</f>
        <v>N/A</v>
      </c>
      <c r="I38" s="16">
        <v>8.5050000000000008</v>
      </c>
      <c r="J38" s="16">
        <v>1.339</v>
      </c>
      <c r="K38" s="15" t="str">
        <f t="shared" si="3"/>
        <v>Yes</v>
      </c>
    </row>
    <row r="39" spans="1:11" x14ac:dyDescent="0.25">
      <c r="A39" s="1" t="s">
        <v>707</v>
      </c>
      <c r="B39" s="2" t="s">
        <v>50</v>
      </c>
      <c r="C39" s="17">
        <v>4.6505925E-3</v>
      </c>
      <c r="D39" s="15" t="str">
        <f>IF($B39="N/A","N/A",IF(C39&gt;15,"No",IF(C39&lt;-15,"No","Yes")))</f>
        <v>N/A</v>
      </c>
      <c r="E39" s="17">
        <v>5.7331936000000003E-3</v>
      </c>
      <c r="F39" s="15" t="str">
        <f>IF($B39="N/A","N/A",IF(E39&gt;15,"No",IF(E39&lt;-15,"No","Yes")))</f>
        <v>N/A</v>
      </c>
      <c r="G39" s="17">
        <v>9.749153E-3</v>
      </c>
      <c r="H39" s="15" t="str">
        <f>IF($B39="N/A","N/A",IF(G39&gt;15,"No",IF(G39&lt;-15,"No","Yes")))</f>
        <v>N/A</v>
      </c>
      <c r="I39" s="16">
        <v>23.28</v>
      </c>
      <c r="J39" s="16">
        <v>70.05</v>
      </c>
      <c r="K39" s="15" t="str">
        <f t="shared" si="3"/>
        <v>No</v>
      </c>
    </row>
    <row r="40" spans="1:11" x14ac:dyDescent="0.25">
      <c r="A40" s="57" t="s">
        <v>953</v>
      </c>
      <c r="B40" s="2" t="s">
        <v>50</v>
      </c>
      <c r="C40" s="17" t="s">
        <v>50</v>
      </c>
      <c r="D40" s="15" t="str">
        <f t="shared" ref="D40:D42" si="4">IF($B40="N/A","N/A",IF(C40&gt;15,"No",IF(C40&lt;-15,"No","Yes")))</f>
        <v>N/A</v>
      </c>
      <c r="E40" s="17">
        <v>98.422962259000002</v>
      </c>
      <c r="F40" s="15" t="str">
        <f t="shared" ref="F40:F42" si="5">IF($B40="N/A","N/A",IF(E40&gt;15,"No",IF(E40&lt;-15,"No","Yes")))</f>
        <v>N/A</v>
      </c>
      <c r="G40" s="17">
        <v>98.390588461999997</v>
      </c>
      <c r="H40" s="15" t="str">
        <f t="shared" ref="H40:H42" si="6">IF($B40="N/A","N/A",IF(G40&gt;15,"No",IF(G40&lt;-15,"No","Yes")))</f>
        <v>N/A</v>
      </c>
      <c r="I40" s="16" t="s">
        <v>50</v>
      </c>
      <c r="J40" s="16">
        <v>-3.3000000000000002E-2</v>
      </c>
      <c r="K40" s="15" t="str">
        <f t="shared" ref="K40:K42" si="7">IF(J40="Div by 0", "N/A", IF(J40="N/A","N/A", IF(J40&gt;15, "No", IF(J40&lt;-15, "No", "Yes"))))</f>
        <v>Yes</v>
      </c>
    </row>
    <row r="41" spans="1:11" x14ac:dyDescent="0.25">
      <c r="A41" s="57" t="s">
        <v>954</v>
      </c>
      <c r="B41" s="2" t="s">
        <v>50</v>
      </c>
      <c r="C41" s="17" t="s">
        <v>50</v>
      </c>
      <c r="D41" s="15" t="str">
        <f t="shared" si="4"/>
        <v>N/A</v>
      </c>
      <c r="E41" s="17">
        <v>98.422962259000002</v>
      </c>
      <c r="F41" s="15" t="str">
        <f t="shared" si="5"/>
        <v>N/A</v>
      </c>
      <c r="G41" s="17">
        <v>98.390588461999997</v>
      </c>
      <c r="H41" s="15" t="str">
        <f t="shared" si="6"/>
        <v>N/A</v>
      </c>
      <c r="I41" s="16" t="s">
        <v>50</v>
      </c>
      <c r="J41" s="16">
        <v>-3.3000000000000002E-2</v>
      </c>
      <c r="K41" s="15" t="str">
        <f t="shared" si="7"/>
        <v>Yes</v>
      </c>
    </row>
    <row r="42" spans="1:11" x14ac:dyDescent="0.25">
      <c r="A42" s="57" t="s">
        <v>955</v>
      </c>
      <c r="B42" s="2" t="s">
        <v>50</v>
      </c>
      <c r="C42" s="17" t="s">
        <v>50</v>
      </c>
      <c r="D42" s="15" t="str">
        <f t="shared" si="4"/>
        <v>N/A</v>
      </c>
      <c r="E42" s="17">
        <v>98.422962259000002</v>
      </c>
      <c r="F42" s="15" t="str">
        <f t="shared" si="5"/>
        <v>N/A</v>
      </c>
      <c r="G42" s="17">
        <v>98.390588461999997</v>
      </c>
      <c r="H42" s="15" t="str">
        <f t="shared" si="6"/>
        <v>N/A</v>
      </c>
      <c r="I42" s="16" t="s">
        <v>50</v>
      </c>
      <c r="J42" s="16">
        <v>-3.3000000000000002E-2</v>
      </c>
      <c r="K42" s="15" t="str">
        <f t="shared" si="7"/>
        <v>Yes</v>
      </c>
    </row>
    <row r="43" spans="1:11" x14ac:dyDescent="0.25">
      <c r="A43" s="1" t="s">
        <v>302</v>
      </c>
      <c r="B43" s="2" t="s">
        <v>50</v>
      </c>
      <c r="C43" s="17">
        <v>4.6947026933</v>
      </c>
      <c r="D43" s="15" t="str">
        <f>IF($B43="N/A","N/A",IF(C43&gt;15,"No",IF(C43&lt;-15,"No","Yes")))</f>
        <v>N/A</v>
      </c>
      <c r="E43" s="17">
        <v>4.5154359410999998</v>
      </c>
      <c r="F43" s="15" t="str">
        <f>IF($B43="N/A","N/A",IF(E43&gt;15,"No",IF(E43&lt;-15,"No","Yes")))</f>
        <v>N/A</v>
      </c>
      <c r="G43" s="17">
        <v>4.8966122361000002</v>
      </c>
      <c r="H43" s="15" t="str">
        <f>IF($B43="N/A","N/A",IF(G43&gt;15,"No",IF(G43&lt;-15,"No","Yes")))</f>
        <v>N/A</v>
      </c>
      <c r="I43" s="16">
        <v>-3.82</v>
      </c>
      <c r="J43" s="16">
        <v>8.4420000000000002</v>
      </c>
      <c r="K43" s="15" t="str">
        <f t="shared" si="3"/>
        <v>Yes</v>
      </c>
    </row>
    <row r="44" spans="1:11" x14ac:dyDescent="0.25">
      <c r="A44" s="1" t="s">
        <v>303</v>
      </c>
      <c r="B44" s="2" t="s">
        <v>50</v>
      </c>
      <c r="C44" s="17">
        <v>93.890530689000002</v>
      </c>
      <c r="D44" s="15" t="str">
        <f>IF($B44="N/A","N/A",IF(C44&gt;15,"No",IF(C44&lt;-15,"No","Yes")))</f>
        <v>N/A</v>
      </c>
      <c r="E44" s="17">
        <v>93.907526317999995</v>
      </c>
      <c r="F44" s="15" t="str">
        <f>IF($B44="N/A","N/A",IF(E44&gt;15,"No",IF(E44&lt;-15,"No","Yes")))</f>
        <v>N/A</v>
      </c>
      <c r="G44" s="17">
        <v>93.493976224999997</v>
      </c>
      <c r="H44" s="15" t="str">
        <f>IF($B44="N/A","N/A",IF(G44&gt;15,"No",IF(G44&lt;-15,"No","Yes")))</f>
        <v>N/A</v>
      </c>
      <c r="I44" s="16">
        <v>1.8100000000000002E-2</v>
      </c>
      <c r="J44" s="16">
        <v>-0.44</v>
      </c>
      <c r="K44" s="15" t="str">
        <f t="shared" si="3"/>
        <v>Yes</v>
      </c>
    </row>
    <row r="45" spans="1:11" x14ac:dyDescent="0.25">
      <c r="A45" s="1" t="s">
        <v>304</v>
      </c>
      <c r="B45" s="2" t="s">
        <v>50</v>
      </c>
      <c r="C45" s="17">
        <v>58.136775335999999</v>
      </c>
      <c r="D45" s="15" t="str">
        <f>IF($B45="N/A","N/A",IF(C45&gt;15,"No",IF(C45&lt;-15,"No","Yes")))</f>
        <v>N/A</v>
      </c>
      <c r="E45" s="17">
        <v>62.046941205000003</v>
      </c>
      <c r="F45" s="15" t="str">
        <f>IF($B45="N/A","N/A",IF(E45&gt;15,"No",IF(E45&lt;-15,"No","Yes")))</f>
        <v>N/A</v>
      </c>
      <c r="G45" s="17">
        <v>64.793404765000005</v>
      </c>
      <c r="H45" s="15" t="str">
        <f>IF($B45="N/A","N/A",IF(G45&gt;15,"No",IF(G45&lt;-15,"No","Yes")))</f>
        <v>N/A</v>
      </c>
      <c r="I45" s="16">
        <v>6.726</v>
      </c>
      <c r="J45" s="16">
        <v>4.4260000000000002</v>
      </c>
      <c r="K45" s="15" t="str">
        <f t="shared" si="3"/>
        <v>Yes</v>
      </c>
    </row>
    <row r="46" spans="1:11" x14ac:dyDescent="0.25">
      <c r="A46" s="1" t="s">
        <v>305</v>
      </c>
      <c r="B46" s="2" t="s">
        <v>50</v>
      </c>
      <c r="C46" s="17">
        <v>35.255014537000001</v>
      </c>
      <c r="D46" s="15" t="str">
        <f>IF($B46="N/A","N/A",IF(C46&gt;15,"No",IF(C46&lt;-15,"No","Yes")))</f>
        <v>N/A</v>
      </c>
      <c r="E46" s="17">
        <v>32.418069934000002</v>
      </c>
      <c r="F46" s="15" t="str">
        <f>IF($B46="N/A","N/A",IF(E46&gt;15,"No",IF(E46&lt;-15,"No","Yes")))</f>
        <v>N/A</v>
      </c>
      <c r="G46" s="17">
        <v>29.766968534</v>
      </c>
      <c r="H46" s="15" t="str">
        <f>IF($B46="N/A","N/A",IF(G46&gt;15,"No",IF(G46&lt;-15,"No","Yes")))</f>
        <v>N/A</v>
      </c>
      <c r="I46" s="16">
        <v>-8.0500000000000007</v>
      </c>
      <c r="J46" s="16">
        <v>-8.18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132647</v>
      </c>
      <c r="D6" s="81" t="str">
        <f>IF($B6="N/A","N/A",IF(C6&gt;10,"No",IF(C6&lt;-10,"No","Yes")))</f>
        <v>N/A</v>
      </c>
      <c r="E6" s="80">
        <v>133795</v>
      </c>
      <c r="F6" s="81" t="str">
        <f>IF($B6="N/A","N/A",IF(E6&gt;10,"No",IF(E6&lt;-10,"No","Yes")))</f>
        <v>N/A</v>
      </c>
      <c r="G6" s="80">
        <v>136061</v>
      </c>
      <c r="H6" s="81" t="str">
        <f>IF($B6="N/A","N/A",IF(G6&gt;10,"No",IF(G6&lt;-10,"No","Yes")))</f>
        <v>N/A</v>
      </c>
      <c r="I6" s="82">
        <v>0.86550000000000005</v>
      </c>
      <c r="J6" s="82">
        <v>1.694</v>
      </c>
      <c r="K6" s="83" t="s">
        <v>111</v>
      </c>
      <c r="L6" s="84" t="str">
        <f>IF(J6="Div by 0", "N/A", IF(K6="N/A","N/A", IF(J6&gt;VALUE(MID(K6,1,2)), "No", IF(J6&lt;-1*VALUE(MID(K6,1,2)), "No", "Yes"))))</f>
        <v>Yes</v>
      </c>
    </row>
    <row r="7" spans="1:12" x14ac:dyDescent="0.25">
      <c r="A7" s="78" t="s">
        <v>306</v>
      </c>
      <c r="B7" s="79" t="s">
        <v>50</v>
      </c>
      <c r="C7" s="85">
        <v>603743625</v>
      </c>
      <c r="D7" s="81" t="str">
        <f>IF($B7="N/A","N/A",IF(C7&gt;10,"No",IF(C7&lt;-10,"No","Yes")))</f>
        <v>N/A</v>
      </c>
      <c r="E7" s="85">
        <v>637446442</v>
      </c>
      <c r="F7" s="81" t="str">
        <f>IF($B7="N/A","N/A",IF(E7&gt;10,"No",IF(E7&lt;-10,"No","Yes")))</f>
        <v>N/A</v>
      </c>
      <c r="G7" s="85">
        <v>671786476</v>
      </c>
      <c r="H7" s="81" t="str">
        <f>IF($B7="N/A","N/A",IF(G7&gt;10,"No",IF(G7&lt;-10,"No","Yes")))</f>
        <v>N/A</v>
      </c>
      <c r="I7" s="82">
        <v>5.5819999999999999</v>
      </c>
      <c r="J7" s="82">
        <v>5.3869999999999996</v>
      </c>
      <c r="K7" s="83" t="s">
        <v>112</v>
      </c>
      <c r="L7" s="84" t="str">
        <f>IF(J7="Div by 0", "N/A", IF(K7="N/A","N/A", IF(J7&gt;VALUE(MID(K7,1,2)), "No", IF(J7&lt;-1*VALUE(MID(K7,1,2)), "No", "Yes"))))</f>
        <v>Yes</v>
      </c>
    </row>
    <row r="8" spans="1:12" x14ac:dyDescent="0.25">
      <c r="A8" s="86" t="s">
        <v>1078</v>
      </c>
      <c r="B8" s="84" t="s">
        <v>50</v>
      </c>
      <c r="C8" s="87">
        <v>1.4195571705000001</v>
      </c>
      <c r="D8" s="81" t="str">
        <f>IF($B8="N/A","N/A",IF(C8&gt;10,"No",IF(C8&lt;-10,"No","Yes")))</f>
        <v>N/A</v>
      </c>
      <c r="E8" s="87">
        <v>3.6623192197000001</v>
      </c>
      <c r="F8" s="81" t="str">
        <f>IF($B8="N/A","N/A",IF(E8&gt;10,"No",IF(E8&lt;-10,"No","Yes")))</f>
        <v>N/A</v>
      </c>
      <c r="G8" s="87">
        <v>3.8085858549</v>
      </c>
      <c r="H8" s="81" t="str">
        <f>IF($B8="N/A","N/A",IF(G8&gt;10,"No",IF(G8&lt;-10,"No","Yes")))</f>
        <v>N/A</v>
      </c>
      <c r="I8" s="82">
        <v>158</v>
      </c>
      <c r="J8" s="82">
        <v>3.9940000000000002</v>
      </c>
      <c r="K8" s="84" t="s">
        <v>50</v>
      </c>
      <c r="L8" s="84" t="str">
        <f>IF(J8="Div by 0", "N/A", IF(K8="N/A","N/A", IF(J8&gt;VALUE(MID(K8,1,2)), "No", IF(J8&lt;-1*VALUE(MID(K8,1,2)), "No", "Yes"))))</f>
        <v>N/A</v>
      </c>
    </row>
    <row r="9" spans="1:12" x14ac:dyDescent="0.25">
      <c r="A9" s="86" t="s">
        <v>307</v>
      </c>
      <c r="B9" s="84" t="s">
        <v>50</v>
      </c>
      <c r="C9" s="87">
        <v>1.2062089599999999E-2</v>
      </c>
      <c r="D9" s="81" t="str">
        <f t="shared" ref="D9:D16" si="0">IF($B9="N/A","N/A",IF(C9&gt;10,"No",IF(C9&lt;-10,"No","Yes")))</f>
        <v>N/A</v>
      </c>
      <c r="E9" s="87">
        <v>4.5577188983000001</v>
      </c>
      <c r="F9" s="81" t="str">
        <f t="shared" ref="F9:F16" si="1">IF($B9="N/A","N/A",IF(E9&gt;10,"No",IF(E9&lt;-10,"No","Yes")))</f>
        <v>N/A</v>
      </c>
      <c r="G9" s="87">
        <v>5.3115881846999997</v>
      </c>
      <c r="H9" s="81" t="str">
        <f t="shared" ref="H9:H16" si="2">IF($B9="N/A","N/A",IF(G9&gt;10,"No",IF(G9&lt;-10,"No","Yes")))</f>
        <v>N/A</v>
      </c>
      <c r="I9" s="82">
        <v>37685</v>
      </c>
      <c r="J9" s="82">
        <v>16.54</v>
      </c>
      <c r="K9" s="84" t="s">
        <v>50</v>
      </c>
      <c r="L9" s="84" t="str">
        <f t="shared" ref="L9:L23" si="3">IF(J9="Div by 0", "N/A", IF(K9="N/A","N/A", IF(J9&gt;VALUE(MID(K9,1,2)), "No", IF(J9&lt;-1*VALUE(MID(K9,1,2)), "No", "Yes"))))</f>
        <v>N/A</v>
      </c>
    </row>
    <row r="10" spans="1:12" x14ac:dyDescent="0.25">
      <c r="A10" s="86" t="s">
        <v>308</v>
      </c>
      <c r="B10" s="84" t="s">
        <v>50</v>
      </c>
      <c r="C10" s="87">
        <v>14.074950809000001</v>
      </c>
      <c r="D10" s="81" t="str">
        <f t="shared" si="0"/>
        <v>N/A</v>
      </c>
      <c r="E10" s="87">
        <v>11.806868717</v>
      </c>
      <c r="F10" s="81" t="str">
        <f t="shared" si="1"/>
        <v>N/A</v>
      </c>
      <c r="G10" s="87">
        <v>11.630812649999999</v>
      </c>
      <c r="H10" s="81" t="str">
        <f t="shared" si="2"/>
        <v>N/A</v>
      </c>
      <c r="I10" s="82">
        <v>-16.100000000000001</v>
      </c>
      <c r="J10" s="82">
        <v>-1.49</v>
      </c>
      <c r="K10" s="84" t="s">
        <v>50</v>
      </c>
      <c r="L10" s="84" t="str">
        <f t="shared" si="3"/>
        <v>N/A</v>
      </c>
    </row>
    <row r="11" spans="1:12" x14ac:dyDescent="0.25">
      <c r="A11" s="86" t="s">
        <v>309</v>
      </c>
      <c r="B11" s="84" t="s">
        <v>50</v>
      </c>
      <c r="C11" s="87">
        <v>6.7849253999999998E-2</v>
      </c>
      <c r="D11" s="81" t="str">
        <f t="shared" si="0"/>
        <v>N/A</v>
      </c>
      <c r="E11" s="87">
        <v>4.03602526E-2</v>
      </c>
      <c r="F11" s="81" t="str">
        <f t="shared" si="1"/>
        <v>N/A</v>
      </c>
      <c r="G11" s="87">
        <v>2.2048934E-3</v>
      </c>
      <c r="H11" s="81" t="str">
        <f t="shared" si="2"/>
        <v>N/A</v>
      </c>
      <c r="I11" s="82">
        <v>-40.5</v>
      </c>
      <c r="J11" s="82">
        <v>-94.5</v>
      </c>
      <c r="K11" s="84" t="s">
        <v>50</v>
      </c>
      <c r="L11" s="84" t="str">
        <f t="shared" si="3"/>
        <v>N/A</v>
      </c>
    </row>
    <row r="12" spans="1:12" x14ac:dyDescent="0.25">
      <c r="A12" s="86" t="s">
        <v>310</v>
      </c>
      <c r="B12" s="81" t="s">
        <v>50</v>
      </c>
      <c r="C12" s="87">
        <v>71.530453007000006</v>
      </c>
      <c r="D12" s="81" t="str">
        <f t="shared" si="0"/>
        <v>N/A</v>
      </c>
      <c r="E12" s="87">
        <v>72.908554131000002</v>
      </c>
      <c r="F12" s="81" t="str">
        <f t="shared" si="1"/>
        <v>N/A</v>
      </c>
      <c r="G12" s="87">
        <v>79.155672823000003</v>
      </c>
      <c r="H12" s="81" t="str">
        <f t="shared" si="2"/>
        <v>N/A</v>
      </c>
      <c r="I12" s="82">
        <v>1.927</v>
      </c>
      <c r="J12" s="82">
        <v>8.5679999999999996</v>
      </c>
      <c r="K12" s="84" t="s">
        <v>50</v>
      </c>
      <c r="L12" s="84" t="str">
        <f t="shared" si="3"/>
        <v>N/A</v>
      </c>
    </row>
    <row r="13" spans="1:12" ht="12.75" customHeight="1" x14ac:dyDescent="0.25">
      <c r="A13" s="86" t="s">
        <v>311</v>
      </c>
      <c r="B13" s="81" t="s">
        <v>50</v>
      </c>
      <c r="C13" s="87">
        <v>0.6136588087</v>
      </c>
      <c r="D13" s="81" t="str">
        <f t="shared" si="0"/>
        <v>N/A</v>
      </c>
      <c r="E13" s="87">
        <v>0.2922381255</v>
      </c>
      <c r="F13" s="81" t="str">
        <f t="shared" si="1"/>
        <v>N/A</v>
      </c>
      <c r="G13" s="87">
        <v>8.8195736E-3</v>
      </c>
      <c r="H13" s="81" t="str">
        <f t="shared" si="2"/>
        <v>N/A</v>
      </c>
      <c r="I13" s="82">
        <v>-52.4</v>
      </c>
      <c r="J13" s="82">
        <v>-97</v>
      </c>
      <c r="K13" s="84" t="s">
        <v>50</v>
      </c>
      <c r="L13" s="84" t="str">
        <f t="shared" si="3"/>
        <v>N/A</v>
      </c>
    </row>
    <row r="14" spans="1:12" x14ac:dyDescent="0.25">
      <c r="A14" s="86" t="s">
        <v>312</v>
      </c>
      <c r="B14" s="81" t="s">
        <v>50</v>
      </c>
      <c r="C14" s="87">
        <v>0</v>
      </c>
      <c r="D14" s="81" t="str">
        <f t="shared" si="0"/>
        <v>N/A</v>
      </c>
      <c r="E14" s="87">
        <v>3.7370604000000001E-3</v>
      </c>
      <c r="F14" s="81" t="str">
        <f t="shared" si="1"/>
        <v>N/A</v>
      </c>
      <c r="G14" s="87">
        <v>0</v>
      </c>
      <c r="H14" s="81" t="str">
        <f t="shared" si="2"/>
        <v>N/A</v>
      </c>
      <c r="I14" s="82" t="s">
        <v>1088</v>
      </c>
      <c r="J14" s="82">
        <v>-100</v>
      </c>
      <c r="K14" s="84" t="s">
        <v>50</v>
      </c>
      <c r="L14" s="84" t="str">
        <f t="shared" si="3"/>
        <v>N/A</v>
      </c>
    </row>
    <row r="15" spans="1:12" ht="12.75" customHeight="1" x14ac:dyDescent="0.25">
      <c r="A15" s="86" t="s">
        <v>576</v>
      </c>
      <c r="B15" s="81" t="s">
        <v>50</v>
      </c>
      <c r="C15" s="87">
        <v>12.281468861</v>
      </c>
      <c r="D15" s="81" t="str">
        <f t="shared" si="0"/>
        <v>N/A</v>
      </c>
      <c r="E15" s="87">
        <v>6.7282035951000001</v>
      </c>
      <c r="F15" s="81" t="str">
        <f t="shared" si="1"/>
        <v>N/A</v>
      </c>
      <c r="G15" s="87">
        <v>8.2316020000000004E-2</v>
      </c>
      <c r="H15" s="81" t="str">
        <f t="shared" si="2"/>
        <v>N/A</v>
      </c>
      <c r="I15" s="82">
        <v>-45.2</v>
      </c>
      <c r="J15" s="82">
        <v>-98.8</v>
      </c>
      <c r="K15" s="84" t="s">
        <v>50</v>
      </c>
      <c r="L15" s="84" t="str">
        <f t="shared" si="3"/>
        <v>N/A</v>
      </c>
    </row>
    <row r="16" spans="1:12" ht="12.75" customHeight="1" x14ac:dyDescent="0.25">
      <c r="A16" s="88" t="s">
        <v>847</v>
      </c>
      <c r="B16" s="89" t="s">
        <v>50</v>
      </c>
      <c r="C16" s="80">
        <v>113</v>
      </c>
      <c r="D16" s="81" t="str">
        <f t="shared" si="0"/>
        <v>N/A</v>
      </c>
      <c r="E16" s="80">
        <v>69</v>
      </c>
      <c r="F16" s="81" t="str">
        <f t="shared" si="1"/>
        <v>N/A</v>
      </c>
      <c r="G16" s="80">
        <v>23</v>
      </c>
      <c r="H16" s="81" t="str">
        <f t="shared" si="2"/>
        <v>N/A</v>
      </c>
      <c r="I16" s="82">
        <v>-38.9</v>
      </c>
      <c r="J16" s="82">
        <v>-66.7</v>
      </c>
      <c r="K16" s="80" t="s">
        <v>50</v>
      </c>
      <c r="L16" s="84" t="str">
        <f t="shared" si="3"/>
        <v>N/A</v>
      </c>
    </row>
    <row r="17" spans="1:12" ht="12.75" customHeight="1" x14ac:dyDescent="0.25">
      <c r="A17" s="88" t="s">
        <v>848</v>
      </c>
      <c r="B17" s="90" t="s">
        <v>7</v>
      </c>
      <c r="C17" s="91">
        <v>8.5188507799999993E-2</v>
      </c>
      <c r="D17" s="81" t="str">
        <f>IF($B17="N/A","N/A",IF(C17&gt;=2,"No",IF(C17&lt;0,"No","Yes")))</f>
        <v>Yes</v>
      </c>
      <c r="E17" s="91">
        <v>5.1571433899999998E-2</v>
      </c>
      <c r="F17" s="81" t="str">
        <f>IF($B17="N/A","N/A",IF(E17&gt;=2,"No",IF(E17&lt;0,"No","Yes")))</f>
        <v>Yes</v>
      </c>
      <c r="G17" s="91">
        <v>1.6904182699999999E-2</v>
      </c>
      <c r="H17" s="81" t="str">
        <f>IF($B17="N/A","N/A",IF(G17&gt;=2,"No",IF(G17&lt;0,"No","Yes")))</f>
        <v>Yes</v>
      </c>
      <c r="I17" s="82">
        <v>-39.5</v>
      </c>
      <c r="J17" s="82">
        <v>-67.2</v>
      </c>
      <c r="K17" s="92" t="s">
        <v>50</v>
      </c>
      <c r="L17" s="84" t="str">
        <f t="shared" si="3"/>
        <v>N/A</v>
      </c>
    </row>
    <row r="18" spans="1:12" ht="25" x14ac:dyDescent="0.25">
      <c r="A18" s="93" t="s">
        <v>849</v>
      </c>
      <c r="B18" s="90" t="s">
        <v>50</v>
      </c>
      <c r="C18" s="94">
        <v>672</v>
      </c>
      <c r="D18" s="81" t="str">
        <f t="shared" ref="D18:D23" si="4">IF($B18="N/A","N/A",IF(C18&gt;10,"No",IF(C18&lt;-10,"No","Yes")))</f>
        <v>N/A</v>
      </c>
      <c r="E18" s="94">
        <v>1196</v>
      </c>
      <c r="F18" s="81" t="str">
        <f t="shared" ref="F18:F23" si="5">IF($B18="N/A","N/A",IF(E18&gt;10,"No",IF(E18&lt;-10,"No","Yes")))</f>
        <v>N/A</v>
      </c>
      <c r="G18" s="94">
        <v>7418</v>
      </c>
      <c r="H18" s="81" t="str">
        <f t="shared" ref="H18:H23" si="6">IF($B18="N/A","N/A",IF(G18&gt;10,"No",IF(G18&lt;-10,"No","Yes")))</f>
        <v>N/A</v>
      </c>
      <c r="I18" s="82">
        <v>77.98</v>
      </c>
      <c r="J18" s="82">
        <v>520.20000000000005</v>
      </c>
      <c r="K18" s="92" t="s">
        <v>50</v>
      </c>
      <c r="L18" s="84" t="str">
        <f t="shared" si="3"/>
        <v>N/A</v>
      </c>
    </row>
    <row r="19" spans="1:12" x14ac:dyDescent="0.25">
      <c r="A19" s="93" t="s">
        <v>850</v>
      </c>
      <c r="B19" s="90" t="s">
        <v>50</v>
      </c>
      <c r="C19" s="94">
        <v>5.9469026548999997</v>
      </c>
      <c r="D19" s="81" t="str">
        <f t="shared" si="4"/>
        <v>N/A</v>
      </c>
      <c r="E19" s="94">
        <v>17.333333332999999</v>
      </c>
      <c r="F19" s="81" t="str">
        <f t="shared" si="5"/>
        <v>N/A</v>
      </c>
      <c r="G19" s="94">
        <v>322.52173913000001</v>
      </c>
      <c r="H19" s="81" t="str">
        <f t="shared" si="6"/>
        <v>N/A</v>
      </c>
      <c r="I19" s="82">
        <v>191.5</v>
      </c>
      <c r="J19" s="82">
        <v>1761</v>
      </c>
      <c r="K19" s="92" t="s">
        <v>50</v>
      </c>
      <c r="L19" s="84" t="str">
        <f t="shared" si="3"/>
        <v>N/A</v>
      </c>
    </row>
    <row r="20" spans="1:12" ht="12.75" customHeight="1" x14ac:dyDescent="0.25">
      <c r="A20" s="88" t="s">
        <v>851</v>
      </c>
      <c r="B20" s="79" t="s">
        <v>50</v>
      </c>
      <c r="C20" s="89">
        <v>17</v>
      </c>
      <c r="D20" s="81" t="str">
        <f t="shared" si="4"/>
        <v>N/A</v>
      </c>
      <c r="E20" s="89">
        <v>8</v>
      </c>
      <c r="F20" s="81" t="str">
        <f t="shared" si="5"/>
        <v>N/A</v>
      </c>
      <c r="G20" s="89">
        <v>14</v>
      </c>
      <c r="H20" s="81" t="str">
        <f t="shared" si="6"/>
        <v>N/A</v>
      </c>
      <c r="I20" s="82">
        <v>-52.9</v>
      </c>
      <c r="J20" s="82">
        <v>75</v>
      </c>
      <c r="K20" s="80" t="s">
        <v>50</v>
      </c>
      <c r="L20" s="84" t="str">
        <f t="shared" si="3"/>
        <v>N/A</v>
      </c>
    </row>
    <row r="21" spans="1:12" ht="12.75" customHeight="1" x14ac:dyDescent="0.25">
      <c r="A21" s="88" t="s">
        <v>852</v>
      </c>
      <c r="B21" s="79" t="s">
        <v>50</v>
      </c>
      <c r="C21" s="82">
        <v>1.28159702E-2</v>
      </c>
      <c r="D21" s="81" t="str">
        <f t="shared" si="4"/>
        <v>N/A</v>
      </c>
      <c r="E21" s="82">
        <v>5.9792967000000001E-3</v>
      </c>
      <c r="F21" s="81" t="str">
        <f t="shared" si="5"/>
        <v>N/A</v>
      </c>
      <c r="G21" s="82">
        <v>1.02895025E-2</v>
      </c>
      <c r="H21" s="81" t="str">
        <f t="shared" si="6"/>
        <v>N/A</v>
      </c>
      <c r="I21" s="82">
        <v>-53.3</v>
      </c>
      <c r="J21" s="82">
        <v>72.09</v>
      </c>
      <c r="K21" s="92" t="s">
        <v>50</v>
      </c>
      <c r="L21" s="84" t="str">
        <f t="shared" si="3"/>
        <v>N/A</v>
      </c>
    </row>
    <row r="22" spans="1:12" ht="25" x14ac:dyDescent="0.25">
      <c r="A22" s="95" t="s">
        <v>853</v>
      </c>
      <c r="B22" s="96" t="s">
        <v>50</v>
      </c>
      <c r="C22" s="97">
        <v>649</v>
      </c>
      <c r="D22" s="98" t="str">
        <f t="shared" si="4"/>
        <v>N/A</v>
      </c>
      <c r="E22" s="97">
        <v>1157</v>
      </c>
      <c r="F22" s="98" t="str">
        <f t="shared" si="5"/>
        <v>N/A</v>
      </c>
      <c r="G22" s="97">
        <v>7358</v>
      </c>
      <c r="H22" s="98" t="str">
        <f t="shared" si="6"/>
        <v>N/A</v>
      </c>
      <c r="I22" s="99">
        <v>78.27</v>
      </c>
      <c r="J22" s="99">
        <v>536</v>
      </c>
      <c r="K22" s="92" t="s">
        <v>50</v>
      </c>
      <c r="L22" s="92" t="str">
        <f t="shared" si="3"/>
        <v>N/A</v>
      </c>
    </row>
    <row r="23" spans="1:12" ht="25" x14ac:dyDescent="0.25">
      <c r="A23" s="95" t="s">
        <v>854</v>
      </c>
      <c r="B23" s="96" t="s">
        <v>50</v>
      </c>
      <c r="C23" s="97">
        <v>38.176470588000001</v>
      </c>
      <c r="D23" s="98" t="str">
        <f t="shared" si="4"/>
        <v>N/A</v>
      </c>
      <c r="E23" s="97">
        <v>144.625</v>
      </c>
      <c r="F23" s="98" t="str">
        <f t="shared" si="5"/>
        <v>N/A</v>
      </c>
      <c r="G23" s="97">
        <v>525.57142856999997</v>
      </c>
      <c r="H23" s="98" t="str">
        <f t="shared" si="6"/>
        <v>N/A</v>
      </c>
      <c r="I23" s="99">
        <v>278.8</v>
      </c>
      <c r="J23" s="99">
        <v>263.39999999999998</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1883</v>
      </c>
      <c r="D25" s="102" t="str">
        <f>IF($B25="N/A","N/A",IF(C25&gt;10,"No",IF(C25&lt;-10,"No","Yes")))</f>
        <v>N/A</v>
      </c>
      <c r="E25" s="101">
        <v>1802</v>
      </c>
      <c r="F25" s="102" t="str">
        <f>IF($B25="N/A","N/A",IF(E25&gt;10,"No",IF(E25&lt;-10,"No","Yes")))</f>
        <v>N/A</v>
      </c>
      <c r="G25" s="101">
        <v>1785</v>
      </c>
      <c r="H25" s="102" t="str">
        <f>IF($B25="N/A","N/A",IF(G25&gt;10,"No",IF(G25&lt;-10,"No","Yes")))</f>
        <v>N/A</v>
      </c>
      <c r="I25" s="103">
        <v>-4.3</v>
      </c>
      <c r="J25" s="103">
        <v>-0.94299999999999995</v>
      </c>
      <c r="K25" s="101" t="s">
        <v>50</v>
      </c>
      <c r="L25" s="104" t="str">
        <f>IF(J25="Div by 0", "N/A", IF(K25="N/A","N/A", IF(J25&gt;VALUE(MID(K25,1,2)), "No", IF(J25&lt;-1*VALUE(MID(K25,1,2)), "No", "Yes"))))</f>
        <v>N/A</v>
      </c>
    </row>
    <row r="26" spans="1:12" x14ac:dyDescent="0.25">
      <c r="A26" s="93" t="s">
        <v>857</v>
      </c>
      <c r="B26" s="83" t="s">
        <v>50</v>
      </c>
      <c r="C26" s="87">
        <v>1.4195571705000001</v>
      </c>
      <c r="D26" s="81" t="str">
        <f>IF($B26="N/A","N/A",IF(C26&gt;10,"No",IF(C26&lt;-10,"No","Yes")))</f>
        <v>N/A</v>
      </c>
      <c r="E26" s="87">
        <v>1.3468365783</v>
      </c>
      <c r="F26" s="81" t="str">
        <f>IF($B26="N/A","N/A",IF(E26&gt;10,"No",IF(E26&lt;-10,"No","Yes")))</f>
        <v>N/A</v>
      </c>
      <c r="G26" s="87">
        <v>1.3119115691000001</v>
      </c>
      <c r="H26" s="81" t="str">
        <f>IF($B26="N/A","N/A",IF(G26&gt;10,"No",IF(G26&lt;-10,"No","Yes")))</f>
        <v>N/A</v>
      </c>
      <c r="I26" s="82">
        <v>-5.12</v>
      </c>
      <c r="J26" s="82">
        <v>-2.59</v>
      </c>
      <c r="K26" s="84" t="s">
        <v>50</v>
      </c>
      <c r="L26" s="84" t="str">
        <f>IF(J26="Div by 0", "N/A", IF(K26="N/A","N/A", IF(J26&gt;VALUE(MID(K26,1,2)), "No", IF(J26&lt;-1*VALUE(MID(K26,1,2)), "No", "Yes"))))</f>
        <v>N/A</v>
      </c>
    </row>
    <row r="27" spans="1:12" x14ac:dyDescent="0.25">
      <c r="A27" s="88" t="s">
        <v>858</v>
      </c>
      <c r="B27" s="80" t="s">
        <v>50</v>
      </c>
      <c r="C27" s="80">
        <v>4558</v>
      </c>
      <c r="D27" s="81" t="str">
        <f>IF($B27="N/A","N/A",IF(C27&gt;10,"No",IF(C27&lt;-10,"No","Yes")))</f>
        <v>N/A</v>
      </c>
      <c r="E27" s="80">
        <v>4769</v>
      </c>
      <c r="F27" s="81" t="str">
        <f>IF($B27="N/A","N/A",IF(E27&gt;10,"No",IF(E27&lt;-10,"No","Yes")))</f>
        <v>N/A</v>
      </c>
      <c r="G27" s="80">
        <v>4886</v>
      </c>
      <c r="H27" s="81" t="str">
        <f>IF($B27="N/A","N/A",IF(G27&gt;10,"No",IF(G27&lt;-10,"No","Yes")))</f>
        <v>N/A</v>
      </c>
      <c r="I27" s="82">
        <v>4.6289999999999996</v>
      </c>
      <c r="J27" s="82">
        <v>2.4529999999999998</v>
      </c>
      <c r="K27" s="80" t="s">
        <v>50</v>
      </c>
      <c r="L27" s="84" t="str">
        <f>IF(J27="Div by 0", "N/A", IF(K27="N/A","N/A", IF(J27&gt;VALUE(MID(K27,1,2)), "No", IF(J27&lt;-1*VALUE(MID(K27,1,2)), "No", "Yes"))))</f>
        <v>N/A</v>
      </c>
    </row>
    <row r="28" spans="1:12" x14ac:dyDescent="0.25">
      <c r="A28" s="93" t="s">
        <v>859</v>
      </c>
      <c r="B28" s="79" t="s">
        <v>50</v>
      </c>
      <c r="C28" s="87">
        <v>3.4361877766000002</v>
      </c>
      <c r="D28" s="81" t="str">
        <f>IF($B28="N/A","N/A",IF(C28&gt;10,"No",IF(C28&lt;-10,"No","Yes")))</f>
        <v>N/A</v>
      </c>
      <c r="E28" s="87">
        <v>3.5644082364999998</v>
      </c>
      <c r="F28" s="81" t="str">
        <f>IF($B28="N/A","N/A",IF(E28&gt;10,"No",IF(E28&lt;-10,"No","Yes")))</f>
        <v>N/A</v>
      </c>
      <c r="G28" s="87">
        <v>3.5910363734000001</v>
      </c>
      <c r="H28" s="81" t="str">
        <f>IF($B28="N/A","N/A",IF(G28&gt;10,"No",IF(G28&lt;-10,"No","Yes")))</f>
        <v>N/A</v>
      </c>
      <c r="I28" s="82">
        <v>3.7309999999999999</v>
      </c>
      <c r="J28" s="82">
        <v>0.74709999999999999</v>
      </c>
      <c r="K28" s="84" t="s">
        <v>50</v>
      </c>
      <c r="L28" s="84" t="str">
        <f>IF(J28="Div by 0", "N/A", IF(K28="N/A","N/A", IF(J28&gt;VALUE(MID(K28,1,2)), "No", IF(J28&lt;-1*VALUE(MID(K28,1,2)), "No", "Yes"))))</f>
        <v>N/A</v>
      </c>
    </row>
    <row r="29" spans="1:12" ht="12.75" customHeight="1" x14ac:dyDescent="0.25">
      <c r="A29" s="88" t="s">
        <v>860</v>
      </c>
      <c r="B29" s="89" t="s">
        <v>50</v>
      </c>
      <c r="C29" s="89">
        <v>2459.5833333</v>
      </c>
      <c r="D29" s="81" t="str">
        <f>IF($B29="N/A","N/A",IF(C29&gt;10,"No",IF(C29&lt;-10,"No","Yes")))</f>
        <v>N/A</v>
      </c>
      <c r="E29" s="89">
        <v>2516.75</v>
      </c>
      <c r="F29" s="81" t="str">
        <f>IF($B29="N/A","N/A",IF(E29&gt;10,"No",IF(E29&lt;-10,"No","Yes")))</f>
        <v>N/A</v>
      </c>
      <c r="G29" s="89">
        <v>2558.4166667</v>
      </c>
      <c r="H29" s="81" t="str">
        <f>IF($B29="N/A","N/A",IF(G29&gt;10,"No",IF(G29&lt;-10,"No","Yes")))</f>
        <v>N/A</v>
      </c>
      <c r="I29" s="82">
        <v>2.3239999999999998</v>
      </c>
      <c r="J29" s="82">
        <v>1.6559999999999999</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130651</v>
      </c>
      <c r="D31" s="81" t="str">
        <f>IF($B31="N/A","N/A",IF(C31&gt;10,"No",IF(C31&lt;-10,"No","Yes")))</f>
        <v>N/A</v>
      </c>
      <c r="E31" s="101">
        <v>131924</v>
      </c>
      <c r="F31" s="81" t="str">
        <f>IF($B31="N/A","N/A",IF(E31&gt;10,"No",IF(E31&lt;-10,"No","Yes")))</f>
        <v>N/A</v>
      </c>
      <c r="G31" s="101">
        <v>134253</v>
      </c>
      <c r="H31" s="81" t="str">
        <f>IF($B31="N/A","N/A",IF(G31&gt;10,"No",IF(G31&lt;-10,"No","Yes")))</f>
        <v>N/A</v>
      </c>
      <c r="I31" s="82">
        <v>0.97440000000000004</v>
      </c>
      <c r="J31" s="82">
        <v>1.7649999999999999</v>
      </c>
      <c r="K31" s="89" t="s">
        <v>111</v>
      </c>
      <c r="L31" s="84" t="str">
        <f>IF(J31="Div by 0", "N/A", IF(K31="N/A","N/A", IF(J31&gt;VALUE(MID(K31,1,2)), "No", IF(J31&lt;-1*VALUE(MID(K31,1,2)), "No", "Yes"))))</f>
        <v>Yes</v>
      </c>
    </row>
    <row r="32" spans="1:12" x14ac:dyDescent="0.25">
      <c r="A32" s="88" t="s">
        <v>313</v>
      </c>
      <c r="B32" s="80" t="s">
        <v>50</v>
      </c>
      <c r="C32" s="80">
        <v>102472.2</v>
      </c>
      <c r="D32" s="81" t="str">
        <f>IF($B32="N/A","N/A",IF(C32&gt;10,"No",IF(C32&lt;-10,"No","Yes")))</f>
        <v>N/A</v>
      </c>
      <c r="E32" s="80">
        <v>103583.41</v>
      </c>
      <c r="F32" s="81" t="str">
        <f>IF($B32="N/A","N/A",IF(E32&gt;10,"No",IF(E32&lt;-10,"No","Yes")))</f>
        <v>N/A</v>
      </c>
      <c r="G32" s="80">
        <v>105137.51</v>
      </c>
      <c r="H32" s="81" t="str">
        <f>IF($B32="N/A","N/A",IF(G32&gt;10,"No",IF(G32&lt;-10,"No","Yes")))</f>
        <v>N/A</v>
      </c>
      <c r="I32" s="82">
        <v>1.0840000000000001</v>
      </c>
      <c r="J32" s="82">
        <v>1.5</v>
      </c>
      <c r="K32" s="89" t="s">
        <v>111</v>
      </c>
      <c r="L32" s="84" t="str">
        <f>IF(J32="Div by 0", "N/A", IF(K32="N/A","N/A", IF(J32&gt;VALUE(MID(K32,1,2)), "No", IF(J32&lt;-1*VALUE(MID(K32,1,2)), "No", "Yes"))))</f>
        <v>Yes</v>
      </c>
    </row>
    <row r="33" spans="1:12" x14ac:dyDescent="0.25">
      <c r="A33" s="88" t="s">
        <v>862</v>
      </c>
      <c r="B33" s="80" t="s">
        <v>50</v>
      </c>
      <c r="C33" s="80">
        <v>14377</v>
      </c>
      <c r="D33" s="81" t="str">
        <f>IF($B33="N/A","N/A",IF(C33&gt;10,"No",IF(C33&lt;-10,"No","Yes")))</f>
        <v>N/A</v>
      </c>
      <c r="E33" s="80">
        <v>15121</v>
      </c>
      <c r="F33" s="81" t="str">
        <f>IF($B33="N/A","N/A",IF(E33&gt;10,"No",IF(E33&lt;-10,"No","Yes")))</f>
        <v>N/A</v>
      </c>
      <c r="G33" s="80">
        <v>15978</v>
      </c>
      <c r="H33" s="81" t="str">
        <f>IF($B33="N/A","N/A",IF(G33&gt;10,"No",IF(G33&lt;-10,"No","Yes")))</f>
        <v>N/A</v>
      </c>
      <c r="I33" s="82">
        <v>5.1749999999999998</v>
      </c>
      <c r="J33" s="82">
        <v>5.6680000000000001</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15479</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499</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11.901410024</v>
      </c>
      <c r="H36" s="81" t="str">
        <f t="shared" si="9"/>
        <v>N/A</v>
      </c>
      <c r="I36" s="99" t="s">
        <v>50</v>
      </c>
      <c r="J36" s="99" t="s">
        <v>50</v>
      </c>
      <c r="K36" s="80" t="s">
        <v>50</v>
      </c>
      <c r="L36" s="84" t="str">
        <f t="shared" si="10"/>
        <v>N/A</v>
      </c>
    </row>
    <row r="37" spans="1:12" x14ac:dyDescent="0.25">
      <c r="A37" s="88" t="s">
        <v>863</v>
      </c>
      <c r="B37" s="107" t="s">
        <v>50</v>
      </c>
      <c r="C37" s="107">
        <v>8754.25</v>
      </c>
      <c r="D37" s="98" t="str">
        <f>IF($B37="N/A","N/A",IF(C37&gt;10,"No",IF(C37&lt;-10,"No","Yes")))</f>
        <v>N/A</v>
      </c>
      <c r="E37" s="107">
        <v>8147.0833333</v>
      </c>
      <c r="F37" s="98" t="str">
        <f>IF($B37="N/A","N/A",IF(E37&gt;10,"No",IF(E37&lt;-10,"No","Yes")))</f>
        <v>N/A</v>
      </c>
      <c r="G37" s="107">
        <v>9207.5833332999991</v>
      </c>
      <c r="H37" s="98" t="str">
        <f>IF($B37="N/A","N/A",IF(G37&gt;10,"No",IF(G37&lt;-10,"No","Yes")))</f>
        <v>N/A</v>
      </c>
      <c r="I37" s="99">
        <v>-6.94</v>
      </c>
      <c r="J37" s="99">
        <v>13.02</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97.426732286999993</v>
      </c>
      <c r="D39" s="102" t="str">
        <f>IF($B39="N/A","N/A",IF(C39&gt;=95,"Yes","No"))</f>
        <v>Yes</v>
      </c>
      <c r="E39" s="110">
        <v>97.000545768999999</v>
      </c>
      <c r="F39" s="102" t="str">
        <f>IF($B39="N/A","N/A",IF(E39&gt;=95,"Yes","No"))</f>
        <v>Yes</v>
      </c>
      <c r="G39" s="110">
        <v>96.978093599000005</v>
      </c>
      <c r="H39" s="102" t="str">
        <f>IF($B39="N/A","N/A",IF(G39&gt;=95,"Yes","No"))</f>
        <v>Yes</v>
      </c>
      <c r="I39" s="103">
        <v>-0.437</v>
      </c>
      <c r="J39" s="103">
        <v>-2.3E-2</v>
      </c>
      <c r="K39" s="109" t="s">
        <v>111</v>
      </c>
      <c r="L39" s="104" t="str">
        <f t="shared" ref="L39:L84" si="11">IF(J39="Div by 0", "N/A", IF(K39="N/A","N/A", IF(J39&gt;VALUE(MID(K39,1,2)), "No", IF(J39&lt;-1*VALUE(MID(K39,1,2)), "No", "Yes"))))</f>
        <v>Yes</v>
      </c>
    </row>
    <row r="40" spans="1:12" ht="12.75" customHeight="1" x14ac:dyDescent="0.25">
      <c r="A40" s="95" t="s">
        <v>315</v>
      </c>
      <c r="B40" s="111" t="s">
        <v>68</v>
      </c>
      <c r="C40" s="112">
        <v>97.345600110000007</v>
      </c>
      <c r="D40" s="102" t="str">
        <f>IF($B40="N/A","N/A",IF(C40&gt;95,"Yes","No"))</f>
        <v>Yes</v>
      </c>
      <c r="E40" s="102">
        <v>96.923228526000003</v>
      </c>
      <c r="F40" s="102" t="str">
        <f t="shared" ref="F40" si="12">IF($B40="N/A","N/A",IF(E40&gt;95,"Yes","No"))</f>
        <v>Yes</v>
      </c>
      <c r="G40" s="102">
        <v>96.885730672999998</v>
      </c>
      <c r="H40" s="102" t="str">
        <f>IF($B40="N/A","N/A",IF(G40&gt;95,"Yes","No"))</f>
        <v>Yes</v>
      </c>
      <c r="I40" s="112">
        <v>-0.434</v>
      </c>
      <c r="J40" s="112">
        <v>-3.9E-2</v>
      </c>
      <c r="K40" s="114" t="s">
        <v>111</v>
      </c>
      <c r="L40" s="84" t="str">
        <f t="shared" si="11"/>
        <v>Yes</v>
      </c>
    </row>
    <row r="41" spans="1:12" ht="12.75" customHeight="1" x14ac:dyDescent="0.25">
      <c r="A41" s="95" t="s">
        <v>316</v>
      </c>
      <c r="B41" s="111" t="s">
        <v>50</v>
      </c>
      <c r="C41" s="112">
        <v>6.8885810000000004E-3</v>
      </c>
      <c r="D41" s="113" t="str">
        <f t="shared" ref="D41:D45" si="13">IF($B41="N/A","N/A",IF(C41&gt;10,"No",IF(C41&lt;-10,"No","Yes")))</f>
        <v>N/A</v>
      </c>
      <c r="E41" s="112">
        <v>5.3060853E-3</v>
      </c>
      <c r="F41" s="113" t="str">
        <f t="shared" ref="F41:F45" si="14">IF($B41="N/A","N/A",IF(E41&gt;10,"No",IF(E41&lt;-10,"No","Yes")))</f>
        <v>N/A</v>
      </c>
      <c r="G41" s="112">
        <v>5.2140362000000001E-3</v>
      </c>
      <c r="H41" s="113" t="str">
        <f t="shared" ref="H41:H45" si="15">IF($B41="N/A","N/A",IF(G41&gt;10,"No",IF(G41&lt;-10,"No","Yes")))</f>
        <v>N/A</v>
      </c>
      <c r="I41" s="112">
        <v>-23</v>
      </c>
      <c r="J41" s="112">
        <v>-1.73</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5.9588985000000004E-3</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7.4243595499999995E-2</v>
      </c>
      <c r="D44" s="81" t="str">
        <f t="shared" si="13"/>
        <v>N/A</v>
      </c>
      <c r="E44" s="82">
        <v>7.2011157899999997E-2</v>
      </c>
      <c r="F44" s="81" t="str">
        <f t="shared" si="14"/>
        <v>N/A</v>
      </c>
      <c r="G44" s="82">
        <v>8.1189992000000002E-2</v>
      </c>
      <c r="H44" s="81" t="str">
        <f t="shared" si="15"/>
        <v>N/A</v>
      </c>
      <c r="I44" s="82">
        <v>-3.01</v>
      </c>
      <c r="J44" s="82">
        <v>12.75</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4059</v>
      </c>
      <c r="F46" s="81" t="str">
        <f>IF($B46="N/A","N/A",IF(E46&gt;0,"No",IF(E46&lt;0,"No","Yes")))</f>
        <v>N/A</v>
      </c>
      <c r="G46" s="89">
        <v>4181</v>
      </c>
      <c r="H46" s="81" t="str">
        <f>IF($B46="N/A","N/A",IF(G46&gt;0,"No",IF(G46&lt;0,"No","Yes")))</f>
        <v>N/A</v>
      </c>
      <c r="I46" s="82" t="s">
        <v>50</v>
      </c>
      <c r="J46" s="82">
        <v>3.0059999999999998</v>
      </c>
      <c r="K46" s="83" t="s">
        <v>50</v>
      </c>
      <c r="L46" s="84" t="str">
        <f t="shared" si="11"/>
        <v>N/A</v>
      </c>
    </row>
    <row r="47" spans="1:12" x14ac:dyDescent="0.25">
      <c r="A47" s="95" t="s">
        <v>921</v>
      </c>
      <c r="B47" s="90" t="s">
        <v>0</v>
      </c>
      <c r="C47" s="91" t="s">
        <v>50</v>
      </c>
      <c r="D47" s="81" t="str">
        <f>IF(OR($B47="N/A",$C47="N/A"),"N/A",IF(C47&gt;=5,"No",IF(C47&lt;0,"No","Yes")))</f>
        <v>N/A</v>
      </c>
      <c r="E47" s="91">
        <v>3.0767714745000001</v>
      </c>
      <c r="F47" s="81" t="str">
        <f>IF($B47="N/A","N/A",IF(E47&gt;=5,"No",IF(E47&lt;0,"No","Yes")))</f>
        <v>Yes</v>
      </c>
      <c r="G47" s="91">
        <v>3.1142693273000002</v>
      </c>
      <c r="H47" s="81" t="str">
        <f>IF($B47="N/A","N/A",IF(G47&gt;=5,"No",IF(G47&lt;0,"No","Yes")))</f>
        <v>Yes</v>
      </c>
      <c r="I47" s="82" t="s">
        <v>50</v>
      </c>
      <c r="J47" s="82">
        <v>1.2190000000000001</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96.205962060000004</v>
      </c>
      <c r="F48" s="113" t="str">
        <f t="shared" ref="F48:F51" si="17">IF($B48="N/A","N/A",IF(E48&gt;10,"No",IF(E48&lt;-10,"No","Yes")))</f>
        <v>N/A</v>
      </c>
      <c r="G48" s="112">
        <v>93.374790719999993</v>
      </c>
      <c r="H48" s="113" t="str">
        <f t="shared" ref="H48:H51" si="18">IF($B48="N/A","N/A",IF(G48&gt;10,"No",IF(G48&lt;-10,"No","Yes")))</f>
        <v>N/A</v>
      </c>
      <c r="I48" s="112" t="s">
        <v>50</v>
      </c>
      <c r="J48" s="112">
        <v>-2.94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69.352057157000004</v>
      </c>
      <c r="F49" s="113" t="str">
        <f t="shared" si="17"/>
        <v>N/A</v>
      </c>
      <c r="G49" s="112">
        <v>65.821573786000002</v>
      </c>
      <c r="H49" s="113" t="str">
        <f t="shared" si="18"/>
        <v>N/A</v>
      </c>
      <c r="I49" s="112" t="s">
        <v>50</v>
      </c>
      <c r="J49" s="112">
        <v>-5.09</v>
      </c>
      <c r="K49" s="114" t="s">
        <v>50</v>
      </c>
      <c r="L49" s="84" t="str">
        <f t="shared" si="19"/>
        <v>N/A</v>
      </c>
    </row>
    <row r="50" spans="1:12" ht="12.75" customHeight="1" x14ac:dyDescent="0.25">
      <c r="A50" s="115" t="s">
        <v>924</v>
      </c>
      <c r="B50" s="111" t="s">
        <v>50</v>
      </c>
      <c r="C50" s="112" t="s">
        <v>50</v>
      </c>
      <c r="D50" s="113" t="str">
        <f t="shared" si="16"/>
        <v>N/A</v>
      </c>
      <c r="E50" s="112">
        <v>2.6853904903000001</v>
      </c>
      <c r="F50" s="113" t="str">
        <f t="shared" si="17"/>
        <v>N/A</v>
      </c>
      <c r="G50" s="112">
        <v>3.6833293469999999</v>
      </c>
      <c r="H50" s="113" t="str">
        <f t="shared" si="18"/>
        <v>N/A</v>
      </c>
      <c r="I50" s="112" t="s">
        <v>50</v>
      </c>
      <c r="J50" s="112">
        <v>37.159999999999997</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2106</v>
      </c>
      <c r="D52" s="81" t="str">
        <f>IF($B52="N/A","N/A",IF(C52&gt;0,"No",IF(C52&lt;0,"No","Yes")))</f>
        <v>No</v>
      </c>
      <c r="E52" s="89">
        <v>2175</v>
      </c>
      <c r="F52" s="81" t="str">
        <f>IF($B52="N/A","N/A",IF(E52&gt;0,"No",IF(E52&lt;0,"No","Yes")))</f>
        <v>No</v>
      </c>
      <c r="G52" s="89">
        <v>2116</v>
      </c>
      <c r="H52" s="81" t="str">
        <f>IF($B52="N/A","N/A",IF(G52&gt;0,"No",IF(G52&lt;0,"No","Yes")))</f>
        <v>No</v>
      </c>
      <c r="I52" s="82">
        <v>3.2759999999999998</v>
      </c>
      <c r="J52" s="82">
        <v>-2.71</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3.3072071798999998</v>
      </c>
      <c r="F53" s="81" t="str">
        <f>IF($B53="N/A","N/A",IF(E53&gt;=10,"No",IF(E53&lt;0,"No","Yes")))</f>
        <v>Yes</v>
      </c>
      <c r="G53" s="91">
        <v>3.1619405153</v>
      </c>
      <c r="H53" s="81" t="str">
        <f>IF($B53="N/A","N/A",IF(G53&gt;=10,"No",IF(G53&lt;0,"No","Yes")))</f>
        <v>Yes</v>
      </c>
      <c r="I53" s="82" t="s">
        <v>50</v>
      </c>
      <c r="J53" s="82">
        <v>-4.3899999999999997</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99.518679806999998</v>
      </c>
      <c r="F54" s="81" t="str">
        <f t="shared" ref="F54:F57" si="23">IF($B54="N/A","N/A",IF(E54&gt;10,"No",IF(E54&lt;-10,"No","Yes")))</f>
        <v>N/A</v>
      </c>
      <c r="G54" s="82">
        <v>99.411071848999995</v>
      </c>
      <c r="H54" s="81" t="str">
        <f t="shared" ref="H54:H57" si="24">IF($B54="N/A","N/A",IF(G54&gt;10,"No",IF(G54&lt;-10,"No","Yes")))</f>
        <v>N/A</v>
      </c>
      <c r="I54" s="82" t="s">
        <v>50</v>
      </c>
      <c r="J54" s="82">
        <v>-0.108</v>
      </c>
      <c r="K54" s="83" t="s">
        <v>50</v>
      </c>
      <c r="L54" s="84" t="str">
        <f t="shared" si="21"/>
        <v>N/A</v>
      </c>
    </row>
    <row r="55" spans="1:12" x14ac:dyDescent="0.25">
      <c r="A55" s="115" t="s">
        <v>923</v>
      </c>
      <c r="B55" s="79" t="s">
        <v>50</v>
      </c>
      <c r="C55" s="82" t="s">
        <v>50</v>
      </c>
      <c r="D55" s="113" t="str">
        <f t="shared" ref="D55" si="25">IF($B55="N/A","N/A",IF(C55&gt;10,"No",IF(C55&lt;-10,"No","Yes")))</f>
        <v>N/A</v>
      </c>
      <c r="E55" s="82">
        <v>1.6960806784</v>
      </c>
      <c r="F55" s="81" t="str">
        <f t="shared" ref="F55" si="26">IF($B55="N/A","N/A",IF(E55&gt;10,"No",IF(E55&lt;-10,"No","Yes")))</f>
        <v>N/A</v>
      </c>
      <c r="G55" s="82">
        <v>1.8374558303999999</v>
      </c>
      <c r="H55" s="81" t="str">
        <f t="shared" ref="H55" si="27">IF($B55="N/A","N/A",IF(G55&gt;10,"No",IF(G55&lt;-10,"No","Yes")))</f>
        <v>N/A</v>
      </c>
      <c r="I55" s="82" t="s">
        <v>50</v>
      </c>
      <c r="J55" s="82">
        <v>8.3350000000000009</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16.575456751000001</v>
      </c>
      <c r="D58" s="113" t="str">
        <f>IF($B58="N/A","N/A",IF(C58&gt;10,"No",IF(C58&lt;-10,"No","Yes")))</f>
        <v>N/A</v>
      </c>
      <c r="E58" s="112">
        <v>16.450380522</v>
      </c>
      <c r="F58" s="113" t="str">
        <f>IF($B58="N/A","N/A",IF(E58&gt;10,"No",IF(E58&lt;-10,"No","Yes")))</f>
        <v>N/A</v>
      </c>
      <c r="G58" s="112">
        <v>16.332595919999999</v>
      </c>
      <c r="H58" s="113" t="str">
        <f>IF($B58="N/A","N/A",IF(G58&gt;10,"No",IF(G58&lt;-10,"No","Yes")))</f>
        <v>N/A</v>
      </c>
      <c r="I58" s="112">
        <v>-0.755</v>
      </c>
      <c r="J58" s="112">
        <v>-0.71599999999999997</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98.386541242999996</v>
      </c>
      <c r="D60" s="81" t="str">
        <f>IF($B60="N/A","N/A",IF(C60&gt;=98,"Yes","No"))</f>
        <v>Yes</v>
      </c>
      <c r="E60" s="82">
        <v>98.342985354999996</v>
      </c>
      <c r="F60" s="81" t="str">
        <f>IF($B60="N/A","N/A",IF(E60&gt;=98,"Yes","No"))</f>
        <v>Yes</v>
      </c>
      <c r="G60" s="82">
        <v>98.328528970999997</v>
      </c>
      <c r="H60" s="81" t="str">
        <f>IF($B60="N/A","N/A",IF(G60&gt;=98,"Yes","No"))</f>
        <v>Yes</v>
      </c>
      <c r="I60" s="82">
        <v>-4.3999999999999997E-2</v>
      </c>
      <c r="J60" s="82">
        <v>-1.4999999999999999E-2</v>
      </c>
      <c r="K60" s="83" t="s">
        <v>111</v>
      </c>
      <c r="L60" s="84" t="str">
        <f t="shared" si="11"/>
        <v>Yes</v>
      </c>
    </row>
    <row r="61" spans="1:12" x14ac:dyDescent="0.25">
      <c r="A61" s="93" t="s">
        <v>94</v>
      </c>
      <c r="B61" s="83" t="s">
        <v>122</v>
      </c>
      <c r="C61" s="82">
        <v>99.905090661000003</v>
      </c>
      <c r="D61" s="81" t="str">
        <f>IF($B61="N/A","N/A",IF(C61&gt;=95,"Yes","No"))</f>
        <v>Yes</v>
      </c>
      <c r="E61" s="82">
        <v>99.895394318000001</v>
      </c>
      <c r="F61" s="81" t="str">
        <f>IF($B61="N/A","N/A",IF(E61&gt;=95,"Yes","No"))</f>
        <v>Yes</v>
      </c>
      <c r="G61" s="82">
        <v>99.876352855999997</v>
      </c>
      <c r="H61" s="81" t="str">
        <f>IF($B61="N/A","N/A",IF(G61&gt;=95,"Yes","No"))</f>
        <v>Yes</v>
      </c>
      <c r="I61" s="82">
        <v>-0.01</v>
      </c>
      <c r="J61" s="82">
        <v>-1.9E-2</v>
      </c>
      <c r="K61" s="83" t="s">
        <v>111</v>
      </c>
      <c r="L61" s="84" t="str">
        <f t="shared" si="11"/>
        <v>Yes</v>
      </c>
    </row>
    <row r="62" spans="1:12" x14ac:dyDescent="0.25">
      <c r="A62" s="93" t="s">
        <v>148</v>
      </c>
      <c r="B62" s="79" t="s">
        <v>50</v>
      </c>
      <c r="C62" s="82">
        <v>65.453000742</v>
      </c>
      <c r="D62" s="81" t="str">
        <f t="shared" ref="D62:D67" si="29">IF($B62="N/A","N/A",IF(C62&gt;10,"No",IF(C62&lt;-10,"No","Yes")))</f>
        <v>N/A</v>
      </c>
      <c r="E62" s="82">
        <v>65.355810921</v>
      </c>
      <c r="F62" s="81" t="str">
        <f t="shared" ref="F62:F67" si="30">IF($B62="N/A","N/A",IF(E62&gt;10,"No",IF(E62&lt;-10,"No","Yes")))</f>
        <v>N/A</v>
      </c>
      <c r="G62" s="82">
        <v>65.375075417000005</v>
      </c>
      <c r="H62" s="81" t="str">
        <f t="shared" ref="H62:H67" si="31">IF($B62="N/A","N/A",IF(G62&gt;10,"No",IF(G62&lt;-10,"No","Yes")))</f>
        <v>N/A</v>
      </c>
      <c r="I62" s="117" t="s">
        <v>1103</v>
      </c>
      <c r="J62" s="82">
        <v>2.9499999999999998E-2</v>
      </c>
      <c r="K62" s="83" t="s">
        <v>111</v>
      </c>
      <c r="L62" s="84" t="str">
        <f t="shared" si="11"/>
        <v>Yes</v>
      </c>
    </row>
    <row r="63" spans="1:12" x14ac:dyDescent="0.25">
      <c r="A63" s="93" t="s">
        <v>149</v>
      </c>
      <c r="B63" s="79" t="s">
        <v>50</v>
      </c>
      <c r="C63" s="82">
        <v>3.3914780598999998</v>
      </c>
      <c r="D63" s="81" t="str">
        <f t="shared" si="29"/>
        <v>N/A</v>
      </c>
      <c r="E63" s="82">
        <v>3.5914617507000002</v>
      </c>
      <c r="F63" s="81" t="str">
        <f t="shared" si="30"/>
        <v>N/A</v>
      </c>
      <c r="G63" s="82">
        <v>3.9455356677000002</v>
      </c>
      <c r="H63" s="81" t="str">
        <f t="shared" si="31"/>
        <v>N/A</v>
      </c>
      <c r="I63" s="117" t="s">
        <v>1104</v>
      </c>
      <c r="J63" s="82">
        <v>9.859</v>
      </c>
      <c r="K63" s="83" t="s">
        <v>111</v>
      </c>
      <c r="L63" s="84" t="str">
        <f t="shared" si="11"/>
        <v>Yes</v>
      </c>
    </row>
    <row r="64" spans="1:12" x14ac:dyDescent="0.25">
      <c r="A64" s="93" t="s">
        <v>150</v>
      </c>
      <c r="B64" s="79" t="s">
        <v>50</v>
      </c>
      <c r="C64" s="82">
        <v>34.662574339000003</v>
      </c>
      <c r="D64" s="81" t="str">
        <f t="shared" si="29"/>
        <v>N/A</v>
      </c>
      <c r="E64" s="82">
        <v>34.927685637000003</v>
      </c>
      <c r="F64" s="81" t="str">
        <f t="shared" si="30"/>
        <v>N/A</v>
      </c>
      <c r="G64" s="82">
        <v>34.922869507999998</v>
      </c>
      <c r="H64" s="81" t="str">
        <f t="shared" si="31"/>
        <v>N/A</v>
      </c>
      <c r="I64" s="117" t="s">
        <v>1105</v>
      </c>
      <c r="J64" s="82">
        <v>-1.4E-2</v>
      </c>
      <c r="K64" s="83" t="s">
        <v>111</v>
      </c>
      <c r="L64" s="84" t="str">
        <f t="shared" si="11"/>
        <v>Yes</v>
      </c>
    </row>
    <row r="65" spans="1:12" x14ac:dyDescent="0.25">
      <c r="A65" s="93" t="s">
        <v>151</v>
      </c>
      <c r="B65" s="83" t="s">
        <v>50</v>
      </c>
      <c r="C65" s="82">
        <v>0.74626294479999999</v>
      </c>
      <c r="D65" s="81" t="str">
        <f t="shared" si="29"/>
        <v>N/A</v>
      </c>
      <c r="E65" s="82">
        <v>0.86034383430000005</v>
      </c>
      <c r="F65" s="81" t="str">
        <f t="shared" si="30"/>
        <v>N/A</v>
      </c>
      <c r="G65" s="82">
        <v>0.91916009330000004</v>
      </c>
      <c r="H65" s="81" t="str">
        <f t="shared" si="31"/>
        <v>N/A</v>
      </c>
      <c r="I65" s="118" t="s">
        <v>1106</v>
      </c>
      <c r="J65" s="82">
        <v>6.8360000000000003</v>
      </c>
      <c r="K65" s="83" t="s">
        <v>50</v>
      </c>
      <c r="L65" s="84" t="str">
        <f t="shared" si="11"/>
        <v>N/A</v>
      </c>
    </row>
    <row r="66" spans="1:12" x14ac:dyDescent="0.25">
      <c r="A66" s="93" t="s">
        <v>323</v>
      </c>
      <c r="B66" s="83" t="s">
        <v>50</v>
      </c>
      <c r="C66" s="82">
        <v>0.2862588116</v>
      </c>
      <c r="D66" s="81" t="str">
        <f t="shared" si="29"/>
        <v>N/A</v>
      </c>
      <c r="E66" s="82">
        <v>0.29562475360000001</v>
      </c>
      <c r="F66" s="81" t="str">
        <f t="shared" si="30"/>
        <v>N/A</v>
      </c>
      <c r="G66" s="82">
        <v>0.32178051889999998</v>
      </c>
      <c r="H66" s="81" t="str">
        <f t="shared" si="31"/>
        <v>N/A</v>
      </c>
      <c r="I66" s="118" t="s">
        <v>1107</v>
      </c>
      <c r="J66" s="82">
        <v>8.8480000000000008</v>
      </c>
      <c r="K66" s="83" t="s">
        <v>50</v>
      </c>
      <c r="L66" s="84" t="str">
        <f t="shared" si="11"/>
        <v>N/A</v>
      </c>
    </row>
    <row r="67" spans="1:12" x14ac:dyDescent="0.25">
      <c r="A67" s="93" t="s">
        <v>324</v>
      </c>
      <c r="B67" s="83" t="s">
        <v>50</v>
      </c>
      <c r="C67" s="82">
        <v>4.3857299217000003</v>
      </c>
      <c r="D67" s="81" t="str">
        <f t="shared" si="29"/>
        <v>N/A</v>
      </c>
      <c r="E67" s="82">
        <v>4.8679542766999999</v>
      </c>
      <c r="F67" s="81" t="str">
        <f t="shared" si="30"/>
        <v>N/A</v>
      </c>
      <c r="G67" s="82">
        <v>5.3093785614</v>
      </c>
      <c r="H67" s="81" t="str">
        <f t="shared" si="31"/>
        <v>N/A</v>
      </c>
      <c r="I67" s="118" t="s">
        <v>1108</v>
      </c>
      <c r="J67" s="82">
        <v>9.0679999999999996</v>
      </c>
      <c r="K67" s="83" t="s">
        <v>50</v>
      </c>
      <c r="L67" s="84" t="str">
        <f t="shared" si="11"/>
        <v>N/A</v>
      </c>
    </row>
    <row r="68" spans="1:12" x14ac:dyDescent="0.25">
      <c r="A68" s="93" t="s">
        <v>325</v>
      </c>
      <c r="B68" s="83" t="s">
        <v>0</v>
      </c>
      <c r="C68" s="82">
        <v>2.2961937E-3</v>
      </c>
      <c r="D68" s="81" t="str">
        <f>IF($B68="N/A","N/A",IF(C68&gt;=5,"No",IF(C68&lt;0,"No","Yes")))</f>
        <v>Yes</v>
      </c>
      <c r="E68" s="82">
        <v>2.2740365999999999E-3</v>
      </c>
      <c r="F68" s="81" t="str">
        <f>IF($B68="N/A","N/A",IF(E68&gt;=5,"No",IF(E68&lt;0,"No","Yes")))</f>
        <v>Yes</v>
      </c>
      <c r="G68" s="82">
        <v>2.2345869000000001E-3</v>
      </c>
      <c r="H68" s="81" t="str">
        <f>IF($B68="N/A","N/A",IF(G68&gt;=5,"No",IF(G68&lt;0,"No","Yes")))</f>
        <v>Yes</v>
      </c>
      <c r="I68" s="118" t="s">
        <v>1109</v>
      </c>
      <c r="J68" s="82">
        <v>-1.73</v>
      </c>
      <c r="K68" s="83" t="s">
        <v>111</v>
      </c>
      <c r="L68" s="84" t="str">
        <f t="shared" si="11"/>
        <v>Yes</v>
      </c>
    </row>
    <row r="69" spans="1:12" ht="12.75" customHeight="1" x14ac:dyDescent="0.25">
      <c r="A69" s="93" t="s">
        <v>326</v>
      </c>
      <c r="B69" s="83" t="s">
        <v>50</v>
      </c>
      <c r="C69" s="82">
        <v>3.0110753075000001</v>
      </c>
      <c r="D69" s="81" t="str">
        <f>IF($B69="N/A","N/A",IF(C69&gt;10,"No",IF(C69&lt;-10,"No","Yes")))</f>
        <v>N/A</v>
      </c>
      <c r="E69" s="82">
        <v>3.1988114368999998</v>
      </c>
      <c r="F69" s="81" t="str">
        <f>IF($B69="N/A","N/A",IF(E69&gt;10,"No",IF(E69&lt;-10,"No","Yes")))</f>
        <v>N/A</v>
      </c>
      <c r="G69" s="82">
        <v>3.3131475646999999</v>
      </c>
      <c r="H69" s="81" t="str">
        <f>IF($B69="N/A","N/A",IF(G69&gt;10,"No",IF(G69&lt;-10,"No","Yes")))</f>
        <v>N/A</v>
      </c>
      <c r="I69" s="118" t="s">
        <v>1110</v>
      </c>
      <c r="J69" s="82">
        <v>3.5739999999999998</v>
      </c>
      <c r="K69" s="83" t="s">
        <v>111</v>
      </c>
      <c r="L69" s="84" t="str">
        <f t="shared" si="11"/>
        <v>Yes</v>
      </c>
    </row>
    <row r="70" spans="1:12" x14ac:dyDescent="0.25">
      <c r="A70" s="93" t="s">
        <v>327</v>
      </c>
      <c r="B70" s="83" t="s">
        <v>50</v>
      </c>
      <c r="C70" s="82">
        <v>7.6258261300000005E-2</v>
      </c>
      <c r="D70" s="81" t="str">
        <f>IF($B70="N/A","N/A",IF(C70&gt;10,"No",IF(C70&lt;-10,"No","Yes")))</f>
        <v>N/A</v>
      </c>
      <c r="E70" s="82">
        <v>7.1090047399999995E-2</v>
      </c>
      <c r="F70" s="81" t="str">
        <f>IF($B70="N/A","N/A",IF(E70&gt;10,"No",IF(E70&lt;-10,"No","Yes")))</f>
        <v>N/A</v>
      </c>
      <c r="G70" s="82">
        <v>6.74460432E-2</v>
      </c>
      <c r="H70" s="81" t="str">
        <f>IF($B70="N/A","N/A",IF(G70&gt;10,"No",IF(G70&lt;-10,"No","Yes")))</f>
        <v>N/A</v>
      </c>
      <c r="I70" s="118" t="s">
        <v>1111</v>
      </c>
      <c r="J70" s="82">
        <v>-5.13</v>
      </c>
      <c r="K70" s="83" t="s">
        <v>111</v>
      </c>
      <c r="L70" s="84" t="str">
        <f t="shared" si="11"/>
        <v>Yes</v>
      </c>
    </row>
    <row r="71" spans="1:12" x14ac:dyDescent="0.25">
      <c r="A71" s="78" t="s">
        <v>95</v>
      </c>
      <c r="B71" s="79" t="s">
        <v>96</v>
      </c>
      <c r="C71" s="87">
        <v>4.7324551668000003</v>
      </c>
      <c r="D71" s="81" t="str">
        <f>IF($B71="N/A","N/A",IF(C71&gt;8,"No",IF(C71&lt;2,"No","Yes")))</f>
        <v>Yes</v>
      </c>
      <c r="E71" s="87">
        <v>4.9293532640000004</v>
      </c>
      <c r="F71" s="81" t="str">
        <f>IF($B71="N/A","N/A",IF(E71&gt;8,"No",IF(E71&lt;2,"No","Yes")))</f>
        <v>Yes</v>
      </c>
      <c r="G71" s="87">
        <v>4.7172130232000002</v>
      </c>
      <c r="H71" s="81" t="str">
        <f>IF($B71="N/A","N/A",IF(G71&gt;8,"No",IF(G71&lt;2,"No","Yes")))</f>
        <v>Yes</v>
      </c>
      <c r="I71" s="82">
        <v>4.1609999999999996</v>
      </c>
      <c r="J71" s="82">
        <v>-4.3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21.448310280000001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36.784280426000002</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3.2066322540000001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17.098314377000001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7.3264657028000002</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3.2125911524999999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3.0747916248</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3.1314011604999998</v>
      </c>
      <c r="H79" s="81" t="str">
        <f t="shared" si="34"/>
        <v>N/A</v>
      </c>
      <c r="I79" s="82" t="s">
        <v>50</v>
      </c>
      <c r="J79" s="82" t="s">
        <v>50</v>
      </c>
      <c r="K79" s="83" t="s">
        <v>111</v>
      </c>
      <c r="L79" s="84" t="str">
        <f t="shared" si="35"/>
        <v>N/A</v>
      </c>
    </row>
    <row r="80" spans="1:12" x14ac:dyDescent="0.25">
      <c r="A80" s="93" t="s">
        <v>662</v>
      </c>
      <c r="B80" s="79" t="s">
        <v>50</v>
      </c>
      <c r="C80" s="87">
        <v>99.998469204000003</v>
      </c>
      <c r="D80" s="81" t="str">
        <f>IF($B80="N/A","N/A",IF(C80&gt;10,"No",IF(C80&lt;-10,"No","Yes")))</f>
        <v>N/A</v>
      </c>
      <c r="E80" s="87">
        <v>99.998483976000003</v>
      </c>
      <c r="F80" s="81" t="str">
        <f>IF($B80="N/A","N/A",IF(E80&gt;10,"No",IF(E80&lt;-10,"No","Yes")))</f>
        <v>N/A</v>
      </c>
      <c r="G80" s="87">
        <v>100</v>
      </c>
      <c r="H80" s="81" t="str">
        <f>IF($B80="N/A","N/A",IF(G80&gt;10,"No",IF(G80&lt;-10,"No","Yes")))</f>
        <v>N/A</v>
      </c>
      <c r="I80" s="82">
        <v>0</v>
      </c>
      <c r="J80" s="82">
        <v>1.5E-3</v>
      </c>
      <c r="K80" s="117" t="s">
        <v>50</v>
      </c>
      <c r="L80" s="84" t="str">
        <f t="shared" si="11"/>
        <v>N/A</v>
      </c>
    </row>
    <row r="81" spans="1:12" x14ac:dyDescent="0.25">
      <c r="A81" s="93" t="s">
        <v>1112</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56.49780638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43.50219362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54.751207415000003</v>
      </c>
      <c r="D84" s="98" t="str">
        <f>IF($B84="N/A","N/A",IF(C84&gt;70,"No",IF(C84&lt;40,"No","Yes")))</f>
        <v>Yes</v>
      </c>
      <c r="E84" s="91">
        <v>55.578211697999997</v>
      </c>
      <c r="F84" s="98" t="str">
        <f>IF($B84="N/A","N/A",IF(E84&gt;70,"No",IF(E84&lt;40,"No","Yes")))</f>
        <v>Yes</v>
      </c>
      <c r="G84" s="91">
        <v>55.361146492000003</v>
      </c>
      <c r="H84" s="98" t="str">
        <f>IF($B84="N/A","N/A",IF(G84&gt;70,"No",IF(G84&lt;40,"No","Yes")))</f>
        <v>Yes</v>
      </c>
      <c r="I84" s="99">
        <v>1.51</v>
      </c>
      <c r="J84" s="99">
        <v>-0.39100000000000001</v>
      </c>
      <c r="K84" s="90" t="s">
        <v>111</v>
      </c>
      <c r="L84" s="92" t="str">
        <f t="shared" si="11"/>
        <v>Yes</v>
      </c>
    </row>
    <row r="85" spans="1:12" x14ac:dyDescent="0.25">
      <c r="A85" s="121" t="s">
        <v>886</v>
      </c>
      <c r="B85" s="79" t="s">
        <v>50</v>
      </c>
      <c r="C85" s="87" t="s">
        <v>50</v>
      </c>
      <c r="D85" s="81" t="str">
        <f>IF($B85="N/A","N/A",IF(C85&gt;10,"No",IF(C85&lt;-10,"No","Yes")))</f>
        <v>N/A</v>
      </c>
      <c r="E85" s="87">
        <v>69.593417231000004</v>
      </c>
      <c r="F85" s="81" t="str">
        <f>IF($B85="N/A","N/A",IF(E85&gt;10,"No",IF(E85&lt;-10,"No","Yes")))</f>
        <v>N/A</v>
      </c>
      <c r="G85" s="87">
        <v>69.575848773000004</v>
      </c>
      <c r="H85" s="81" t="str">
        <f>IF($B85="N/A","N/A",IF(G85&gt;10,"No",IF(G85&lt;-10,"No","Yes")))</f>
        <v>N/A</v>
      </c>
      <c r="I85" s="82" t="s">
        <v>50</v>
      </c>
      <c r="J85" s="82">
        <v>-2.5000000000000001E-2</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78.885828613000001</v>
      </c>
      <c r="F86" s="81" t="str">
        <f t="shared" ref="F86:F92" si="41">IF($B86="N/A","N/A",IF(E86&gt;10,"No",IF(E86&lt;-10,"No","Yes")))</f>
        <v>N/A</v>
      </c>
      <c r="G86" s="87">
        <v>78.596670935000006</v>
      </c>
      <c r="H86" s="81" t="str">
        <f t="shared" ref="H86:H92" si="42">IF($B86="N/A","N/A",IF(G86&gt;10,"No",IF(G86&lt;-10,"No","Yes")))</f>
        <v>N/A</v>
      </c>
      <c r="I86" s="82" t="s">
        <v>50</v>
      </c>
      <c r="J86" s="82">
        <v>-0.36699999999999999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55.115725984000001</v>
      </c>
      <c r="F87" s="81" t="str">
        <f t="shared" si="41"/>
        <v>N/A</v>
      </c>
      <c r="G87" s="87">
        <v>54.655327303999997</v>
      </c>
      <c r="H87" s="81" t="str">
        <f t="shared" si="42"/>
        <v>N/A</v>
      </c>
      <c r="I87" s="82" t="s">
        <v>50</v>
      </c>
      <c r="J87" s="82">
        <v>-0.83499999999999996</v>
      </c>
      <c r="K87" s="117" t="s">
        <v>50</v>
      </c>
      <c r="L87" s="84" t="str">
        <f t="shared" si="43"/>
        <v>N/A</v>
      </c>
    </row>
    <row r="88" spans="1:12" x14ac:dyDescent="0.25">
      <c r="A88" s="121" t="s">
        <v>889</v>
      </c>
      <c r="B88" s="79" t="s">
        <v>50</v>
      </c>
      <c r="C88" s="87" t="s">
        <v>50</v>
      </c>
      <c r="D88" s="81" t="str">
        <f t="shared" si="40"/>
        <v>N/A</v>
      </c>
      <c r="E88" s="87">
        <v>28.841618942</v>
      </c>
      <c r="F88" s="81" t="str">
        <f t="shared" si="41"/>
        <v>N/A</v>
      </c>
      <c r="G88" s="87">
        <v>28.874332848000002</v>
      </c>
      <c r="H88" s="81" t="str">
        <f t="shared" si="42"/>
        <v>N/A</v>
      </c>
      <c r="I88" s="82" t="s">
        <v>50</v>
      </c>
      <c r="J88" s="82">
        <v>0.1134</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1.1764349170999999</v>
      </c>
      <c r="F90" s="81" t="str">
        <f t="shared" si="41"/>
        <v>N/A</v>
      </c>
      <c r="G90" s="87">
        <v>1.2200844674</v>
      </c>
      <c r="H90" s="81" t="str">
        <f t="shared" si="42"/>
        <v>N/A</v>
      </c>
      <c r="I90" s="82" t="s">
        <v>50</v>
      </c>
      <c r="J90" s="82">
        <v>3.71</v>
      </c>
      <c r="K90" s="117" t="s">
        <v>50</v>
      </c>
      <c r="L90" s="84" t="str">
        <f t="shared" si="43"/>
        <v>N/A</v>
      </c>
    </row>
    <row r="91" spans="1:12" x14ac:dyDescent="0.25">
      <c r="A91" s="123" t="s">
        <v>891</v>
      </c>
      <c r="B91" s="79" t="s">
        <v>50</v>
      </c>
      <c r="C91" s="87" t="s">
        <v>50</v>
      </c>
      <c r="D91" s="81" t="str">
        <f t="shared" si="40"/>
        <v>N/A</v>
      </c>
      <c r="E91" s="87">
        <v>1.4424971954000001</v>
      </c>
      <c r="F91" s="81" t="str">
        <f t="shared" si="41"/>
        <v>N/A</v>
      </c>
      <c r="G91" s="87">
        <v>1.4748273782000001</v>
      </c>
      <c r="H91" s="81" t="str">
        <f t="shared" si="42"/>
        <v>N/A</v>
      </c>
      <c r="I91" s="82" t="s">
        <v>50</v>
      </c>
      <c r="J91" s="82">
        <v>2.2410000000000001</v>
      </c>
      <c r="K91" s="117" t="s">
        <v>50</v>
      </c>
      <c r="L91" s="84" t="str">
        <f t="shared" si="43"/>
        <v>N/A</v>
      </c>
    </row>
    <row r="92" spans="1:12" ht="12.75" customHeight="1" x14ac:dyDescent="0.25">
      <c r="A92" s="123" t="s">
        <v>892</v>
      </c>
      <c r="B92" s="79" t="s">
        <v>50</v>
      </c>
      <c r="C92" s="87" t="s">
        <v>50</v>
      </c>
      <c r="D92" s="81" t="str">
        <f t="shared" si="40"/>
        <v>N/A</v>
      </c>
      <c r="E92" s="87">
        <v>1.5327006458000001</v>
      </c>
      <c r="F92" s="81" t="str">
        <f t="shared" si="41"/>
        <v>N/A</v>
      </c>
      <c r="G92" s="87">
        <v>1.5910258988999999</v>
      </c>
      <c r="H92" s="81" t="str">
        <f t="shared" si="42"/>
        <v>N/A</v>
      </c>
      <c r="I92" s="82" t="s">
        <v>50</v>
      </c>
      <c r="J92" s="82">
        <v>3.8050000000000002</v>
      </c>
      <c r="K92" s="117" t="s">
        <v>50</v>
      </c>
      <c r="L92" s="84" t="str">
        <f t="shared" si="43"/>
        <v>N/A</v>
      </c>
    </row>
    <row r="93" spans="1:12" ht="13" x14ac:dyDescent="0.25">
      <c r="A93" s="95" t="s">
        <v>1072</v>
      </c>
      <c r="B93" s="109" t="s">
        <v>50</v>
      </c>
      <c r="C93" s="100" t="s">
        <v>50</v>
      </c>
      <c r="D93" s="102" t="str">
        <f>IF($B93="N/A","N/A",IF(C93&gt;10,"No",IF(C93&lt;-10,"No","Yes")))</f>
        <v>N/A</v>
      </c>
      <c r="E93" s="100">
        <v>650</v>
      </c>
      <c r="F93" s="102" t="str">
        <f>IF($B93="N/A","N/A",IF(E93&gt;10,"No",IF(E93&lt;-10,"No","Yes")))</f>
        <v>N/A</v>
      </c>
      <c r="G93" s="100">
        <v>698</v>
      </c>
      <c r="H93" s="102" t="str">
        <f>IF($B93="N/A","N/A",IF(G93&gt;10,"No",IF(G93&lt;-10,"No","Yes")))</f>
        <v>N/A</v>
      </c>
      <c r="I93" s="82" t="s">
        <v>50</v>
      </c>
      <c r="J93" s="82">
        <v>7.3849999999999998</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42</v>
      </c>
      <c r="F95" s="81" t="str">
        <f t="shared" ref="F95" si="46">IF($B95="N/A","N/A",IF(E95&gt;0,"No",IF(E95&lt;0,"No","Yes")))</f>
        <v>No</v>
      </c>
      <c r="G95" s="89">
        <v>34</v>
      </c>
      <c r="H95" s="81" t="str">
        <f t="shared" ref="H95" si="47">IF($B95="N/A","N/A",IF(G95&gt;0,"No",IF(G95&lt;0,"No","Yes")))</f>
        <v>No</v>
      </c>
      <c r="I95" s="82" t="s">
        <v>50</v>
      </c>
      <c r="J95" s="82">
        <v>-19</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70.588235294</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20314</v>
      </c>
      <c r="D98" s="102" t="str">
        <f>IF($B98="N/A","N/A",IF(C98&gt;10,"No",IF(C98&lt;-10,"No","Yes")))</f>
        <v>N/A</v>
      </c>
      <c r="E98" s="100">
        <v>20509</v>
      </c>
      <c r="F98" s="102" t="str">
        <f>IF($B98="N/A","N/A",IF(E98&gt;10,"No",IF(E98&lt;-10,"No","Yes")))</f>
        <v>N/A</v>
      </c>
      <c r="G98" s="100">
        <v>20851</v>
      </c>
      <c r="H98" s="102" t="str">
        <f>IF($B98="N/A","N/A",IF(G98&gt;10,"No",IF(G98&lt;-10,"No","Yes")))</f>
        <v>N/A</v>
      </c>
      <c r="I98" s="103">
        <v>0.95989999999999998</v>
      </c>
      <c r="J98" s="103">
        <v>1.6679999999999999</v>
      </c>
      <c r="K98" s="109" t="s">
        <v>111</v>
      </c>
      <c r="L98" s="104" t="str">
        <f t="shared" ref="L98:L130" si="48">IF(J98="Div by 0", "N/A", IF(K98="N/A","N/A", IF(J98&gt;VALUE(MID(K98,1,2)), "No", IF(J98&lt;-1*VALUE(MID(K98,1,2)), "No", "Yes"))))</f>
        <v>Yes</v>
      </c>
    </row>
    <row r="99" spans="1:12" x14ac:dyDescent="0.25">
      <c r="A99" s="86" t="s">
        <v>330</v>
      </c>
      <c r="B99" s="83" t="s">
        <v>50</v>
      </c>
      <c r="C99" s="89">
        <v>17790.400000000001</v>
      </c>
      <c r="D99" s="81" t="str">
        <f>IF($B99="N/A","N/A",IF(C99&gt;10,"No",IF(C99&lt;-10,"No","Yes")))</f>
        <v>N/A</v>
      </c>
      <c r="E99" s="89">
        <v>18025.27</v>
      </c>
      <c r="F99" s="81" t="str">
        <f>IF($B99="N/A","N/A",IF(E99&gt;10,"No",IF(E99&lt;-10,"No","Yes")))</f>
        <v>N/A</v>
      </c>
      <c r="G99" s="89">
        <v>18302.919999999998</v>
      </c>
      <c r="H99" s="81" t="str">
        <f>IF($B99="N/A","N/A",IF(G99&gt;10,"No",IF(G99&lt;-10,"No","Yes")))</f>
        <v>N/A</v>
      </c>
      <c r="I99" s="82">
        <v>1.32</v>
      </c>
      <c r="J99" s="82">
        <v>1.54</v>
      </c>
      <c r="K99" s="83" t="s">
        <v>112</v>
      </c>
      <c r="L99" s="84" t="str">
        <f t="shared" si="48"/>
        <v>Yes</v>
      </c>
    </row>
    <row r="100" spans="1:12" x14ac:dyDescent="0.25">
      <c r="A100" s="78" t="s">
        <v>331</v>
      </c>
      <c r="B100" s="79" t="s">
        <v>119</v>
      </c>
      <c r="C100" s="87">
        <v>99.026128266000001</v>
      </c>
      <c r="D100" s="81" t="str">
        <f>IF($B100="N/A","N/A",IF(C100&gt;=90,"Yes","No"))</f>
        <v>Yes</v>
      </c>
      <c r="E100" s="87">
        <v>98.934732491000005</v>
      </c>
      <c r="F100" s="81" t="str">
        <f>IF($B100="N/A","N/A",IF(E100&gt;=90,"Yes","No"))</f>
        <v>Yes</v>
      </c>
      <c r="G100" s="87">
        <v>98.916567813</v>
      </c>
      <c r="H100" s="81" t="str">
        <f>IF($B100="N/A","N/A",IF(G100&gt;=90,"Yes","No"))</f>
        <v>Yes</v>
      </c>
      <c r="I100" s="82">
        <v>-9.1999999999999998E-2</v>
      </c>
      <c r="J100" s="82">
        <v>-1.7999999999999999E-2</v>
      </c>
      <c r="K100" s="83" t="s">
        <v>111</v>
      </c>
      <c r="L100" s="84" t="str">
        <f t="shared" si="48"/>
        <v>Yes</v>
      </c>
    </row>
    <row r="101" spans="1:12" ht="12.75" customHeight="1" x14ac:dyDescent="0.25">
      <c r="A101" s="78" t="s">
        <v>764</v>
      </c>
      <c r="B101" s="79" t="s">
        <v>119</v>
      </c>
      <c r="C101" s="87">
        <v>99.148689175000001</v>
      </c>
      <c r="D101" s="81" t="str">
        <f>IF($B101="N/A","N/A",IF(C101&gt;=90,"Yes","No"))</f>
        <v>Yes</v>
      </c>
      <c r="E101" s="87">
        <v>98.480154889000005</v>
      </c>
      <c r="F101" s="81" t="str">
        <f>IF($B101="N/A","N/A",IF(E101&gt;=90,"Yes","No"))</f>
        <v>Yes</v>
      </c>
      <c r="G101" s="87">
        <v>99.040722279999997</v>
      </c>
      <c r="H101" s="81" t="str">
        <f>IF($B101="N/A","N/A",IF(G101&gt;=90,"Yes","No"))</f>
        <v>Yes</v>
      </c>
      <c r="I101" s="82">
        <v>-0.67400000000000004</v>
      </c>
      <c r="J101" s="82">
        <v>0.56920000000000004</v>
      </c>
      <c r="K101" s="83" t="s">
        <v>111</v>
      </c>
      <c r="L101" s="84" t="str">
        <f t="shared" si="48"/>
        <v>Yes</v>
      </c>
    </row>
    <row r="102" spans="1:12" ht="12.75" customHeight="1" x14ac:dyDescent="0.25">
      <c r="A102" s="93" t="s">
        <v>864</v>
      </c>
      <c r="B102" s="83" t="s">
        <v>114</v>
      </c>
      <c r="C102" s="82">
        <v>52.901750092999997</v>
      </c>
      <c r="D102" s="81" t="str">
        <f>IF($B102="N/A","N/A",IF(C102&gt;55,"No",IF(C102&lt;30,"No","Yes")))</f>
        <v>Yes</v>
      </c>
      <c r="E102" s="82">
        <v>53.006288001000001</v>
      </c>
      <c r="F102" s="81" t="str">
        <f>IF($B102="N/A","N/A",IF(E102&gt;55,"No",IF(E102&lt;30,"No","Yes")))</f>
        <v>Yes</v>
      </c>
      <c r="G102" s="82">
        <v>52.179257362000001</v>
      </c>
      <c r="H102" s="81" t="str">
        <f>IF($B102="N/A","N/A",IF(G102&gt;55,"No",IF(G102&lt;30,"No","Yes")))</f>
        <v>Yes</v>
      </c>
      <c r="I102" s="82">
        <v>0.1976</v>
      </c>
      <c r="J102" s="82">
        <v>-1.56</v>
      </c>
      <c r="K102" s="83" t="s">
        <v>111</v>
      </c>
      <c r="L102" s="84" t="str">
        <f t="shared" si="48"/>
        <v>Yes</v>
      </c>
    </row>
    <row r="103" spans="1:12" x14ac:dyDescent="0.25">
      <c r="A103" s="126" t="s">
        <v>1085</v>
      </c>
      <c r="B103" s="83" t="s">
        <v>0</v>
      </c>
      <c r="C103" s="82">
        <v>1.0386925273000001</v>
      </c>
      <c r="D103" s="81" t="str">
        <f>IF($B103="N/A","N/A",IF(C103&gt;=5,"No",IF(C103&lt;0,"No","Yes")))</f>
        <v>Yes</v>
      </c>
      <c r="E103" s="82">
        <v>1.1019552392</v>
      </c>
      <c r="F103" s="81" t="str">
        <f>IF($B103="N/A","N/A",IF(E103&gt;=5,"No",IF(E103&lt;0,"No","Yes")))</f>
        <v>Yes</v>
      </c>
      <c r="G103" s="82">
        <v>0.80571675220000005</v>
      </c>
      <c r="H103" s="81" t="str">
        <f>IF($B103="N/A","N/A",IF(G103&gt;=5,"No",IF(G103&lt;0,"No","Yes")))</f>
        <v>Yes</v>
      </c>
      <c r="I103" s="82">
        <v>6.0910000000000002</v>
      </c>
      <c r="J103" s="82">
        <v>-26.9</v>
      </c>
      <c r="K103" s="83" t="s">
        <v>50</v>
      </c>
      <c r="L103" s="84" t="str">
        <f t="shared" si="48"/>
        <v>N/A</v>
      </c>
    </row>
    <row r="104" spans="1:12" x14ac:dyDescent="0.25">
      <c r="A104" s="126" t="s">
        <v>715</v>
      </c>
      <c r="B104" s="83" t="s">
        <v>50</v>
      </c>
      <c r="C104" s="82">
        <v>17.209806045000001</v>
      </c>
      <c r="D104" s="83" t="s">
        <v>50</v>
      </c>
      <c r="E104" s="82">
        <v>17.748305622</v>
      </c>
      <c r="F104" s="83" t="s">
        <v>50</v>
      </c>
      <c r="G104" s="82">
        <v>18.090259459999999</v>
      </c>
      <c r="H104" s="83" t="s">
        <v>50</v>
      </c>
      <c r="I104" s="82">
        <v>3.129</v>
      </c>
      <c r="J104" s="82">
        <v>1.927</v>
      </c>
      <c r="K104" s="118" t="s">
        <v>50</v>
      </c>
      <c r="L104" s="84" t="str">
        <f t="shared" si="48"/>
        <v>N/A</v>
      </c>
    </row>
    <row r="105" spans="1:12" x14ac:dyDescent="0.25">
      <c r="A105" s="126" t="s">
        <v>716</v>
      </c>
      <c r="B105" s="83" t="s">
        <v>50</v>
      </c>
      <c r="C105" s="82">
        <v>49.488037806000001</v>
      </c>
      <c r="D105" s="83" t="s">
        <v>50</v>
      </c>
      <c r="E105" s="82">
        <v>48.559169144999998</v>
      </c>
      <c r="F105" s="83" t="s">
        <v>50</v>
      </c>
      <c r="G105" s="82">
        <v>47.196777132999998</v>
      </c>
      <c r="H105" s="83" t="s">
        <v>50</v>
      </c>
      <c r="I105" s="82">
        <v>-1.88</v>
      </c>
      <c r="J105" s="82">
        <v>-2.81</v>
      </c>
      <c r="K105" s="118" t="s">
        <v>50</v>
      </c>
      <c r="L105" s="84" t="str">
        <f t="shared" si="48"/>
        <v>N/A</v>
      </c>
    </row>
    <row r="106" spans="1:12" x14ac:dyDescent="0.25">
      <c r="A106" s="126" t="s">
        <v>717</v>
      </c>
      <c r="B106" s="83" t="s">
        <v>50</v>
      </c>
      <c r="C106" s="82">
        <v>9.2990056119000002</v>
      </c>
      <c r="D106" s="83" t="s">
        <v>50</v>
      </c>
      <c r="E106" s="82">
        <v>9.4397581549999998</v>
      </c>
      <c r="F106" s="83" t="s">
        <v>50</v>
      </c>
      <c r="G106" s="82">
        <v>9.7932952855999993</v>
      </c>
      <c r="H106" s="83" t="s">
        <v>50</v>
      </c>
      <c r="I106" s="82">
        <v>1.514</v>
      </c>
      <c r="J106" s="82">
        <v>3.7450000000000001</v>
      </c>
      <c r="K106" s="118" t="s">
        <v>50</v>
      </c>
      <c r="L106" s="84" t="str">
        <f t="shared" si="48"/>
        <v>N/A</v>
      </c>
    </row>
    <row r="107" spans="1:12" x14ac:dyDescent="0.25">
      <c r="A107" s="126" t="s">
        <v>718</v>
      </c>
      <c r="B107" s="83" t="s">
        <v>50</v>
      </c>
      <c r="C107" s="82">
        <v>5.3706803189999999</v>
      </c>
      <c r="D107" s="83" t="s">
        <v>50</v>
      </c>
      <c r="E107" s="82">
        <v>5.1928421669000002</v>
      </c>
      <c r="F107" s="83" t="s">
        <v>50</v>
      </c>
      <c r="G107" s="82">
        <v>5.3138938180000004</v>
      </c>
      <c r="H107" s="83" t="s">
        <v>50</v>
      </c>
      <c r="I107" s="82">
        <v>-3.31</v>
      </c>
      <c r="J107" s="82">
        <v>2.331</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4.4402874864999999</v>
      </c>
      <c r="D109" s="83" t="s">
        <v>50</v>
      </c>
      <c r="E109" s="82">
        <v>4.6857477205000002</v>
      </c>
      <c r="F109" s="83" t="s">
        <v>50</v>
      </c>
      <c r="G109" s="82">
        <v>4.8966476427999996</v>
      </c>
      <c r="H109" s="83" t="s">
        <v>50</v>
      </c>
      <c r="I109" s="82">
        <v>5.5279999999999996</v>
      </c>
      <c r="J109" s="82">
        <v>4.5010000000000003</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13.153490204000001</v>
      </c>
      <c r="D111" s="83" t="s">
        <v>50</v>
      </c>
      <c r="E111" s="82">
        <v>13.272221951000001</v>
      </c>
      <c r="F111" s="83" t="s">
        <v>50</v>
      </c>
      <c r="G111" s="82">
        <v>13.903409908</v>
      </c>
      <c r="H111" s="83" t="s">
        <v>50</v>
      </c>
      <c r="I111" s="82">
        <v>0.90269999999999995</v>
      </c>
      <c r="J111" s="82">
        <v>4.7560000000000002</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68.126188502999995</v>
      </c>
      <c r="F114" s="83" t="s">
        <v>50</v>
      </c>
      <c r="G114" s="82">
        <v>67.219797611999994</v>
      </c>
      <c r="H114" s="83" t="s">
        <v>50</v>
      </c>
      <c r="I114" s="82" t="s">
        <v>50</v>
      </c>
      <c r="J114" s="82">
        <v>-1.33</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31.873811496999998</v>
      </c>
      <c r="F115" s="83" t="s">
        <v>50</v>
      </c>
      <c r="G115" s="82">
        <v>32.780202387999999</v>
      </c>
      <c r="H115" s="83" t="s">
        <v>50</v>
      </c>
      <c r="I115" s="82" t="s">
        <v>50</v>
      </c>
      <c r="J115" s="82">
        <v>2.8439999999999999</v>
      </c>
      <c r="K115" s="118" t="s">
        <v>50</v>
      </c>
      <c r="L115" s="84" t="str">
        <f t="shared" si="49"/>
        <v>N/A</v>
      </c>
    </row>
    <row r="116" spans="1:12" ht="12.75" customHeight="1" x14ac:dyDescent="0.25">
      <c r="A116" s="93" t="s">
        <v>332</v>
      </c>
      <c r="B116" s="83" t="s">
        <v>50</v>
      </c>
      <c r="C116" s="89">
        <v>114</v>
      </c>
      <c r="D116" s="81" t="str">
        <f>IF($B116="N/A","N/A",IF(C116&gt;10,"No",IF(C116&lt;-10,"No","Yes")))</f>
        <v>N/A</v>
      </c>
      <c r="E116" s="89">
        <v>116</v>
      </c>
      <c r="F116" s="81" t="str">
        <f>IF($B116="N/A","N/A",IF(E116&gt;10,"No",IF(E116&lt;-10,"No","Yes")))</f>
        <v>N/A</v>
      </c>
      <c r="G116" s="89">
        <v>115</v>
      </c>
      <c r="H116" s="81" t="str">
        <f>IF($B116="N/A","N/A",IF(G116&gt;10,"No",IF(G116&lt;-10,"No","Yes")))</f>
        <v>N/A</v>
      </c>
      <c r="I116" s="82">
        <v>1.754</v>
      </c>
      <c r="J116" s="82">
        <v>-0.86199999999999999</v>
      </c>
      <c r="K116" s="83" t="s">
        <v>111</v>
      </c>
      <c r="L116" s="84" t="str">
        <f t="shared" si="48"/>
        <v>Yes</v>
      </c>
    </row>
    <row r="117" spans="1:12" x14ac:dyDescent="0.25">
      <c r="A117" s="126" t="s">
        <v>651</v>
      </c>
      <c r="B117" s="83" t="s">
        <v>50</v>
      </c>
      <c r="C117" s="82">
        <v>0.8771929825</v>
      </c>
      <c r="D117" s="81" t="str">
        <f>IF($B117="N/A","N/A",IF(C117&gt;10,"No",IF(C117&lt;-10,"No","Yes")))</f>
        <v>N/A</v>
      </c>
      <c r="E117" s="82">
        <v>0.86206896550000001</v>
      </c>
      <c r="F117" s="81" t="str">
        <f>IF($B117="N/A","N/A",IF(E117&gt;10,"No",IF(E117&lt;-10,"No","Yes")))</f>
        <v>N/A</v>
      </c>
      <c r="G117" s="82">
        <v>2.6086956522000002</v>
      </c>
      <c r="H117" s="81" t="str">
        <f>IF($B117="N/A","N/A",IF(G117&gt;10,"No",IF(G117&lt;-10,"No","Yes")))</f>
        <v>N/A</v>
      </c>
      <c r="I117" s="82">
        <v>-1.72</v>
      </c>
      <c r="J117" s="82">
        <v>202.6</v>
      </c>
      <c r="K117" s="83" t="s">
        <v>111</v>
      </c>
      <c r="L117" s="84" t="str">
        <f t="shared" si="48"/>
        <v>No</v>
      </c>
    </row>
    <row r="118" spans="1:12" x14ac:dyDescent="0.25">
      <c r="A118" s="126" t="s">
        <v>652</v>
      </c>
      <c r="B118" s="83" t="s">
        <v>50</v>
      </c>
      <c r="C118" s="82">
        <v>2.6315789474</v>
      </c>
      <c r="D118" s="81" t="str">
        <f>IF($B118="N/A","N/A",IF(C118&gt;10,"No",IF(C118&lt;-10,"No","Yes")))</f>
        <v>N/A</v>
      </c>
      <c r="E118" s="82">
        <v>0.86206896550000001</v>
      </c>
      <c r="F118" s="81" t="str">
        <f>IF($B118="N/A","N/A",IF(E118&gt;10,"No",IF(E118&lt;-10,"No","Yes")))</f>
        <v>N/A</v>
      </c>
      <c r="G118" s="82">
        <v>0.86956521740000003</v>
      </c>
      <c r="H118" s="81" t="str">
        <f>IF($B118="N/A","N/A",IF(G118&gt;10,"No",IF(G118&lt;-10,"No","Yes")))</f>
        <v>N/A</v>
      </c>
      <c r="I118" s="82">
        <v>-67.2</v>
      </c>
      <c r="J118" s="82">
        <v>0.86960000000000004</v>
      </c>
      <c r="K118" s="83" t="s">
        <v>111</v>
      </c>
      <c r="L118" s="84" t="str">
        <f t="shared" si="48"/>
        <v>Yes</v>
      </c>
    </row>
    <row r="119" spans="1:12" x14ac:dyDescent="0.25">
      <c r="A119" s="86" t="s">
        <v>35</v>
      </c>
      <c r="B119" s="83" t="s">
        <v>50</v>
      </c>
      <c r="C119" s="82">
        <v>8.3686127799999996E-2</v>
      </c>
      <c r="D119" s="81" t="str">
        <f>IF($B119="N/A","N/A",IF(C119&gt;10,"No",IF(C119&lt;-10,"No","Yes")))</f>
        <v>N/A</v>
      </c>
      <c r="E119" s="82">
        <v>0.10239407089999999</v>
      </c>
      <c r="F119" s="81" t="str">
        <f>IF($B119="N/A","N/A",IF(E119&gt;10,"No",IF(E119&lt;-10,"No","Yes")))</f>
        <v>N/A</v>
      </c>
      <c r="G119" s="82">
        <v>0.100714594</v>
      </c>
      <c r="H119" s="81" t="str">
        <f>IF($B119="N/A","N/A",IF(G119&gt;10,"No",IF(G119&lt;-10,"No","Yes")))</f>
        <v>N/A</v>
      </c>
      <c r="I119" s="82">
        <v>22.35</v>
      </c>
      <c r="J119" s="82">
        <v>-1.64</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62.658865282000001</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37.341134717999999</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9.2448557645000005</v>
      </c>
      <c r="D122" s="81" t="str">
        <f>IF($B122="N/A","N/A",IF(C122&gt;10,"No",IF(C122&lt;6,"No","Yes")))</f>
        <v>Yes</v>
      </c>
      <c r="E122" s="82">
        <v>8.3182992832</v>
      </c>
      <c r="F122" s="81" t="str">
        <f>IF($B122="N/A","N/A",IF(E122&gt;10,"No",IF(E122&lt;6,"No","Yes")))</f>
        <v>Yes</v>
      </c>
      <c r="G122" s="82">
        <v>8.7621696800999995</v>
      </c>
      <c r="H122" s="81" t="str">
        <f>IF($B122="N/A","N/A",IF(G122&gt;10,"No",IF(G122&lt;6,"No","Yes")))</f>
        <v>Yes</v>
      </c>
      <c r="I122" s="82">
        <v>-10</v>
      </c>
      <c r="J122" s="82">
        <v>5.3360000000000003</v>
      </c>
      <c r="K122" s="83" t="s">
        <v>112</v>
      </c>
      <c r="L122" s="84" t="str">
        <f t="shared" si="48"/>
        <v>Yes</v>
      </c>
    </row>
    <row r="123" spans="1:12" x14ac:dyDescent="0.25">
      <c r="A123" s="95" t="s">
        <v>894</v>
      </c>
      <c r="B123" s="83" t="s">
        <v>88</v>
      </c>
      <c r="C123" s="82" t="s">
        <v>50</v>
      </c>
      <c r="D123" s="81" t="str">
        <f>IF(OR($B123="N/A",$C123="N/A"),"N/A",IF(C123&gt;10,"No",IF(C123&lt;6,"No","Yes")))</f>
        <v>N/A</v>
      </c>
      <c r="E123" s="82">
        <v>6.7775123116999998</v>
      </c>
      <c r="F123" s="81" t="str">
        <f t="shared" ref="F123:F125" si="53">IF($B123="N/A","N/A",IF(E123&gt;10,"No",IF(E123&lt;6,"No","Yes")))</f>
        <v>Yes</v>
      </c>
      <c r="G123" s="82">
        <v>7.1267565104999999</v>
      </c>
      <c r="H123" s="81" t="str">
        <f t="shared" ref="H123:H125" si="54">IF($B123="N/A","N/A",IF(G123&gt;10,"No",IF(G123&lt;6,"No","Yes")))</f>
        <v>Yes</v>
      </c>
      <c r="I123" s="82" t="s">
        <v>50</v>
      </c>
      <c r="J123" s="82">
        <v>5.1529999999999996</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7.9087229997000001</v>
      </c>
      <c r="F124" s="81" t="str">
        <f t="shared" si="53"/>
        <v>Yes</v>
      </c>
      <c r="G124" s="82">
        <v>8.2681885761</v>
      </c>
      <c r="H124" s="81" t="str">
        <f t="shared" si="54"/>
        <v>Yes</v>
      </c>
      <c r="I124" s="82" t="s">
        <v>50</v>
      </c>
      <c r="J124" s="82">
        <v>4.5449999999999999</v>
      </c>
      <c r="K124" s="83" t="s">
        <v>112</v>
      </c>
      <c r="L124" s="84" t="str">
        <f t="shared" si="55"/>
        <v>Yes</v>
      </c>
    </row>
    <row r="125" spans="1:12" ht="12.75" customHeight="1" x14ac:dyDescent="0.25">
      <c r="A125" s="95" t="s">
        <v>896</v>
      </c>
      <c r="B125" s="83" t="s">
        <v>88</v>
      </c>
      <c r="C125" s="82" t="s">
        <v>50</v>
      </c>
      <c r="D125" s="81" t="str">
        <f t="shared" si="56"/>
        <v>N/A</v>
      </c>
      <c r="E125" s="82">
        <v>8.3231751914000007</v>
      </c>
      <c r="F125" s="81" t="str">
        <f t="shared" si="53"/>
        <v>Yes</v>
      </c>
      <c r="G125" s="82">
        <v>8.7717615462000005</v>
      </c>
      <c r="H125" s="81" t="str">
        <f t="shared" si="54"/>
        <v>Yes</v>
      </c>
      <c r="I125" s="82" t="s">
        <v>50</v>
      </c>
      <c r="J125" s="82">
        <v>5.39</v>
      </c>
      <c r="K125" s="83" t="s">
        <v>112</v>
      </c>
      <c r="L125" s="84" t="str">
        <f t="shared" si="55"/>
        <v>Yes</v>
      </c>
    </row>
    <row r="126" spans="1:12" x14ac:dyDescent="0.25">
      <c r="A126" s="95" t="s">
        <v>918</v>
      </c>
      <c r="B126" s="90" t="s">
        <v>50</v>
      </c>
      <c r="C126" s="128" t="s">
        <v>50</v>
      </c>
      <c r="D126" s="98" t="str">
        <f>IF($B126="N/A","N/A",IF(C126&gt;10,"No",IF(C126&lt;-10,"No","Yes")))</f>
        <v>N/A</v>
      </c>
      <c r="E126" s="128">
        <v>374</v>
      </c>
      <c r="F126" s="98" t="str">
        <f>IF($B126="N/A","N/A",IF(E126&gt;10,"No",IF(E126&lt;-10,"No","Yes")))</f>
        <v>N/A</v>
      </c>
      <c r="G126" s="128">
        <v>407</v>
      </c>
      <c r="H126" s="98" t="str">
        <f>IF($B126="N/A","N/A",IF(G126&gt;10,"No",IF(G126&lt;-10,"No","Yes")))</f>
        <v>N/A</v>
      </c>
      <c r="I126" s="82" t="s">
        <v>50</v>
      </c>
      <c r="J126" s="82">
        <v>8.8239999999999998</v>
      </c>
      <c r="K126" s="83" t="s">
        <v>111</v>
      </c>
      <c r="L126" s="84" t="str">
        <f t="shared" si="55"/>
        <v>Yes</v>
      </c>
    </row>
    <row r="127" spans="1:12" x14ac:dyDescent="0.25">
      <c r="A127" s="95" t="s">
        <v>919</v>
      </c>
      <c r="B127" s="90" t="s">
        <v>50</v>
      </c>
      <c r="C127" s="128" t="s">
        <v>50</v>
      </c>
      <c r="D127" s="98" t="str">
        <f>IF($B127="N/A","N/A",IF(C127&gt;10,"No",IF(C127&lt;-10,"No","Yes")))</f>
        <v>N/A</v>
      </c>
      <c r="E127" s="128">
        <v>114</v>
      </c>
      <c r="F127" s="98" t="str">
        <f>IF($B127="N/A","N/A",IF(E127&gt;10,"No",IF(E127&lt;-10,"No","Yes")))</f>
        <v>N/A</v>
      </c>
      <c r="G127" s="128">
        <v>123</v>
      </c>
      <c r="H127" s="98" t="str">
        <f>IF($B127="N/A","N/A",IF(G127&gt;10,"No",IF(G127&lt;-10,"No","Yes")))</f>
        <v>N/A</v>
      </c>
      <c r="I127" s="82" t="s">
        <v>50</v>
      </c>
      <c r="J127" s="82">
        <v>7.8949999999999996</v>
      </c>
      <c r="K127" s="83" t="s">
        <v>111</v>
      </c>
      <c r="L127" s="84" t="str">
        <f t="shared" si="55"/>
        <v>Yes</v>
      </c>
    </row>
    <row r="128" spans="1:12" x14ac:dyDescent="0.25">
      <c r="A128" s="93" t="s">
        <v>24</v>
      </c>
      <c r="B128" s="83" t="s">
        <v>50</v>
      </c>
      <c r="C128" s="82">
        <v>96.258737815999993</v>
      </c>
      <c r="D128" s="81" t="str">
        <f>IF($B128="N/A","N/A",IF(C128&gt;10,"No",IF(C128&lt;-10,"No","Yes")))</f>
        <v>N/A</v>
      </c>
      <c r="E128" s="82">
        <v>96.021258958999994</v>
      </c>
      <c r="F128" s="81" t="str">
        <f>IF($B128="N/A","N/A",IF(E128&gt;10,"No",IF(E128&lt;-10,"No","Yes")))</f>
        <v>N/A</v>
      </c>
      <c r="G128" s="82">
        <v>96.326315285000007</v>
      </c>
      <c r="H128" s="81" t="str">
        <f>IF($B128="N/A","N/A",IF(G128&gt;10,"No",IF(G128&lt;-10,"No","Yes")))</f>
        <v>N/A</v>
      </c>
      <c r="I128" s="82">
        <v>-0.247</v>
      </c>
      <c r="J128" s="82">
        <v>0.31769999999999998</v>
      </c>
      <c r="K128" s="83" t="s">
        <v>112</v>
      </c>
      <c r="L128" s="84" t="str">
        <f t="shared" si="48"/>
        <v>Yes</v>
      </c>
    </row>
    <row r="129" spans="1:12" x14ac:dyDescent="0.25">
      <c r="A129" s="93" t="s">
        <v>333</v>
      </c>
      <c r="B129" s="83" t="s">
        <v>50</v>
      </c>
      <c r="C129" s="82">
        <v>98.777743684000001</v>
      </c>
      <c r="D129" s="81" t="str">
        <f>IF($B129="N/A","N/A",IF(C129&gt;10,"No",IF(C129&lt;-10,"No","Yes")))</f>
        <v>N/A</v>
      </c>
      <c r="E129" s="82">
        <v>99.065657848000001</v>
      </c>
      <c r="F129" s="81" t="str">
        <f>IF($B129="N/A","N/A",IF(E129&gt;10,"No",IF(E129&lt;-10,"No","Yes")))</f>
        <v>N/A</v>
      </c>
      <c r="G129" s="82">
        <v>99.148618372000001</v>
      </c>
      <c r="H129" s="81" t="str">
        <f>IF($B129="N/A","N/A",IF(G129&gt;10,"No",IF(G129&lt;-10,"No","Yes")))</f>
        <v>N/A</v>
      </c>
      <c r="I129" s="82">
        <v>0.29149999999999998</v>
      </c>
      <c r="J129" s="82">
        <v>8.3699999999999997E-2</v>
      </c>
      <c r="K129" s="83" t="s">
        <v>112</v>
      </c>
      <c r="L129" s="84" t="str">
        <f t="shared" si="48"/>
        <v>Yes</v>
      </c>
    </row>
    <row r="130" spans="1:12" x14ac:dyDescent="0.25">
      <c r="A130" s="86" t="s">
        <v>334</v>
      </c>
      <c r="B130" s="90" t="s">
        <v>50</v>
      </c>
      <c r="C130" s="128">
        <v>19204</v>
      </c>
      <c r="D130" s="98" t="str">
        <f>IF($B130="N/A","N/A",IF(C130&gt;10,"No",IF(C130&lt;-10,"No","Yes")))</f>
        <v>N/A</v>
      </c>
      <c r="E130" s="128">
        <v>19414</v>
      </c>
      <c r="F130" s="98" t="str">
        <f>IF($B130="N/A","N/A",IF(E130&gt;10,"No",IF(E130&lt;-10,"No","Yes")))</f>
        <v>N/A</v>
      </c>
      <c r="G130" s="128">
        <v>19652</v>
      </c>
      <c r="H130" s="98" t="str">
        <f>IF($B130="N/A","N/A",IF(G130&gt;10,"No",IF(G130&lt;-10,"No","Yes")))</f>
        <v>N/A</v>
      </c>
      <c r="I130" s="99">
        <v>1.0940000000000001</v>
      </c>
      <c r="J130" s="99">
        <v>1.226</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0.98416996459999995</v>
      </c>
      <c r="D132" s="102" t="str">
        <f>IF($B132="N/A","N/A",IF(C132&gt;10,"No",IF(C132&lt;-10,"No","Yes")))</f>
        <v>N/A</v>
      </c>
      <c r="E132" s="103">
        <v>0.9786751829</v>
      </c>
      <c r="F132" s="102" t="str">
        <f>IF($B132="N/A","N/A",IF(E132&gt;10,"No",IF(E132&lt;-10,"No","Yes")))</f>
        <v>N/A</v>
      </c>
      <c r="G132" s="103">
        <v>0.9973539589</v>
      </c>
      <c r="H132" s="102" t="str">
        <f>IF($B132="N/A","N/A",IF(G132&gt;10,"No",IF(G132&lt;-10,"No","Yes")))</f>
        <v>N/A</v>
      </c>
      <c r="I132" s="103">
        <v>-0.55800000000000005</v>
      </c>
      <c r="J132" s="103">
        <v>1.909</v>
      </c>
      <c r="K132" s="109" t="s">
        <v>112</v>
      </c>
      <c r="L132" s="104" t="str">
        <f>IF(J132="Div by 0", "N/A", IF(K132="N/A","N/A", IF(J132&gt;VALUE(MID(K132,1,2)), "No", IF(J132&lt;-1*VALUE(MID(K132,1,2)), "No", "Yes"))))</f>
        <v>Yes</v>
      </c>
    </row>
    <row r="133" spans="1:12" x14ac:dyDescent="0.25">
      <c r="A133" s="93" t="s">
        <v>970</v>
      </c>
      <c r="B133" s="83" t="s">
        <v>50</v>
      </c>
      <c r="C133" s="82">
        <v>9.8937721300000003E-2</v>
      </c>
      <c r="D133" s="81" t="str">
        <f>IF($B133="N/A","N/A",IF(C133&gt;10,"No",IF(C133&lt;-10,"No","Yes")))</f>
        <v>N/A</v>
      </c>
      <c r="E133" s="82">
        <v>0.1596785825</v>
      </c>
      <c r="F133" s="81" t="str">
        <f>IF($B133="N/A","N/A",IF(E133&gt;10,"No",IF(E133&lt;-10,"No","Yes")))</f>
        <v>N/A</v>
      </c>
      <c r="G133" s="82">
        <v>0.17301038060000001</v>
      </c>
      <c r="H133" s="81" t="str">
        <f>IF($B133="N/A","N/A",IF(G133&gt;10,"No",IF(G133&lt;-10,"No","Yes")))</f>
        <v>N/A</v>
      </c>
      <c r="I133" s="82">
        <v>61.39</v>
      </c>
      <c r="J133" s="82">
        <v>8.3490000000000002</v>
      </c>
      <c r="K133" s="83" t="s">
        <v>112</v>
      </c>
      <c r="L133" s="84" t="str">
        <f>IF(J133="Div by 0", "N/A", IF(K133="N/A","N/A", IF(J133&gt;VALUE(MID(K133,1,2)), "No", IF(J133&lt;-1*VALUE(MID(K133,1,2)), "No", "Yes"))))</f>
        <v>Yes</v>
      </c>
    </row>
    <row r="134" spans="1:12" x14ac:dyDescent="0.25">
      <c r="A134" s="93" t="s">
        <v>29</v>
      </c>
      <c r="B134" s="90" t="s">
        <v>50</v>
      </c>
      <c r="C134" s="99">
        <v>98.916892313999995</v>
      </c>
      <c r="D134" s="98" t="str">
        <f>IF($B134="N/A","N/A",IF(C134&gt;10,"No",IF(C134&lt;-10,"No","Yes")))</f>
        <v>N/A</v>
      </c>
      <c r="E134" s="99">
        <v>98.861646234999995</v>
      </c>
      <c r="F134" s="98" t="str">
        <f>IF($B134="N/A","N/A",IF(E134&gt;10,"No",IF(E134&lt;-10,"No","Yes")))</f>
        <v>N/A</v>
      </c>
      <c r="G134" s="99">
        <v>98.829635659999994</v>
      </c>
      <c r="H134" s="98" t="str">
        <f>IF($B134="N/A","N/A",IF(G134&gt;10,"No",IF(G134&lt;-10,"No","Yes")))</f>
        <v>N/A</v>
      </c>
      <c r="I134" s="99">
        <v>-5.6000000000000001E-2</v>
      </c>
      <c r="J134" s="99">
        <v>-3.2000000000000001E-2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50.113222407999999</v>
      </c>
      <c r="D136" s="102" t="str">
        <f>IF($B136="N/A","N/A",IF(C136&gt;10,"No",IF(C136&lt;-10,"No","Yes")))</f>
        <v>N/A</v>
      </c>
      <c r="E136" s="103">
        <v>48.793212736000001</v>
      </c>
      <c r="F136" s="102" t="str">
        <f>IF($B136="N/A","N/A",IF(E136&gt;10,"No",IF(E136&lt;-10,"No","Yes")))</f>
        <v>N/A</v>
      </c>
      <c r="G136" s="103">
        <v>47.892187425000003</v>
      </c>
      <c r="H136" s="102" t="str">
        <f>IF($B136="N/A","N/A",IF(G136&gt;10,"No",IF(G136&lt;-10,"No","Yes")))</f>
        <v>N/A</v>
      </c>
      <c r="I136" s="103">
        <v>-2.63</v>
      </c>
      <c r="J136" s="103">
        <v>-1.85</v>
      </c>
      <c r="K136" s="109" t="s">
        <v>112</v>
      </c>
      <c r="L136" s="104" t="str">
        <f>IF(J136="Div by 0", "N/A", IF(K136="N/A","N/A", IF(J136&gt;VALUE(MID(K136,1,2)), "No", IF(J136&lt;-1*VALUE(MID(K136,1,2)), "No", "Yes"))))</f>
        <v>Yes</v>
      </c>
    </row>
    <row r="137" spans="1:12" x14ac:dyDescent="0.25">
      <c r="A137" s="86" t="s">
        <v>338</v>
      </c>
      <c r="B137" s="83" t="s">
        <v>50</v>
      </c>
      <c r="C137" s="82">
        <v>48.641331102000002</v>
      </c>
      <c r="D137" s="81" t="str">
        <f>IF($B137="N/A","N/A",IF(C137&gt;10,"No",IF(C137&lt;-10,"No","Yes")))</f>
        <v>N/A</v>
      </c>
      <c r="E137" s="82">
        <v>49.953678873000001</v>
      </c>
      <c r="F137" s="81" t="str">
        <f>IF($B137="N/A","N/A",IF(E137&gt;10,"No",IF(E137&lt;-10,"No","Yes")))</f>
        <v>N/A</v>
      </c>
      <c r="G137" s="82">
        <v>50.856074049</v>
      </c>
      <c r="H137" s="81" t="str">
        <f>IF($B137="N/A","N/A",IF(G137&gt;10,"No",IF(G137&lt;-10,"No","Yes")))</f>
        <v>N/A</v>
      </c>
      <c r="I137" s="82">
        <v>2.698</v>
      </c>
      <c r="J137" s="82">
        <v>1.806</v>
      </c>
      <c r="K137" s="83" t="s">
        <v>112</v>
      </c>
      <c r="L137" s="84" t="str">
        <f>IF(J137="Div by 0", "N/A", IF(K137="N/A","N/A", IF(J137&gt;VALUE(MID(K137,1,2)), "No", IF(J137&lt;-1*VALUE(MID(K137,1,2)), "No", "Yes"))))</f>
        <v>Yes</v>
      </c>
    </row>
    <row r="138" spans="1:12" x14ac:dyDescent="0.25">
      <c r="A138" s="86" t="s">
        <v>339</v>
      </c>
      <c r="B138" s="83" t="s">
        <v>50</v>
      </c>
      <c r="C138" s="82">
        <v>0.51196219359999995</v>
      </c>
      <c r="D138" s="81" t="str">
        <f>IF($B138="N/A","N/A",IF(C138&gt;10,"No",IF(C138&lt;-10,"No","Yes")))</f>
        <v>N/A</v>
      </c>
      <c r="E138" s="82">
        <v>0.54122580330000003</v>
      </c>
      <c r="F138" s="81" t="str">
        <f>IF($B138="N/A","N/A",IF(E138&gt;10,"No",IF(E138&lt;-10,"No","Yes")))</f>
        <v>N/A</v>
      </c>
      <c r="G138" s="82">
        <v>0.59949163110000003</v>
      </c>
      <c r="H138" s="81" t="str">
        <f>IF($B138="N/A","N/A",IF(G138&gt;10,"No",IF(G138&lt;-10,"No","Yes")))</f>
        <v>N/A</v>
      </c>
      <c r="I138" s="82">
        <v>5.7160000000000002</v>
      </c>
      <c r="J138" s="82">
        <v>10.77</v>
      </c>
      <c r="K138" s="83" t="s">
        <v>112</v>
      </c>
      <c r="L138" s="84" t="str">
        <f>IF(J138="Div by 0", "N/A", IF(K138="N/A","N/A", IF(J138&gt;VALUE(MID(K138,1,2)), "No", IF(J138&lt;-1*VALUE(MID(K138,1,2)), "No", "Yes"))))</f>
        <v>Yes</v>
      </c>
    </row>
    <row r="139" spans="1:12" ht="12.75" customHeight="1" x14ac:dyDescent="0.25">
      <c r="A139" s="86" t="s">
        <v>340</v>
      </c>
      <c r="B139" s="90" t="s">
        <v>50</v>
      </c>
      <c r="C139" s="99">
        <v>0.73348429650000002</v>
      </c>
      <c r="D139" s="98" t="str">
        <f>IF($B139="N/A","N/A",IF(C139&gt;10,"No",IF(C139&lt;-10,"No","Yes")))</f>
        <v>N/A</v>
      </c>
      <c r="E139" s="99">
        <v>0.71188258810000005</v>
      </c>
      <c r="F139" s="98" t="str">
        <f>IF($B139="N/A","N/A",IF(E139&gt;10,"No",IF(E139&lt;-10,"No","Yes")))</f>
        <v>N/A</v>
      </c>
      <c r="G139" s="99">
        <v>0.65224689459999996</v>
      </c>
      <c r="H139" s="98" t="str">
        <f>IF($B139="N/A","N/A",IF(G139&gt;10,"No",IF(G139&lt;-10,"No","Yes")))</f>
        <v>N/A</v>
      </c>
      <c r="I139" s="99">
        <v>-2.95</v>
      </c>
      <c r="J139" s="99">
        <v>-8.3800000000000008</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99.970978040000006</v>
      </c>
      <c r="D141" s="102" t="str">
        <f>IF($B141="N/A","N/A",IF(C141&gt;=99,"Yes","No"))</f>
        <v>Yes</v>
      </c>
      <c r="E141" s="103">
        <v>98.005808325000004</v>
      </c>
      <c r="F141" s="102" t="str">
        <f>IF($B141="N/A","N/A",IF(E141&gt;=99,"Yes","No"))</f>
        <v>No</v>
      </c>
      <c r="G141" s="103">
        <v>99.896548480999996</v>
      </c>
      <c r="H141" s="102" t="str">
        <f>IF($B141="N/A","N/A",IF(G141&gt;=99,"Yes","No"))</f>
        <v>Yes</v>
      </c>
      <c r="I141" s="103">
        <v>-1.97</v>
      </c>
      <c r="J141" s="103">
        <v>1.929</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12.165540719999999</v>
      </c>
      <c r="D142" s="81" t="str">
        <f>IF($B142="N/A","N/A",IF(C142&gt;10,"No",IF(C142&lt;-10,"No","Yes")))</f>
        <v>N/A</v>
      </c>
      <c r="E142" s="82">
        <v>12.674738866</v>
      </c>
      <c r="F142" s="81" t="str">
        <f>IF($B142="N/A","N/A",IF(E142&gt;10,"No",IF(E142&lt;-10,"No","Yes")))</f>
        <v>N/A</v>
      </c>
      <c r="G142" s="82">
        <v>10.299615877000001</v>
      </c>
      <c r="H142" s="81" t="str">
        <f>IF($B142="N/A","N/A",IF(G142&gt;10,"No",IF(G142&lt;-10,"No","Yes")))</f>
        <v>N/A</v>
      </c>
      <c r="I142" s="82">
        <v>4.1859999999999999</v>
      </c>
      <c r="J142" s="82">
        <v>-18.7</v>
      </c>
      <c r="K142" s="83" t="s">
        <v>111</v>
      </c>
      <c r="L142" s="84" t="str">
        <f t="shared" si="57"/>
        <v>No</v>
      </c>
    </row>
    <row r="143" spans="1:12" ht="12.75" customHeight="1" x14ac:dyDescent="0.25">
      <c r="A143" s="78" t="s">
        <v>793</v>
      </c>
      <c r="B143" s="83" t="s">
        <v>9</v>
      </c>
      <c r="C143" s="87">
        <v>99.953960057000003</v>
      </c>
      <c r="D143" s="81" t="str">
        <f>IF($B143="N/A","N/A",IF(C143&gt;=98,"Yes","No"))</f>
        <v>Yes</v>
      </c>
      <c r="E143" s="87">
        <v>99.905604863999997</v>
      </c>
      <c r="F143" s="81" t="str">
        <f>IF($B143="N/A","N/A",IF(E143&gt;=98,"Yes","No"))</f>
        <v>Yes</v>
      </c>
      <c r="G143" s="87">
        <v>99.894591843000001</v>
      </c>
      <c r="H143" s="81" t="str">
        <f>IF($B143="N/A","N/A",IF(G143&gt;=98,"Yes","No"))</f>
        <v>Yes</v>
      </c>
      <c r="I143" s="82">
        <v>-4.8000000000000001E-2</v>
      </c>
      <c r="J143" s="82">
        <v>-1.0999999999999999E-2</v>
      </c>
      <c r="K143" s="83" t="s">
        <v>111</v>
      </c>
      <c r="L143" s="84" t="str">
        <f t="shared" si="57"/>
        <v>Yes</v>
      </c>
    </row>
    <row r="144" spans="1:12" ht="12.75" customHeight="1" x14ac:dyDescent="0.25">
      <c r="A144" s="78" t="s">
        <v>794</v>
      </c>
      <c r="B144" s="83" t="s">
        <v>121</v>
      </c>
      <c r="C144" s="87">
        <v>91.125295507999994</v>
      </c>
      <c r="D144" s="81" t="str">
        <f>IF($B144="N/A","N/A",IF(C144&gt;=80,"Yes","No"))</f>
        <v>Yes</v>
      </c>
      <c r="E144" s="87">
        <v>90.485586409000007</v>
      </c>
      <c r="F144" s="81" t="str">
        <f>IF($B144="N/A","N/A",IF(E144&gt;=80,"Yes","No"))</f>
        <v>Yes</v>
      </c>
      <c r="G144" s="87">
        <v>90.722950023999999</v>
      </c>
      <c r="H144" s="81" t="str">
        <f>IF($B144="N/A","N/A",IF(G144&gt;=80,"Yes","No"))</f>
        <v>Yes</v>
      </c>
      <c r="I144" s="82">
        <v>-0.70199999999999996</v>
      </c>
      <c r="J144" s="82">
        <v>0.26229999999999998</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10337</v>
      </c>
      <c r="D149" s="81" t="str">
        <f t="shared" ref="D149:D175" si="61">IF($B149="N/A","N/A",IF(C149&gt;10,"No",IF(C149&lt;-10,"No","Yes")))</f>
        <v>N/A</v>
      </c>
      <c r="E149" s="80">
        <v>10330</v>
      </c>
      <c r="F149" s="81" t="str">
        <f t="shared" ref="F149:F175" si="62">IF($B149="N/A","N/A",IF(E149&gt;10,"No",IF(E149&lt;-10,"No","Yes")))</f>
        <v>N/A</v>
      </c>
      <c r="G149" s="80">
        <v>10633</v>
      </c>
      <c r="H149" s="81" t="str">
        <f t="shared" ref="H149:H175" si="63">IF($B149="N/A","N/A",IF(G149&gt;10,"No",IF(G149&lt;-10,"No","Yes")))</f>
        <v>N/A</v>
      </c>
      <c r="I149" s="82">
        <v>-6.8000000000000005E-2</v>
      </c>
      <c r="J149" s="82">
        <v>2.9329999999999998</v>
      </c>
      <c r="K149" s="83" t="s">
        <v>111</v>
      </c>
      <c r="L149" s="84" t="str">
        <f t="shared" si="57"/>
        <v>Yes</v>
      </c>
    </row>
    <row r="150" spans="1:12" x14ac:dyDescent="0.25">
      <c r="A150" s="129" t="s">
        <v>767</v>
      </c>
      <c r="B150" s="79" t="s">
        <v>50</v>
      </c>
      <c r="C150" s="80">
        <v>1885</v>
      </c>
      <c r="D150" s="81" t="str">
        <f t="shared" si="61"/>
        <v>N/A</v>
      </c>
      <c r="E150" s="80">
        <v>1921</v>
      </c>
      <c r="F150" s="81" t="str">
        <f t="shared" si="62"/>
        <v>N/A</v>
      </c>
      <c r="G150" s="80">
        <v>1763</v>
      </c>
      <c r="H150" s="81" t="str">
        <f t="shared" si="63"/>
        <v>N/A</v>
      </c>
      <c r="I150" s="82">
        <v>1.91</v>
      </c>
      <c r="J150" s="82">
        <v>-8.2200000000000006</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3286</v>
      </c>
      <c r="D152" s="81" t="str">
        <f t="shared" si="61"/>
        <v>N/A</v>
      </c>
      <c r="E152" s="80">
        <v>3263</v>
      </c>
      <c r="F152" s="81" t="str">
        <f t="shared" si="62"/>
        <v>N/A</v>
      </c>
      <c r="G152" s="80">
        <v>3758</v>
      </c>
      <c r="H152" s="81" t="str">
        <f t="shared" si="63"/>
        <v>N/A</v>
      </c>
      <c r="I152" s="82">
        <v>-0.7</v>
      </c>
      <c r="J152" s="82">
        <v>15.17</v>
      </c>
      <c r="K152" s="83" t="s">
        <v>111</v>
      </c>
      <c r="L152" s="84" t="str">
        <f t="shared" si="57"/>
        <v>No</v>
      </c>
    </row>
    <row r="153" spans="1:12" x14ac:dyDescent="0.25">
      <c r="A153" s="129" t="s">
        <v>770</v>
      </c>
      <c r="B153" s="79" t="s">
        <v>50</v>
      </c>
      <c r="C153" s="80">
        <v>5166</v>
      </c>
      <c r="D153" s="81" t="str">
        <f t="shared" si="61"/>
        <v>N/A</v>
      </c>
      <c r="E153" s="80">
        <v>5146</v>
      </c>
      <c r="F153" s="81" t="str">
        <f t="shared" si="62"/>
        <v>N/A</v>
      </c>
      <c r="G153" s="80">
        <v>5112</v>
      </c>
      <c r="H153" s="81" t="str">
        <f t="shared" si="63"/>
        <v>N/A</v>
      </c>
      <c r="I153" s="82">
        <v>-0.38700000000000001</v>
      </c>
      <c r="J153" s="82">
        <v>-0.66100000000000003</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18799</v>
      </c>
      <c r="D155" s="81" t="str">
        <f t="shared" si="61"/>
        <v>N/A</v>
      </c>
      <c r="E155" s="80">
        <v>19243</v>
      </c>
      <c r="F155" s="81" t="str">
        <f t="shared" si="62"/>
        <v>N/A</v>
      </c>
      <c r="G155" s="80">
        <v>19525</v>
      </c>
      <c r="H155" s="81" t="str">
        <f t="shared" si="63"/>
        <v>N/A</v>
      </c>
      <c r="I155" s="82">
        <v>2.3620000000000001</v>
      </c>
      <c r="J155" s="82">
        <v>1.4650000000000001</v>
      </c>
      <c r="K155" s="83" t="s">
        <v>111</v>
      </c>
      <c r="L155" s="84" t="str">
        <f t="shared" si="57"/>
        <v>Yes</v>
      </c>
    </row>
    <row r="156" spans="1:12" x14ac:dyDescent="0.25">
      <c r="A156" s="129" t="s">
        <v>772</v>
      </c>
      <c r="B156" s="79" t="s">
        <v>50</v>
      </c>
      <c r="C156" s="80">
        <v>13103</v>
      </c>
      <c r="D156" s="81" t="str">
        <f t="shared" si="61"/>
        <v>N/A</v>
      </c>
      <c r="E156" s="80">
        <v>13195</v>
      </c>
      <c r="F156" s="81" t="str">
        <f t="shared" si="62"/>
        <v>N/A</v>
      </c>
      <c r="G156" s="80">
        <v>13525</v>
      </c>
      <c r="H156" s="81" t="str">
        <f t="shared" si="63"/>
        <v>N/A</v>
      </c>
      <c r="I156" s="82">
        <v>0.70209999999999995</v>
      </c>
      <c r="J156" s="82">
        <v>2.5009999999999999</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3125</v>
      </c>
      <c r="D158" s="81" t="str">
        <f t="shared" si="61"/>
        <v>N/A</v>
      </c>
      <c r="E158" s="80">
        <v>3414</v>
      </c>
      <c r="F158" s="81" t="str">
        <f t="shared" si="62"/>
        <v>N/A</v>
      </c>
      <c r="G158" s="80">
        <v>3223</v>
      </c>
      <c r="H158" s="81" t="str">
        <f t="shared" si="63"/>
        <v>N/A</v>
      </c>
      <c r="I158" s="82">
        <v>9.2479999999999993</v>
      </c>
      <c r="J158" s="82">
        <v>-5.59</v>
      </c>
      <c r="K158" s="83" t="s">
        <v>111</v>
      </c>
      <c r="L158" s="84" t="str">
        <f t="shared" si="57"/>
        <v>Yes</v>
      </c>
    </row>
    <row r="159" spans="1:12" x14ac:dyDescent="0.25">
      <c r="A159" s="129" t="s">
        <v>788</v>
      </c>
      <c r="B159" s="79" t="s">
        <v>50</v>
      </c>
      <c r="C159" s="80">
        <v>2571</v>
      </c>
      <c r="D159" s="81" t="str">
        <f t="shared" si="61"/>
        <v>N/A</v>
      </c>
      <c r="E159" s="80">
        <v>2634</v>
      </c>
      <c r="F159" s="81" t="str">
        <f t="shared" si="62"/>
        <v>N/A</v>
      </c>
      <c r="G159" s="80">
        <v>2777</v>
      </c>
      <c r="H159" s="81" t="str">
        <f t="shared" si="63"/>
        <v>N/A</v>
      </c>
      <c r="I159" s="82">
        <v>2.4500000000000002</v>
      </c>
      <c r="J159" s="82">
        <v>5.4290000000000003</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80365</v>
      </c>
      <c r="D161" s="81" t="str">
        <f t="shared" si="61"/>
        <v>N/A</v>
      </c>
      <c r="E161" s="80">
        <v>81572</v>
      </c>
      <c r="F161" s="81" t="str">
        <f t="shared" si="62"/>
        <v>N/A</v>
      </c>
      <c r="G161" s="80">
        <v>83485</v>
      </c>
      <c r="H161" s="81" t="str">
        <f t="shared" si="63"/>
        <v>N/A</v>
      </c>
      <c r="I161" s="82">
        <v>1.502</v>
      </c>
      <c r="J161" s="82">
        <v>2.3450000000000002</v>
      </c>
      <c r="K161" s="83" t="s">
        <v>111</v>
      </c>
      <c r="L161" s="84" t="str">
        <f t="shared" si="57"/>
        <v>Yes</v>
      </c>
    </row>
    <row r="162" spans="1:12" x14ac:dyDescent="0.25">
      <c r="A162" s="129" t="s">
        <v>775</v>
      </c>
      <c r="B162" s="79" t="s">
        <v>50</v>
      </c>
      <c r="C162" s="80">
        <v>16033</v>
      </c>
      <c r="D162" s="81" t="str">
        <f t="shared" si="61"/>
        <v>N/A</v>
      </c>
      <c r="E162" s="80">
        <v>15667</v>
      </c>
      <c r="F162" s="81" t="str">
        <f t="shared" si="62"/>
        <v>N/A</v>
      </c>
      <c r="G162" s="80">
        <v>15676</v>
      </c>
      <c r="H162" s="81" t="str">
        <f t="shared" si="63"/>
        <v>N/A</v>
      </c>
      <c r="I162" s="82">
        <v>-2.2799999999999998</v>
      </c>
      <c r="J162" s="82">
        <v>5.74E-2</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48006</v>
      </c>
      <c r="D165" s="81" t="str">
        <f t="shared" si="61"/>
        <v>N/A</v>
      </c>
      <c r="E165" s="80">
        <v>49020</v>
      </c>
      <c r="F165" s="81" t="str">
        <f t="shared" si="62"/>
        <v>N/A</v>
      </c>
      <c r="G165" s="80">
        <v>51156</v>
      </c>
      <c r="H165" s="81" t="str">
        <f t="shared" si="63"/>
        <v>N/A</v>
      </c>
      <c r="I165" s="82">
        <v>2.1120000000000001</v>
      </c>
      <c r="J165" s="82">
        <v>4.3570000000000002</v>
      </c>
      <c r="K165" s="83" t="s">
        <v>111</v>
      </c>
      <c r="L165" s="84" t="str">
        <f t="shared" si="57"/>
        <v>Yes</v>
      </c>
    </row>
    <row r="166" spans="1:12" x14ac:dyDescent="0.25">
      <c r="A166" s="129" t="s">
        <v>779</v>
      </c>
      <c r="B166" s="79" t="s">
        <v>50</v>
      </c>
      <c r="C166" s="80">
        <v>11018</v>
      </c>
      <c r="D166" s="81" t="str">
        <f t="shared" si="61"/>
        <v>N/A</v>
      </c>
      <c r="E166" s="80">
        <v>11388</v>
      </c>
      <c r="F166" s="81" t="str">
        <f t="shared" si="62"/>
        <v>N/A</v>
      </c>
      <c r="G166" s="80">
        <v>11190</v>
      </c>
      <c r="H166" s="81" t="str">
        <f t="shared" si="63"/>
        <v>N/A</v>
      </c>
      <c r="I166" s="82">
        <v>3.3580000000000001</v>
      </c>
      <c r="J166" s="82">
        <v>-1.74</v>
      </c>
      <c r="K166" s="83" t="s">
        <v>111</v>
      </c>
      <c r="L166" s="84" t="str">
        <f t="shared" si="57"/>
        <v>Yes</v>
      </c>
    </row>
    <row r="167" spans="1:12" x14ac:dyDescent="0.25">
      <c r="A167" s="129" t="s">
        <v>780</v>
      </c>
      <c r="B167" s="79" t="s">
        <v>50</v>
      </c>
      <c r="C167" s="80">
        <v>5308</v>
      </c>
      <c r="D167" s="81" t="str">
        <f t="shared" si="61"/>
        <v>N/A</v>
      </c>
      <c r="E167" s="80">
        <v>5497</v>
      </c>
      <c r="F167" s="81" t="str">
        <f t="shared" si="62"/>
        <v>N/A</v>
      </c>
      <c r="G167" s="80">
        <v>5463</v>
      </c>
      <c r="H167" s="81" t="str">
        <f t="shared" si="63"/>
        <v>N/A</v>
      </c>
      <c r="I167" s="82">
        <v>3.5609999999999999</v>
      </c>
      <c r="J167" s="82">
        <v>-0.61899999999999999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21150</v>
      </c>
      <c r="D169" s="81" t="str">
        <f t="shared" si="61"/>
        <v>N/A</v>
      </c>
      <c r="E169" s="80">
        <v>20779</v>
      </c>
      <c r="F169" s="81" t="str">
        <f t="shared" si="62"/>
        <v>N/A</v>
      </c>
      <c r="G169" s="80">
        <v>20610</v>
      </c>
      <c r="H169" s="81" t="str">
        <f t="shared" si="63"/>
        <v>N/A</v>
      </c>
      <c r="I169" s="82">
        <v>-1.75</v>
      </c>
      <c r="J169" s="82">
        <v>-0.81299999999999994</v>
      </c>
      <c r="K169" s="83" t="s">
        <v>111</v>
      </c>
      <c r="L169" s="84" t="str">
        <f t="shared" si="57"/>
        <v>Yes</v>
      </c>
    </row>
    <row r="170" spans="1:12" x14ac:dyDescent="0.25">
      <c r="A170" s="129" t="s">
        <v>782</v>
      </c>
      <c r="B170" s="79" t="s">
        <v>50</v>
      </c>
      <c r="C170" s="80">
        <v>9984</v>
      </c>
      <c r="D170" s="81" t="str">
        <f t="shared" si="61"/>
        <v>N/A</v>
      </c>
      <c r="E170" s="80">
        <v>9646</v>
      </c>
      <c r="F170" s="81" t="str">
        <f t="shared" si="62"/>
        <v>N/A</v>
      </c>
      <c r="G170" s="80">
        <v>9609</v>
      </c>
      <c r="H170" s="81" t="str">
        <f t="shared" si="63"/>
        <v>N/A</v>
      </c>
      <c r="I170" s="82">
        <v>-3.39</v>
      </c>
      <c r="J170" s="82">
        <v>-0.38400000000000001</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4541</v>
      </c>
      <c r="D173" s="81" t="str">
        <f t="shared" si="61"/>
        <v>N/A</v>
      </c>
      <c r="E173" s="80">
        <v>4650</v>
      </c>
      <c r="F173" s="81" t="str">
        <f t="shared" si="62"/>
        <v>N/A</v>
      </c>
      <c r="G173" s="80">
        <v>4504</v>
      </c>
      <c r="H173" s="81" t="str">
        <f t="shared" si="63"/>
        <v>N/A</v>
      </c>
      <c r="I173" s="82">
        <v>2.4</v>
      </c>
      <c r="J173" s="82">
        <v>-3.14</v>
      </c>
      <c r="K173" s="83" t="s">
        <v>111</v>
      </c>
      <c r="L173" s="84" t="str">
        <f t="shared" si="57"/>
        <v>Yes</v>
      </c>
    </row>
    <row r="174" spans="1:12" x14ac:dyDescent="0.25">
      <c r="A174" s="129" t="s">
        <v>786</v>
      </c>
      <c r="B174" s="79" t="s">
        <v>50</v>
      </c>
      <c r="C174" s="80">
        <v>6625</v>
      </c>
      <c r="D174" s="81" t="str">
        <f t="shared" si="61"/>
        <v>N/A</v>
      </c>
      <c r="E174" s="80">
        <v>6483</v>
      </c>
      <c r="F174" s="81" t="str">
        <f t="shared" si="62"/>
        <v>N/A</v>
      </c>
      <c r="G174" s="80">
        <v>6497</v>
      </c>
      <c r="H174" s="81" t="str">
        <f t="shared" si="63"/>
        <v>N/A</v>
      </c>
      <c r="I174" s="82">
        <v>-2.14</v>
      </c>
      <c r="J174" s="82">
        <v>0.21590000000000001</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6445</v>
      </c>
      <c r="D178" s="102" t="str">
        <f t="shared" ref="D178:D183" si="64">IF($B178="N/A","N/A",IF(C178&gt;10,"No",IF(C178&lt;-10,"No","Yes")))</f>
        <v>N/A</v>
      </c>
      <c r="E178" s="100">
        <v>6617</v>
      </c>
      <c r="F178" s="102" t="str">
        <f t="shared" ref="F178:F183" si="65">IF($B178="N/A","N/A",IF(E178&gt;10,"No",IF(E178&lt;-10,"No","Yes")))</f>
        <v>N/A</v>
      </c>
      <c r="G178" s="100">
        <v>6729</v>
      </c>
      <c r="H178" s="102" t="str">
        <f t="shared" ref="H178:H183" si="66">IF($B178="N/A","N/A",IF(G178&gt;10,"No",IF(G178&lt;-10,"No","Yes")))</f>
        <v>N/A</v>
      </c>
      <c r="I178" s="103">
        <v>2.669</v>
      </c>
      <c r="J178" s="103">
        <v>1.6930000000000001</v>
      </c>
      <c r="K178" s="109" t="s">
        <v>112</v>
      </c>
      <c r="L178" s="104" t="str">
        <f t="shared" ref="L178:L183" si="67">IF(J178="Div by 0", "N/A", IF(K178="N/A","N/A", IF(J178&gt;VALUE(MID(K178,1,2)), "No", IF(J178&lt;-1*VALUE(MID(K178,1,2)), "No", "Yes"))))</f>
        <v>Yes</v>
      </c>
    </row>
    <row r="179" spans="1:12" x14ac:dyDescent="0.25">
      <c r="A179" s="93" t="s">
        <v>653</v>
      </c>
      <c r="B179" s="83" t="s">
        <v>50</v>
      </c>
      <c r="C179" s="82">
        <v>4.9329894144999997</v>
      </c>
      <c r="D179" s="81" t="str">
        <f t="shared" si="64"/>
        <v>N/A</v>
      </c>
      <c r="E179" s="82">
        <v>5.0157666535000001</v>
      </c>
      <c r="F179" s="81" t="str">
        <f t="shared" si="65"/>
        <v>N/A</v>
      </c>
      <c r="G179" s="82">
        <v>5.0121784988</v>
      </c>
      <c r="H179" s="81" t="str">
        <f t="shared" si="66"/>
        <v>N/A</v>
      </c>
      <c r="I179" s="82">
        <v>1.6779999999999999</v>
      </c>
      <c r="J179" s="82">
        <v>-7.1999999999999995E-2</v>
      </c>
      <c r="K179" s="83" t="s">
        <v>112</v>
      </c>
      <c r="L179" s="84" t="str">
        <f t="shared" si="67"/>
        <v>Yes</v>
      </c>
    </row>
    <row r="180" spans="1:12" x14ac:dyDescent="0.25">
      <c r="A180" s="126" t="s">
        <v>654</v>
      </c>
      <c r="B180" s="83" t="s">
        <v>50</v>
      </c>
      <c r="C180" s="82">
        <v>45.032407855000002</v>
      </c>
      <c r="D180" s="81" t="str">
        <f t="shared" si="64"/>
        <v>N/A</v>
      </c>
      <c r="E180" s="82">
        <v>43.688286544</v>
      </c>
      <c r="F180" s="81" t="str">
        <f t="shared" si="65"/>
        <v>N/A</v>
      </c>
      <c r="G180" s="82">
        <v>42.546788300999999</v>
      </c>
      <c r="H180" s="81" t="str">
        <f t="shared" si="66"/>
        <v>N/A</v>
      </c>
      <c r="I180" s="82">
        <v>-2.98</v>
      </c>
      <c r="J180" s="82">
        <v>-2.61</v>
      </c>
      <c r="K180" s="83" t="s">
        <v>112</v>
      </c>
      <c r="L180" s="84" t="str">
        <f t="shared" si="67"/>
        <v>Yes</v>
      </c>
    </row>
    <row r="181" spans="1:12" x14ac:dyDescent="0.25">
      <c r="A181" s="126" t="s">
        <v>655</v>
      </c>
      <c r="B181" s="83" t="s">
        <v>50</v>
      </c>
      <c r="C181" s="82">
        <v>7.5376349806</v>
      </c>
      <c r="D181" s="81" t="str">
        <f t="shared" si="64"/>
        <v>N/A</v>
      </c>
      <c r="E181" s="82">
        <v>7.3897001507000004</v>
      </c>
      <c r="F181" s="81" t="str">
        <f t="shared" si="65"/>
        <v>N/A</v>
      </c>
      <c r="G181" s="82">
        <v>7.2368758003</v>
      </c>
      <c r="H181" s="81" t="str">
        <f t="shared" si="66"/>
        <v>N/A</v>
      </c>
      <c r="I181" s="82">
        <v>-1.96</v>
      </c>
      <c r="J181" s="82">
        <v>-2.0699999999999998</v>
      </c>
      <c r="K181" s="83" t="s">
        <v>112</v>
      </c>
      <c r="L181" s="84" t="str">
        <f t="shared" si="67"/>
        <v>Yes</v>
      </c>
    </row>
    <row r="182" spans="1:12" x14ac:dyDescent="0.25">
      <c r="A182" s="126" t="s">
        <v>656</v>
      </c>
      <c r="B182" s="83" t="s">
        <v>50</v>
      </c>
      <c r="C182" s="82">
        <v>0.45791078210000002</v>
      </c>
      <c r="D182" s="81" t="str">
        <f t="shared" si="64"/>
        <v>N/A</v>
      </c>
      <c r="E182" s="82">
        <v>0.8262639141</v>
      </c>
      <c r="F182" s="81" t="str">
        <f t="shared" si="65"/>
        <v>N/A</v>
      </c>
      <c r="G182" s="82">
        <v>0.93909085459999997</v>
      </c>
      <c r="H182" s="81" t="str">
        <f t="shared" si="66"/>
        <v>N/A</v>
      </c>
      <c r="I182" s="82">
        <v>80.44</v>
      </c>
      <c r="J182" s="82">
        <v>13.66</v>
      </c>
      <c r="K182" s="83" t="s">
        <v>112</v>
      </c>
      <c r="L182" s="84" t="str">
        <f t="shared" si="67"/>
        <v>Yes</v>
      </c>
    </row>
    <row r="183" spans="1:12" x14ac:dyDescent="0.25">
      <c r="A183" s="126" t="s">
        <v>657</v>
      </c>
      <c r="B183" s="90" t="s">
        <v>50</v>
      </c>
      <c r="C183" s="99">
        <v>2.3640661899999998E-2</v>
      </c>
      <c r="D183" s="98" t="str">
        <f t="shared" si="64"/>
        <v>N/A</v>
      </c>
      <c r="E183" s="99">
        <v>3.8500409100000001E-2</v>
      </c>
      <c r="F183" s="98" t="str">
        <f t="shared" si="65"/>
        <v>N/A</v>
      </c>
      <c r="G183" s="99">
        <v>3.8816108699999997E-2</v>
      </c>
      <c r="H183" s="98" t="str">
        <f t="shared" si="66"/>
        <v>N/A</v>
      </c>
      <c r="I183" s="99">
        <v>62.86</v>
      </c>
      <c r="J183" s="99">
        <v>0.82</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6293</v>
      </c>
      <c r="D185" s="102" t="str">
        <f t="shared" ref="D185:D191" si="68">IF($B185="N/A","N/A",IF(C185&gt;10,"No",IF(C185&lt;-10,"No","Yes")))</f>
        <v>N/A</v>
      </c>
      <c r="E185" s="101">
        <v>6406</v>
      </c>
      <c r="F185" s="102" t="str">
        <f t="shared" ref="F185:F191" si="69">IF($B185="N/A","N/A",IF(E185&gt;10,"No",IF(E185&lt;-10,"No","Yes")))</f>
        <v>N/A</v>
      </c>
      <c r="G185" s="101">
        <v>5844</v>
      </c>
      <c r="H185" s="102" t="str">
        <f t="shared" ref="H185:H191" si="70">IF($B185="N/A","N/A",IF(G185&gt;10,"No",IF(G185&lt;-10,"No","Yes")))</f>
        <v>N/A</v>
      </c>
      <c r="I185" s="103">
        <v>1.796</v>
      </c>
      <c r="J185" s="103">
        <v>-8.77</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4.8166489348999999</v>
      </c>
      <c r="D186" s="81" t="str">
        <f t="shared" si="68"/>
        <v>N/A</v>
      </c>
      <c r="E186" s="87">
        <v>4.8558260817000001</v>
      </c>
      <c r="F186" s="81" t="str">
        <f t="shared" si="69"/>
        <v>N/A</v>
      </c>
      <c r="G186" s="87">
        <v>4.3529753524999997</v>
      </c>
      <c r="H186" s="81" t="str">
        <f t="shared" si="70"/>
        <v>N/A</v>
      </c>
      <c r="I186" s="82">
        <v>0.81340000000000001</v>
      </c>
      <c r="J186" s="82">
        <v>-10.4</v>
      </c>
      <c r="K186" s="83" t="s">
        <v>112</v>
      </c>
      <c r="L186" s="84" t="str">
        <f t="shared" si="71"/>
        <v>Yes</v>
      </c>
    </row>
    <row r="187" spans="1:12" ht="12.75" customHeight="1" x14ac:dyDescent="0.25">
      <c r="A187" s="126" t="s">
        <v>580</v>
      </c>
      <c r="B187" s="79" t="s">
        <v>50</v>
      </c>
      <c r="C187" s="87">
        <v>11.57976202</v>
      </c>
      <c r="D187" s="81" t="str">
        <f t="shared" si="68"/>
        <v>N/A</v>
      </c>
      <c r="E187" s="87">
        <v>13.339787028</v>
      </c>
      <c r="F187" s="81" t="str">
        <f t="shared" si="69"/>
        <v>N/A</v>
      </c>
      <c r="G187" s="87">
        <v>11.426690492000001</v>
      </c>
      <c r="H187" s="81" t="str">
        <f t="shared" si="70"/>
        <v>N/A</v>
      </c>
      <c r="I187" s="82">
        <v>15.2</v>
      </c>
      <c r="J187" s="82">
        <v>-14.3</v>
      </c>
      <c r="K187" s="83" t="s">
        <v>112</v>
      </c>
      <c r="L187" s="84" t="str">
        <f t="shared" si="71"/>
        <v>Yes</v>
      </c>
    </row>
    <row r="188" spans="1:12" ht="12.75" customHeight="1" x14ac:dyDescent="0.25">
      <c r="A188" s="126" t="s">
        <v>579</v>
      </c>
      <c r="B188" s="79" t="s">
        <v>50</v>
      </c>
      <c r="C188" s="87">
        <v>18.995691260000001</v>
      </c>
      <c r="D188" s="81" t="str">
        <f t="shared" si="68"/>
        <v>N/A</v>
      </c>
      <c r="E188" s="87">
        <v>18.812035545000001</v>
      </c>
      <c r="F188" s="81" t="str">
        <f t="shared" si="69"/>
        <v>N/A</v>
      </c>
      <c r="G188" s="87">
        <v>19.964148527999999</v>
      </c>
      <c r="H188" s="81" t="str">
        <f t="shared" si="70"/>
        <v>N/A</v>
      </c>
      <c r="I188" s="82">
        <v>-0.96699999999999997</v>
      </c>
      <c r="J188" s="82">
        <v>6.1239999999999997</v>
      </c>
      <c r="K188" s="83" t="s">
        <v>112</v>
      </c>
      <c r="L188" s="84" t="str">
        <f t="shared" si="71"/>
        <v>Yes</v>
      </c>
    </row>
    <row r="189" spans="1:12" ht="12.75" customHeight="1" x14ac:dyDescent="0.25">
      <c r="A189" s="126" t="s">
        <v>578</v>
      </c>
      <c r="B189" s="79" t="s">
        <v>50</v>
      </c>
      <c r="C189" s="87">
        <v>1.8291544826999999</v>
      </c>
      <c r="D189" s="81" t="str">
        <f t="shared" si="68"/>
        <v>N/A</v>
      </c>
      <c r="E189" s="87">
        <v>1.6353650763000001</v>
      </c>
      <c r="F189" s="81" t="str">
        <f t="shared" si="69"/>
        <v>N/A</v>
      </c>
      <c r="G189" s="87">
        <v>0.80733065820000005</v>
      </c>
      <c r="H189" s="81" t="str">
        <f t="shared" si="70"/>
        <v>N/A</v>
      </c>
      <c r="I189" s="82">
        <v>-10.6</v>
      </c>
      <c r="J189" s="82">
        <v>-50.6</v>
      </c>
      <c r="K189" s="83" t="s">
        <v>112</v>
      </c>
      <c r="L189" s="84" t="str">
        <f t="shared" si="71"/>
        <v>No</v>
      </c>
    </row>
    <row r="190" spans="1:12" ht="12.75" customHeight="1" x14ac:dyDescent="0.25">
      <c r="A190" s="126" t="s">
        <v>577</v>
      </c>
      <c r="B190" s="79" t="s">
        <v>50</v>
      </c>
      <c r="C190" s="87">
        <v>0.26004728129999999</v>
      </c>
      <c r="D190" s="81" t="str">
        <f t="shared" si="68"/>
        <v>N/A</v>
      </c>
      <c r="E190" s="87">
        <v>0.35612878390000002</v>
      </c>
      <c r="F190" s="81" t="str">
        <f t="shared" si="69"/>
        <v>N/A</v>
      </c>
      <c r="G190" s="87">
        <v>0.27656477439999999</v>
      </c>
      <c r="H190" s="81" t="str">
        <f t="shared" si="70"/>
        <v>N/A</v>
      </c>
      <c r="I190" s="82">
        <v>36.950000000000003</v>
      </c>
      <c r="J190" s="82">
        <v>-22.3</v>
      </c>
      <c r="K190" s="83" t="s">
        <v>112</v>
      </c>
      <c r="L190" s="84" t="str">
        <f t="shared" si="71"/>
        <v>No</v>
      </c>
    </row>
    <row r="191" spans="1:12" ht="12.75" customHeight="1" x14ac:dyDescent="0.25">
      <c r="A191" s="93" t="s">
        <v>345</v>
      </c>
      <c r="B191" s="79" t="s">
        <v>50</v>
      </c>
      <c r="C191" s="80">
        <v>530</v>
      </c>
      <c r="D191" s="81" t="str">
        <f t="shared" si="68"/>
        <v>N/A</v>
      </c>
      <c r="E191" s="80">
        <v>746</v>
      </c>
      <c r="F191" s="81" t="str">
        <f t="shared" si="69"/>
        <v>N/A</v>
      </c>
      <c r="G191" s="80">
        <v>549</v>
      </c>
      <c r="H191" s="81" t="str">
        <f t="shared" si="70"/>
        <v>N/A</v>
      </c>
      <c r="I191" s="82">
        <v>40.75</v>
      </c>
      <c r="J191" s="82">
        <v>-26.4</v>
      </c>
      <c r="K191" s="83" t="s">
        <v>112</v>
      </c>
      <c r="L191" s="84" t="str">
        <f t="shared" si="71"/>
        <v>No</v>
      </c>
    </row>
    <row r="192" spans="1:12" ht="25" x14ac:dyDescent="0.25">
      <c r="A192" s="88" t="s">
        <v>342</v>
      </c>
      <c r="B192" s="130" t="s">
        <v>50</v>
      </c>
      <c r="C192" s="101">
        <v>6371</v>
      </c>
      <c r="D192" s="102" t="str">
        <f>IF($B192="N/A","N/A",IF(C192&gt;10,"No",IF(C192&lt;-10,"No","Yes")))</f>
        <v>N/A</v>
      </c>
      <c r="E192" s="101">
        <v>6503</v>
      </c>
      <c r="F192" s="102" t="str">
        <f>IF($B192="N/A","N/A",IF(E192&gt;10,"No",IF(E192&lt;-10,"No","Yes")))</f>
        <v>N/A</v>
      </c>
      <c r="G192" s="101">
        <v>5925</v>
      </c>
      <c r="H192" s="102" t="str">
        <f>IF($B192="N/A","N/A",IF(G192&gt;10,"No",IF(G192&lt;-10,"No","Yes")))</f>
        <v>N/A</v>
      </c>
      <c r="I192" s="103">
        <v>2.0720000000000001</v>
      </c>
      <c r="J192" s="103">
        <v>-8.89</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3828</v>
      </c>
      <c r="D194" s="102" t="str">
        <f t="shared" ref="D194:D267" si="72">IF($B194="N/A","N/A",IF(C194&gt;10,"No",IF(C194&lt;-10,"No","Yes")))</f>
        <v>N/A</v>
      </c>
      <c r="E194" s="101">
        <v>4134</v>
      </c>
      <c r="F194" s="102" t="str">
        <f t="shared" ref="F194:F267" si="73">IF($B194="N/A","N/A",IF(E194&gt;10,"No",IF(E194&lt;-10,"No","Yes")))</f>
        <v>N/A</v>
      </c>
      <c r="G194" s="101">
        <v>4241</v>
      </c>
      <c r="H194" s="102" t="str">
        <f t="shared" ref="H194:H246" si="74">IF($B194="N/A","N/A",IF(G194&gt;10,"No",IF(G194&lt;-10,"No","Yes")))</f>
        <v>N/A</v>
      </c>
      <c r="I194" s="103">
        <v>7.9939999999999998</v>
      </c>
      <c r="J194" s="103">
        <v>2.5880000000000001</v>
      </c>
      <c r="K194" s="109" t="s">
        <v>112</v>
      </c>
      <c r="L194" s="104" t="str">
        <f t="shared" ref="L194:L230" si="75">IF(J194="Div by 0", "N/A", IF(K194="N/A","N/A", IF(J194&gt;VALUE(MID(K194,1,2)), "No", IF(J194&lt;-1*VALUE(MID(K194,1,2)), "No", "Yes"))))</f>
        <v>Yes</v>
      </c>
    </row>
    <row r="195" spans="1:12" x14ac:dyDescent="0.25">
      <c r="A195" s="86" t="s">
        <v>346</v>
      </c>
      <c r="B195" s="79" t="s">
        <v>50</v>
      </c>
      <c r="C195" s="87">
        <v>2.9299431308999999</v>
      </c>
      <c r="D195" s="81" t="str">
        <f t="shared" si="72"/>
        <v>N/A</v>
      </c>
      <c r="E195" s="87">
        <v>3.1336223886000001</v>
      </c>
      <c r="F195" s="81" t="str">
        <f t="shared" si="73"/>
        <v>N/A</v>
      </c>
      <c r="G195" s="87">
        <v>3.1589610659999998</v>
      </c>
      <c r="H195" s="81" t="str">
        <f t="shared" si="74"/>
        <v>N/A</v>
      </c>
      <c r="I195" s="82">
        <v>6.952</v>
      </c>
      <c r="J195" s="82">
        <v>0.80859999999999999</v>
      </c>
      <c r="K195" s="83" t="s">
        <v>112</v>
      </c>
      <c r="L195" s="84" t="str">
        <f t="shared" si="75"/>
        <v>Yes</v>
      </c>
    </row>
    <row r="196" spans="1:12" x14ac:dyDescent="0.25">
      <c r="A196" s="126" t="s">
        <v>658</v>
      </c>
      <c r="B196" s="79" t="s">
        <v>50</v>
      </c>
      <c r="C196" s="87">
        <v>9.0064815711000001</v>
      </c>
      <c r="D196" s="81" t="str">
        <f t="shared" si="72"/>
        <v>N/A</v>
      </c>
      <c r="E196" s="87">
        <v>10.997095837</v>
      </c>
      <c r="F196" s="81" t="str">
        <f t="shared" si="73"/>
        <v>N/A</v>
      </c>
      <c r="G196" s="87">
        <v>8.7933791027999995</v>
      </c>
      <c r="H196" s="81" t="str">
        <f t="shared" si="74"/>
        <v>N/A</v>
      </c>
      <c r="I196" s="82">
        <v>22.1</v>
      </c>
      <c r="J196" s="82">
        <v>-20</v>
      </c>
      <c r="K196" s="83" t="s">
        <v>112</v>
      </c>
      <c r="L196" s="84" t="str">
        <f t="shared" si="75"/>
        <v>No</v>
      </c>
    </row>
    <row r="197" spans="1:12" x14ac:dyDescent="0.25">
      <c r="A197" s="126" t="s">
        <v>659</v>
      </c>
      <c r="B197" s="79" t="s">
        <v>50</v>
      </c>
      <c r="C197" s="87">
        <v>15.399755305999999</v>
      </c>
      <c r="D197" s="81" t="str">
        <f t="shared" si="72"/>
        <v>N/A</v>
      </c>
      <c r="E197" s="87">
        <v>15.564101232000001</v>
      </c>
      <c r="F197" s="81" t="str">
        <f t="shared" si="73"/>
        <v>N/A</v>
      </c>
      <c r="G197" s="87">
        <v>16.932138284000001</v>
      </c>
      <c r="H197" s="81" t="str">
        <f t="shared" si="74"/>
        <v>N/A</v>
      </c>
      <c r="I197" s="82">
        <v>1.0669999999999999</v>
      </c>
      <c r="J197" s="82">
        <v>8.7899999999999991</v>
      </c>
      <c r="K197" s="83" t="s">
        <v>112</v>
      </c>
      <c r="L197" s="84" t="str">
        <f t="shared" si="75"/>
        <v>Yes</v>
      </c>
    </row>
    <row r="198" spans="1:12" x14ac:dyDescent="0.25">
      <c r="A198" s="126" t="s">
        <v>660</v>
      </c>
      <c r="B198" s="79" t="s">
        <v>50</v>
      </c>
      <c r="C198" s="87">
        <v>2.4886456E-3</v>
      </c>
      <c r="D198" s="81" t="str">
        <f t="shared" si="72"/>
        <v>N/A</v>
      </c>
      <c r="E198" s="87">
        <v>2.4518217000000001E-3</v>
      </c>
      <c r="F198" s="81" t="str">
        <f t="shared" si="73"/>
        <v>N/A</v>
      </c>
      <c r="G198" s="87">
        <v>0</v>
      </c>
      <c r="H198" s="81" t="str">
        <f t="shared" si="74"/>
        <v>N/A</v>
      </c>
      <c r="I198" s="82">
        <v>-1.48</v>
      </c>
      <c r="J198" s="82">
        <v>-100</v>
      </c>
      <c r="K198" s="83" t="s">
        <v>112</v>
      </c>
      <c r="L198" s="84" t="str">
        <f t="shared" si="75"/>
        <v>No</v>
      </c>
    </row>
    <row r="199" spans="1:12" x14ac:dyDescent="0.25">
      <c r="A199" s="126" t="s">
        <v>661</v>
      </c>
      <c r="B199" s="79" t="s">
        <v>50</v>
      </c>
      <c r="C199" s="87">
        <v>0</v>
      </c>
      <c r="D199" s="81" t="str">
        <f t="shared" si="72"/>
        <v>N/A</v>
      </c>
      <c r="E199" s="87">
        <v>4.8125510999999996E-3</v>
      </c>
      <c r="F199" s="81" t="str">
        <f t="shared" si="73"/>
        <v>N/A</v>
      </c>
      <c r="G199" s="87">
        <v>0</v>
      </c>
      <c r="H199" s="81" t="str">
        <f t="shared" si="74"/>
        <v>N/A</v>
      </c>
      <c r="I199" s="82" t="s">
        <v>1088</v>
      </c>
      <c r="J199" s="82">
        <v>-100</v>
      </c>
      <c r="K199" s="83" t="s">
        <v>112</v>
      </c>
      <c r="L199" s="84" t="str">
        <f t="shared" si="75"/>
        <v>No</v>
      </c>
    </row>
    <row r="200" spans="1:12" x14ac:dyDescent="0.25">
      <c r="A200" s="126" t="s">
        <v>602</v>
      </c>
      <c r="B200" s="79" t="s">
        <v>50</v>
      </c>
      <c r="C200" s="80" t="s">
        <v>50</v>
      </c>
      <c r="D200" s="81" t="str">
        <f>IF($B200="N/A","N/A",IF(C200&gt;10,"No",IF(C200&lt;-10,"No","Yes")))</f>
        <v>N/A</v>
      </c>
      <c r="E200" s="80">
        <v>1066</v>
      </c>
      <c r="F200" s="81" t="str">
        <f>IF($B200="N/A","N/A",IF(E200&gt;10,"No",IF(E200&lt;-10,"No","Yes")))</f>
        <v>N/A</v>
      </c>
      <c r="G200" s="80">
        <v>928</v>
      </c>
      <c r="H200" s="81" t="str">
        <f>IF($B200="N/A","N/A",IF(G200&gt;10,"No",IF(G200&lt;-10,"No","Yes")))</f>
        <v>N/A</v>
      </c>
      <c r="I200" s="82" t="s">
        <v>50</v>
      </c>
      <c r="J200" s="82">
        <v>-12.9</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70</v>
      </c>
      <c r="F201" s="81" t="str">
        <f>IF($B201="N/A","N/A",IF(E201&gt;10,"No",IF(E201&lt;-10,"No","Yes")))</f>
        <v>N/A</v>
      </c>
      <c r="G201" s="80">
        <v>11</v>
      </c>
      <c r="H201" s="81" t="str">
        <f>IF($B201="N/A","N/A",IF(G201&gt;10,"No",IF(G201&lt;-10,"No","Yes")))</f>
        <v>N/A</v>
      </c>
      <c r="I201" s="82" t="s">
        <v>50</v>
      </c>
      <c r="J201" s="82">
        <v>-90</v>
      </c>
      <c r="K201" s="83" t="s">
        <v>112</v>
      </c>
      <c r="L201" s="84" t="str">
        <f t="shared" si="76"/>
        <v>No</v>
      </c>
    </row>
    <row r="202" spans="1:12" x14ac:dyDescent="0.25">
      <c r="A202" s="126" t="s">
        <v>604</v>
      </c>
      <c r="B202" s="79" t="s">
        <v>50</v>
      </c>
      <c r="C202" s="80" t="s">
        <v>50</v>
      </c>
      <c r="D202" s="81" t="str">
        <f>IF($B202="N/A","N/A",IF(C202&gt;10,"No",IF(C202&lt;-10,"No","Yes")))</f>
        <v>N/A</v>
      </c>
      <c r="E202" s="80">
        <v>1809</v>
      </c>
      <c r="F202" s="81" t="str">
        <f>IF($B202="N/A","N/A",IF(E202&gt;10,"No",IF(E202&lt;-10,"No","Yes")))</f>
        <v>N/A</v>
      </c>
      <c r="G202" s="80">
        <v>2018</v>
      </c>
      <c r="H202" s="81" t="str">
        <f>IF($B202="N/A","N/A",IF(G202&gt;10,"No",IF(G202&lt;-10,"No","Yes")))</f>
        <v>N/A</v>
      </c>
      <c r="I202" s="82" t="s">
        <v>50</v>
      </c>
      <c r="J202" s="82">
        <v>11.55</v>
      </c>
      <c r="K202" s="83" t="s">
        <v>112</v>
      </c>
      <c r="L202" s="84" t="str">
        <f t="shared" si="76"/>
        <v>Yes</v>
      </c>
    </row>
    <row r="203" spans="1:12" x14ac:dyDescent="0.25">
      <c r="A203" s="126" t="s">
        <v>605</v>
      </c>
      <c r="B203" s="79" t="s">
        <v>50</v>
      </c>
      <c r="C203" s="80" t="s">
        <v>50</v>
      </c>
      <c r="D203" s="81" t="str">
        <f>IF($B203="N/A","N/A",IF(C203&gt;10,"No",IF(C203&lt;-10,"No","Yes")))</f>
        <v>N/A</v>
      </c>
      <c r="E203" s="80">
        <v>1186</v>
      </c>
      <c r="F203" s="81" t="str">
        <f>IF($B203="N/A","N/A",IF(E203&gt;10,"No",IF(E203&lt;-10,"No","Yes")))</f>
        <v>N/A</v>
      </c>
      <c r="G203" s="80">
        <v>1288</v>
      </c>
      <c r="H203" s="81" t="str">
        <f>IF($B203="N/A","N/A",IF(G203&gt;10,"No",IF(G203&lt;-10,"No","Yes")))</f>
        <v>N/A</v>
      </c>
      <c r="I203" s="82" t="s">
        <v>50</v>
      </c>
      <c r="J203" s="82">
        <v>8.6</v>
      </c>
      <c r="K203" s="83" t="s">
        <v>112</v>
      </c>
      <c r="L203" s="84" t="str">
        <f t="shared" si="76"/>
        <v>Yes</v>
      </c>
    </row>
    <row r="204" spans="1:12" x14ac:dyDescent="0.25">
      <c r="A204" s="126" t="s">
        <v>606</v>
      </c>
      <c r="B204" s="79" t="s">
        <v>50</v>
      </c>
      <c r="C204" s="80" t="s">
        <v>50</v>
      </c>
      <c r="D204" s="81" t="str">
        <f>IF($B204="N/A","N/A",IF(C204&gt;10,"No",IF(C204&lt;-10,"No","Yes")))</f>
        <v>N/A</v>
      </c>
      <c r="E204" s="80">
        <v>11</v>
      </c>
      <c r="F204" s="81" t="str">
        <f>IF($B204="N/A","N/A",IF(E204&gt;10,"No",IF(E204&lt;-10,"No","Yes")))</f>
        <v>N/A</v>
      </c>
      <c r="G204" s="80">
        <v>0</v>
      </c>
      <c r="H204" s="81" t="str">
        <f>IF($B204="N/A","N/A",IF(G204&gt;10,"No",IF(G204&lt;-10,"No","Yes")))</f>
        <v>N/A</v>
      </c>
      <c r="I204" s="82" t="s">
        <v>50</v>
      </c>
      <c r="J204" s="82">
        <v>-100</v>
      </c>
      <c r="K204" s="83" t="s">
        <v>112</v>
      </c>
      <c r="L204" s="84" t="str">
        <f t="shared" si="76"/>
        <v>No</v>
      </c>
    </row>
    <row r="205" spans="1:12" ht="12.75" customHeight="1" x14ac:dyDescent="0.25">
      <c r="A205" s="93" t="s">
        <v>663</v>
      </c>
      <c r="B205" s="79" t="s">
        <v>50</v>
      </c>
      <c r="C205" s="80">
        <v>0</v>
      </c>
      <c r="D205" s="81" t="str">
        <f t="shared" si="72"/>
        <v>N/A</v>
      </c>
      <c r="E205" s="80">
        <v>1151</v>
      </c>
      <c r="F205" s="81" t="str">
        <f t="shared" si="73"/>
        <v>N/A</v>
      </c>
      <c r="G205" s="80">
        <v>1190</v>
      </c>
      <c r="H205" s="81" t="str">
        <f t="shared" si="74"/>
        <v>N/A</v>
      </c>
      <c r="I205" s="82" t="s">
        <v>1088</v>
      </c>
      <c r="J205" s="82">
        <v>3.3879999999999999</v>
      </c>
      <c r="K205" s="83" t="s">
        <v>112</v>
      </c>
      <c r="L205" s="84" t="str">
        <f t="shared" si="75"/>
        <v>Yes</v>
      </c>
    </row>
    <row r="206" spans="1:12" x14ac:dyDescent="0.25">
      <c r="A206" s="126" t="s">
        <v>602</v>
      </c>
      <c r="B206" s="79" t="s">
        <v>50</v>
      </c>
      <c r="C206" s="80">
        <v>0</v>
      </c>
      <c r="D206" s="81" t="str">
        <f>IF($B206="N/A","N/A",IF(C206&gt;10,"No",IF(C206&lt;-10,"No","Yes")))</f>
        <v>N/A</v>
      </c>
      <c r="E206" s="80">
        <v>1061</v>
      </c>
      <c r="F206" s="81" t="str">
        <f>IF($B206="N/A","N/A",IF(E206&gt;10,"No",IF(E206&lt;-10,"No","Yes")))</f>
        <v>N/A</v>
      </c>
      <c r="G206" s="80">
        <v>909</v>
      </c>
      <c r="H206" s="81" t="str">
        <f>IF($B206="N/A","N/A",IF(G206&gt;10,"No",IF(G206&lt;-10,"No","Yes")))</f>
        <v>N/A</v>
      </c>
      <c r="I206" s="82" t="s">
        <v>1088</v>
      </c>
      <c r="J206" s="82">
        <v>-14.3</v>
      </c>
      <c r="K206" s="83" t="s">
        <v>112</v>
      </c>
      <c r="L206" s="84" t="str">
        <f t="shared" si="75"/>
        <v>Yes</v>
      </c>
    </row>
    <row r="207" spans="1:12" x14ac:dyDescent="0.25">
      <c r="A207" s="126" t="s">
        <v>603</v>
      </c>
      <c r="B207" s="79" t="s">
        <v>50</v>
      </c>
      <c r="C207" s="80">
        <v>0</v>
      </c>
      <c r="D207" s="81" t="str">
        <f>IF($B207="N/A","N/A",IF(C207&gt;10,"No",IF(C207&lt;-10,"No","Yes")))</f>
        <v>N/A</v>
      </c>
      <c r="E207" s="80">
        <v>70</v>
      </c>
      <c r="F207" s="81" t="str">
        <f>IF($B207="N/A","N/A",IF(E207&gt;10,"No",IF(E207&lt;-10,"No","Yes")))</f>
        <v>N/A</v>
      </c>
      <c r="G207" s="80">
        <v>11</v>
      </c>
      <c r="H207" s="81" t="str">
        <f>IF($B207="N/A","N/A",IF(G207&gt;10,"No",IF(G207&lt;-10,"No","Yes")))</f>
        <v>N/A</v>
      </c>
      <c r="I207" s="82" t="s">
        <v>1088</v>
      </c>
      <c r="J207" s="82">
        <v>-91.4</v>
      </c>
      <c r="K207" s="83" t="s">
        <v>112</v>
      </c>
      <c r="L207" s="84" t="str">
        <f t="shared" si="75"/>
        <v>No</v>
      </c>
    </row>
    <row r="208" spans="1:12" x14ac:dyDescent="0.25">
      <c r="A208" s="126" t="s">
        <v>604</v>
      </c>
      <c r="B208" s="79" t="s">
        <v>50</v>
      </c>
      <c r="C208" s="80">
        <v>0</v>
      </c>
      <c r="D208" s="81" t="str">
        <f>IF($B208="N/A","N/A",IF(C208&gt;10,"No",IF(C208&lt;-10,"No","Yes")))</f>
        <v>N/A</v>
      </c>
      <c r="E208" s="80">
        <v>11</v>
      </c>
      <c r="F208" s="81" t="str">
        <f>IF($B208="N/A","N/A",IF(E208&gt;10,"No",IF(E208&lt;-10,"No","Yes")))</f>
        <v>N/A</v>
      </c>
      <c r="G208" s="80">
        <v>191</v>
      </c>
      <c r="H208" s="81" t="str">
        <f>IF($B208="N/A","N/A",IF(G208&gt;10,"No",IF(G208&lt;-10,"No","Yes")))</f>
        <v>N/A</v>
      </c>
      <c r="I208" s="82" t="s">
        <v>1088</v>
      </c>
      <c r="J208" s="82">
        <v>1636</v>
      </c>
      <c r="K208" s="83" t="s">
        <v>112</v>
      </c>
      <c r="L208" s="84" t="str">
        <f t="shared" si="75"/>
        <v>No</v>
      </c>
    </row>
    <row r="209" spans="1:12" x14ac:dyDescent="0.25">
      <c r="A209" s="126" t="s">
        <v>605</v>
      </c>
      <c r="B209" s="79" t="s">
        <v>50</v>
      </c>
      <c r="C209" s="80">
        <v>0</v>
      </c>
      <c r="D209" s="81" t="str">
        <f>IF($B209="N/A","N/A",IF(C209&gt;10,"No",IF(C209&lt;-10,"No","Yes")))</f>
        <v>N/A</v>
      </c>
      <c r="E209" s="80">
        <v>11</v>
      </c>
      <c r="F209" s="81" t="str">
        <f>IF($B209="N/A","N/A",IF(E209&gt;10,"No",IF(E209&lt;-10,"No","Yes")))</f>
        <v>N/A</v>
      </c>
      <c r="G209" s="80">
        <v>84</v>
      </c>
      <c r="H209" s="81" t="str">
        <f>IF($B209="N/A","N/A",IF(G209&gt;10,"No",IF(G209&lt;-10,"No","Yes")))</f>
        <v>N/A</v>
      </c>
      <c r="I209" s="82" t="s">
        <v>1088</v>
      </c>
      <c r="J209" s="82">
        <v>833.3</v>
      </c>
      <c r="K209" s="83" t="s">
        <v>112</v>
      </c>
      <c r="L209" s="84" t="str">
        <f t="shared" si="75"/>
        <v>No</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932</v>
      </c>
      <c r="D211" s="81" t="str">
        <f t="shared" si="72"/>
        <v>N/A</v>
      </c>
      <c r="E211" s="80">
        <v>0</v>
      </c>
      <c r="F211" s="81" t="str">
        <f t="shared" si="73"/>
        <v>N/A</v>
      </c>
      <c r="G211" s="80">
        <v>0</v>
      </c>
      <c r="H211" s="81" t="str">
        <f t="shared" si="74"/>
        <v>N/A</v>
      </c>
      <c r="I211" s="82">
        <v>-100</v>
      </c>
      <c r="J211" s="82" t="s">
        <v>1088</v>
      </c>
      <c r="K211" s="83" t="s">
        <v>112</v>
      </c>
      <c r="L211" s="84" t="str">
        <f t="shared" si="75"/>
        <v>N/A</v>
      </c>
    </row>
    <row r="212" spans="1:12" x14ac:dyDescent="0.25">
      <c r="A212" s="126" t="s">
        <v>602</v>
      </c>
      <c r="B212" s="79" t="s">
        <v>50</v>
      </c>
      <c r="C212" s="80">
        <v>928</v>
      </c>
      <c r="D212" s="81" t="str">
        <f t="shared" si="72"/>
        <v>N/A</v>
      </c>
      <c r="E212" s="80">
        <v>0</v>
      </c>
      <c r="F212" s="81" t="str">
        <f t="shared" si="73"/>
        <v>N/A</v>
      </c>
      <c r="G212" s="80">
        <v>0</v>
      </c>
      <c r="H212" s="81" t="str">
        <f t="shared" si="74"/>
        <v>N/A</v>
      </c>
      <c r="I212" s="82">
        <v>-100</v>
      </c>
      <c r="J212" s="82" t="s">
        <v>1088</v>
      </c>
      <c r="K212" s="83" t="s">
        <v>112</v>
      </c>
      <c r="L212" s="84" t="str">
        <f t="shared" si="75"/>
        <v>N/A</v>
      </c>
    </row>
    <row r="213" spans="1:12" x14ac:dyDescent="0.25">
      <c r="A213" s="126" t="s">
        <v>603</v>
      </c>
      <c r="B213" s="79" t="s">
        <v>50</v>
      </c>
      <c r="C213" s="80">
        <v>11</v>
      </c>
      <c r="D213" s="81" t="str">
        <f t="shared" si="72"/>
        <v>N/A</v>
      </c>
      <c r="E213" s="80">
        <v>0</v>
      </c>
      <c r="F213" s="81" t="str">
        <f t="shared" si="73"/>
        <v>N/A</v>
      </c>
      <c r="G213" s="80">
        <v>0</v>
      </c>
      <c r="H213" s="81" t="str">
        <f t="shared" si="74"/>
        <v>N/A</v>
      </c>
      <c r="I213" s="82">
        <v>-100</v>
      </c>
      <c r="J213" s="82" t="s">
        <v>1088</v>
      </c>
      <c r="K213" s="83" t="s">
        <v>112</v>
      </c>
      <c r="L213" s="84" t="str">
        <f t="shared" si="75"/>
        <v>N/A</v>
      </c>
    </row>
    <row r="214" spans="1:12" x14ac:dyDescent="0.25">
      <c r="A214" s="126" t="s">
        <v>604</v>
      </c>
      <c r="B214" s="79" t="s">
        <v>50</v>
      </c>
      <c r="C214" s="80">
        <v>11</v>
      </c>
      <c r="D214" s="81" t="str">
        <f t="shared" si="72"/>
        <v>N/A</v>
      </c>
      <c r="E214" s="80">
        <v>0</v>
      </c>
      <c r="F214" s="81" t="str">
        <f t="shared" si="73"/>
        <v>N/A</v>
      </c>
      <c r="G214" s="80">
        <v>0</v>
      </c>
      <c r="H214" s="81" t="str">
        <f t="shared" si="74"/>
        <v>N/A</v>
      </c>
      <c r="I214" s="82">
        <v>-100</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124</v>
      </c>
      <c r="D217" s="81" t="str">
        <f t="shared" si="72"/>
        <v>N/A</v>
      </c>
      <c r="E217" s="89">
        <v>116</v>
      </c>
      <c r="F217" s="81" t="str">
        <f t="shared" si="73"/>
        <v>N/A</v>
      </c>
      <c r="G217" s="89">
        <v>124</v>
      </c>
      <c r="H217" s="81" t="str">
        <f t="shared" si="74"/>
        <v>N/A</v>
      </c>
      <c r="I217" s="82">
        <v>-6.45</v>
      </c>
      <c r="J217" s="82">
        <v>6.8970000000000002</v>
      </c>
      <c r="K217" s="83" t="s">
        <v>112</v>
      </c>
      <c r="L217" s="81" t="str">
        <f t="shared" si="75"/>
        <v>Yes</v>
      </c>
    </row>
    <row r="218" spans="1:12" x14ac:dyDescent="0.25">
      <c r="A218" s="126" t="s">
        <v>602</v>
      </c>
      <c r="B218" s="79" t="s">
        <v>50</v>
      </c>
      <c r="C218" s="80">
        <v>0</v>
      </c>
      <c r="D218" s="81" t="str">
        <f t="shared" si="72"/>
        <v>N/A</v>
      </c>
      <c r="E218" s="80">
        <v>0</v>
      </c>
      <c r="F218" s="81" t="str">
        <f t="shared" si="73"/>
        <v>N/A</v>
      </c>
      <c r="G218" s="80">
        <v>11</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11</v>
      </c>
      <c r="H219" s="81" t="str">
        <f t="shared" si="74"/>
        <v>N/A</v>
      </c>
      <c r="I219" s="82" t="s">
        <v>1088</v>
      </c>
      <c r="J219" s="82" t="s">
        <v>1088</v>
      </c>
      <c r="K219" s="83" t="s">
        <v>112</v>
      </c>
      <c r="L219" s="84" t="str">
        <f t="shared" si="75"/>
        <v>N/A</v>
      </c>
    </row>
    <row r="220" spans="1:12" x14ac:dyDescent="0.25">
      <c r="A220" s="126" t="s">
        <v>604</v>
      </c>
      <c r="B220" s="79" t="s">
        <v>50</v>
      </c>
      <c r="C220" s="80">
        <v>85</v>
      </c>
      <c r="D220" s="81" t="str">
        <f t="shared" si="72"/>
        <v>N/A</v>
      </c>
      <c r="E220" s="80">
        <v>82</v>
      </c>
      <c r="F220" s="81" t="str">
        <f t="shared" si="73"/>
        <v>N/A</v>
      </c>
      <c r="G220" s="80">
        <v>83</v>
      </c>
      <c r="H220" s="81" t="str">
        <f t="shared" si="74"/>
        <v>N/A</v>
      </c>
      <c r="I220" s="82">
        <v>-3.53</v>
      </c>
      <c r="J220" s="82">
        <v>1.22</v>
      </c>
      <c r="K220" s="83" t="s">
        <v>112</v>
      </c>
      <c r="L220" s="84" t="str">
        <f t="shared" si="75"/>
        <v>Yes</v>
      </c>
    </row>
    <row r="221" spans="1:12" x14ac:dyDescent="0.25">
      <c r="A221" s="126" t="s">
        <v>605</v>
      </c>
      <c r="B221" s="79" t="s">
        <v>50</v>
      </c>
      <c r="C221" s="80">
        <v>39</v>
      </c>
      <c r="D221" s="81" t="str">
        <f t="shared" si="72"/>
        <v>N/A</v>
      </c>
      <c r="E221" s="80">
        <v>34</v>
      </c>
      <c r="F221" s="81" t="str">
        <f t="shared" si="73"/>
        <v>N/A</v>
      </c>
      <c r="G221" s="80">
        <v>36</v>
      </c>
      <c r="H221" s="81" t="str">
        <f t="shared" si="74"/>
        <v>N/A</v>
      </c>
      <c r="I221" s="82">
        <v>-12.8</v>
      </c>
      <c r="J221" s="82">
        <v>5.8819999999999997</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2772</v>
      </c>
      <c r="D235" s="81" t="str">
        <f t="shared" si="72"/>
        <v>N/A</v>
      </c>
      <c r="E235" s="89">
        <v>2867</v>
      </c>
      <c r="F235" s="81" t="str">
        <f t="shared" si="73"/>
        <v>N/A</v>
      </c>
      <c r="G235" s="89">
        <v>2927</v>
      </c>
      <c r="H235" s="81" t="str">
        <f t="shared" si="74"/>
        <v>N/A</v>
      </c>
      <c r="I235" s="82">
        <v>3.427</v>
      </c>
      <c r="J235" s="82">
        <v>2.093</v>
      </c>
      <c r="K235" s="83" t="s">
        <v>112</v>
      </c>
      <c r="L235" s="81" t="str">
        <f t="shared" si="77"/>
        <v>Yes</v>
      </c>
    </row>
    <row r="236" spans="1:12" x14ac:dyDescent="0.25">
      <c r="A236" s="126" t="s">
        <v>602</v>
      </c>
      <c r="B236" s="79" t="s">
        <v>50</v>
      </c>
      <c r="C236" s="80">
        <v>0</v>
      </c>
      <c r="D236" s="81" t="str">
        <f t="shared" si="72"/>
        <v>N/A</v>
      </c>
      <c r="E236" s="80">
        <v>11</v>
      </c>
      <c r="F236" s="81" t="str">
        <f t="shared" si="73"/>
        <v>N/A</v>
      </c>
      <c r="G236" s="80">
        <v>15</v>
      </c>
      <c r="H236" s="81" t="str">
        <f t="shared" si="74"/>
        <v>N/A</v>
      </c>
      <c r="I236" s="82" t="s">
        <v>1088</v>
      </c>
      <c r="J236" s="82">
        <v>200</v>
      </c>
      <c r="K236" s="83" t="s">
        <v>112</v>
      </c>
      <c r="L236" s="84" t="str">
        <f t="shared" si="77"/>
        <v>No</v>
      </c>
    </row>
    <row r="237" spans="1:12" x14ac:dyDescent="0.25">
      <c r="A237" s="126" t="s">
        <v>603</v>
      </c>
      <c r="B237" s="79" t="s">
        <v>50</v>
      </c>
      <c r="C237" s="80">
        <v>0</v>
      </c>
      <c r="D237" s="81" t="str">
        <f t="shared" si="72"/>
        <v>N/A</v>
      </c>
      <c r="E237" s="80">
        <v>0</v>
      </c>
      <c r="F237" s="81" t="str">
        <f t="shared" si="73"/>
        <v>N/A</v>
      </c>
      <c r="G237" s="80">
        <v>0</v>
      </c>
      <c r="H237" s="81" t="str">
        <f t="shared" si="74"/>
        <v>N/A</v>
      </c>
      <c r="I237" s="82" t="s">
        <v>1088</v>
      </c>
      <c r="J237" s="82" t="s">
        <v>1088</v>
      </c>
      <c r="K237" s="83" t="s">
        <v>112</v>
      </c>
      <c r="L237" s="84" t="str">
        <f t="shared" si="77"/>
        <v>N/A</v>
      </c>
    </row>
    <row r="238" spans="1:12" x14ac:dyDescent="0.25">
      <c r="A238" s="126" t="s">
        <v>604</v>
      </c>
      <c r="B238" s="79" t="s">
        <v>50</v>
      </c>
      <c r="C238" s="80">
        <v>1665</v>
      </c>
      <c r="D238" s="81" t="str">
        <f t="shared" si="72"/>
        <v>N/A</v>
      </c>
      <c r="E238" s="80">
        <v>1716</v>
      </c>
      <c r="F238" s="81" t="str">
        <f t="shared" si="73"/>
        <v>N/A</v>
      </c>
      <c r="G238" s="80">
        <v>1744</v>
      </c>
      <c r="H238" s="81" t="str">
        <f t="shared" si="74"/>
        <v>N/A</v>
      </c>
      <c r="I238" s="82">
        <v>3.0630000000000002</v>
      </c>
      <c r="J238" s="82">
        <v>1.6319999999999999</v>
      </c>
      <c r="K238" s="83" t="s">
        <v>112</v>
      </c>
      <c r="L238" s="84" t="str">
        <f t="shared" si="77"/>
        <v>Yes</v>
      </c>
    </row>
    <row r="239" spans="1:12" x14ac:dyDescent="0.25">
      <c r="A239" s="126" t="s">
        <v>605</v>
      </c>
      <c r="B239" s="79" t="s">
        <v>50</v>
      </c>
      <c r="C239" s="80">
        <v>1105</v>
      </c>
      <c r="D239" s="81" t="str">
        <f t="shared" si="72"/>
        <v>N/A</v>
      </c>
      <c r="E239" s="80">
        <v>1143</v>
      </c>
      <c r="F239" s="81" t="str">
        <f t="shared" si="73"/>
        <v>N/A</v>
      </c>
      <c r="G239" s="80">
        <v>1168</v>
      </c>
      <c r="H239" s="81" t="str">
        <f t="shared" si="74"/>
        <v>N/A</v>
      </c>
      <c r="I239" s="82">
        <v>3.4390000000000001</v>
      </c>
      <c r="J239" s="82">
        <v>2.1869999999999998</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0</v>
      </c>
      <c r="H240" s="81" t="str">
        <f t="shared" si="74"/>
        <v>N/A</v>
      </c>
      <c r="I240" s="82">
        <v>50</v>
      </c>
      <c r="J240" s="82">
        <v>-100</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40.412748170999997</v>
      </c>
      <c r="D265" s="81" t="str">
        <f>IF($B265="N/A","N/A",IF(C265&lt;15,"Yes","No"))</f>
        <v>No</v>
      </c>
      <c r="E265" s="87">
        <v>43.613933236999998</v>
      </c>
      <c r="F265" s="81" t="str">
        <f>IF($B265="N/A","N/A",IF(E265&lt;15,"Yes","No"))</f>
        <v>No</v>
      </c>
      <c r="G265" s="87">
        <v>44.376326337999998</v>
      </c>
      <c r="H265" s="81" t="str">
        <f>IF($B265="N/A","N/A",IF(G265&lt;15,"Yes","No"))</f>
        <v>No</v>
      </c>
      <c r="I265" s="82">
        <v>7.9210000000000003</v>
      </c>
      <c r="J265" s="82">
        <v>1.748</v>
      </c>
      <c r="K265" s="83" t="s">
        <v>112</v>
      </c>
      <c r="L265" s="84" t="str">
        <f>IF(J265="Div by 0", "N/A", IF(K265="N/A","N/A", IF(J265&gt;VALUE(MID(K265,1,2)), "No", IF(J265&lt;-1*VALUE(MID(K265,1,2)), "No", "Yes"))))</f>
        <v>Yes</v>
      </c>
    </row>
    <row r="266" spans="1:12" ht="12.75" customHeight="1" x14ac:dyDescent="0.25">
      <c r="A266" s="88" t="s">
        <v>844</v>
      </c>
      <c r="B266" s="79" t="s">
        <v>144</v>
      </c>
      <c r="C266" s="87">
        <v>0.61002178650000005</v>
      </c>
      <c r="D266" s="81" t="str">
        <f>IF($B266="N/A","N/A",IF(C266&lt;10,"Yes","No"))</f>
        <v>Yes</v>
      </c>
      <c r="E266" s="87">
        <v>0.34202650709999999</v>
      </c>
      <c r="F266" s="81" t="str">
        <f>IF($B266="N/A","N/A",IF(E266&lt;10,"Yes","No"))</f>
        <v>Yes</v>
      </c>
      <c r="G266" s="87">
        <v>0.29585798819999998</v>
      </c>
      <c r="H266" s="81" t="str">
        <f>IF($B266="N/A","N/A",IF(G266&lt;10,"Yes","No"))</f>
        <v>Yes</v>
      </c>
      <c r="I266" s="82">
        <v>-43.9</v>
      </c>
      <c r="J266" s="82">
        <v>-13.5</v>
      </c>
      <c r="K266" s="83" t="s">
        <v>112</v>
      </c>
      <c r="L266" s="84" t="str">
        <f>IF(J266="Div by 0", "N/A", IF(K266="N/A","N/A", IF(J266&gt;VALUE(MID(K266,1,2)), "No", IF(J266&lt;-1*VALUE(MID(K266,1,2)), "No", "Yes"))))</f>
        <v>Yes</v>
      </c>
    </row>
    <row r="267" spans="1:12" ht="12.75" customHeight="1" x14ac:dyDescent="0.25">
      <c r="A267" s="93" t="s">
        <v>348</v>
      </c>
      <c r="B267" s="96" t="s">
        <v>50</v>
      </c>
      <c r="C267" s="91">
        <v>0</v>
      </c>
      <c r="D267" s="98" t="str">
        <f t="shared" si="72"/>
        <v>N/A</v>
      </c>
      <c r="E267" s="91">
        <v>0</v>
      </c>
      <c r="F267" s="98" t="str">
        <f t="shared" si="73"/>
        <v>N/A</v>
      </c>
      <c r="G267" s="91">
        <v>0</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43.613933236999998</v>
      </c>
      <c r="F268" s="81" t="str">
        <f>IF($B268="N/A","N/A",IF(E268&lt;15,"Yes","No"))</f>
        <v>No</v>
      </c>
      <c r="G268" s="84">
        <v>44.376326337999998</v>
      </c>
      <c r="H268" s="81" t="str">
        <f>IF($B268="N/A","N/A",IF(G268&lt;15,"Yes","No"))</f>
        <v>No</v>
      </c>
      <c r="I268" s="82" t="s">
        <v>50</v>
      </c>
      <c r="J268" s="82">
        <v>1.748</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26</v>
      </c>
      <c r="F269" s="98" t="str">
        <f>IF($B269="N/A","N/A",IF(E269&gt;10,"No",IF(E269&lt;-10,"No","Yes")))</f>
        <v>N/A</v>
      </c>
      <c r="G269" s="107">
        <v>44</v>
      </c>
      <c r="H269" s="98" t="str">
        <f>IF($B269="N/A","N/A",IF(G269&gt;10,"No",IF(G269&lt;-10,"No","Yes")))</f>
        <v>N/A</v>
      </c>
      <c r="I269" s="82" t="s">
        <v>50</v>
      </c>
      <c r="J269" s="82">
        <v>69.23</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2366</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42</v>
      </c>
      <c r="D313" s="102" t="str">
        <f>IF($B313="N/A","N/A",IF(C313&gt;10,"No",IF(C313&lt;-10,"No","Yes")))</f>
        <v>N/A</v>
      </c>
      <c r="E313" s="100">
        <v>135</v>
      </c>
      <c r="F313" s="102" t="str">
        <f>IF($B313="N/A","N/A",IF(E313&gt;10,"No",IF(E313&lt;-10,"No","Yes")))</f>
        <v>N/A</v>
      </c>
      <c r="G313" s="100">
        <v>160</v>
      </c>
      <c r="H313" s="102" t="str">
        <f>IF($B313="N/A","N/A",IF(G313&gt;10,"No",IF(G313&lt;-10,"No","Yes")))</f>
        <v>N/A</v>
      </c>
      <c r="I313" s="103">
        <v>221.4</v>
      </c>
      <c r="J313" s="103">
        <v>18.52</v>
      </c>
      <c r="K313" s="100" t="s">
        <v>50</v>
      </c>
      <c r="L313" s="104" t="str">
        <f>IF(J313="Div by 0", "N/A", IF(K313="N/A","N/A", IF(J313&gt;VALUE(MID(K313,1,2)), "No", IF(J313&lt;-1*VALUE(MID(K313,1,2)), "No", "Yes"))))</f>
        <v>N/A</v>
      </c>
    </row>
    <row r="314" spans="1:12" x14ac:dyDescent="0.25">
      <c r="A314" s="88" t="s">
        <v>361</v>
      </c>
      <c r="B314" s="89" t="s">
        <v>50</v>
      </c>
      <c r="C314" s="89">
        <v>43</v>
      </c>
      <c r="D314" s="81" t="str">
        <f>IF($B314="N/A","N/A",IF(C314&gt;10,"No",IF(C314&lt;-10,"No","Yes")))</f>
        <v>N/A</v>
      </c>
      <c r="E314" s="89">
        <v>137</v>
      </c>
      <c r="F314" s="81" t="str">
        <f>IF($B314="N/A","N/A",IF(E314&gt;10,"No",IF(E314&lt;-10,"No","Yes")))</f>
        <v>N/A</v>
      </c>
      <c r="G314" s="89">
        <v>160</v>
      </c>
      <c r="H314" s="81" t="str">
        <f>IF($B314="N/A","N/A",IF(G314&gt;10,"No",IF(G314&lt;-10,"No","Yes")))</f>
        <v>N/A</v>
      </c>
      <c r="I314" s="82">
        <v>218.6</v>
      </c>
      <c r="J314" s="82">
        <v>16.79</v>
      </c>
      <c r="K314" s="89" t="s">
        <v>50</v>
      </c>
      <c r="L314" s="84" t="str">
        <f>IF(J314="Div by 0", "N/A", IF(K314="N/A","N/A", IF(J314&gt;VALUE(MID(K314,1,2)), "No", IF(J314&lt;-1*VALUE(MID(K314,1,2)), "No", "Yes"))))</f>
        <v>N/A</v>
      </c>
    </row>
    <row r="315" spans="1:12" ht="12.75" customHeight="1" x14ac:dyDescent="0.25">
      <c r="A315" s="88" t="s">
        <v>362</v>
      </c>
      <c r="B315" s="128" t="s">
        <v>50</v>
      </c>
      <c r="C315" s="128">
        <v>4.1666666667000003</v>
      </c>
      <c r="D315" s="98" t="str">
        <f>IF($B315="N/A","N/A",IF(C315&gt;10,"No",IF(C315&lt;-10,"No","Yes")))</f>
        <v>N/A</v>
      </c>
      <c r="E315" s="128">
        <v>13.5</v>
      </c>
      <c r="F315" s="98" t="str">
        <f>IF($B315="N/A","N/A",IF(E315&gt;10,"No",IF(E315&lt;-10,"No","Yes")))</f>
        <v>N/A</v>
      </c>
      <c r="G315" s="128">
        <v>17.25</v>
      </c>
      <c r="H315" s="98" t="str">
        <f>IF($B315="N/A","N/A",IF(G315&gt;10,"No",IF(G315&lt;-10,"No","Yes")))</f>
        <v>N/A</v>
      </c>
      <c r="I315" s="99">
        <v>224</v>
      </c>
      <c r="J315" s="99">
        <v>27.78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6036</v>
      </c>
      <c r="D317" s="102" t="str">
        <f>IF($B317="N/A","N/A",IF(C317&gt;10,"No",IF(C317&lt;-10,"No","Yes")))</f>
        <v>N/A</v>
      </c>
      <c r="E317" s="100">
        <v>6293</v>
      </c>
      <c r="F317" s="102" t="str">
        <f>IF($B317="N/A","N/A",IF(E317&gt;10,"No",IF(E317&lt;-10,"No","Yes")))</f>
        <v>N/A</v>
      </c>
      <c r="G317" s="100">
        <v>6568</v>
      </c>
      <c r="H317" s="102" t="str">
        <f>IF($B317="N/A","N/A",IF(G317&gt;10,"No",IF(G317&lt;-10,"No","Yes")))</f>
        <v>N/A</v>
      </c>
      <c r="I317" s="103">
        <v>4.258</v>
      </c>
      <c r="J317" s="103">
        <v>4.37</v>
      </c>
      <c r="K317" s="100" t="s">
        <v>50</v>
      </c>
      <c r="L317" s="104" t="str">
        <f>IF(J317="Div by 0", "N/A", IF(K317="N/A","N/A", IF(J317&gt;VALUE(MID(K317,1,2)), "No", IF(J317&lt;-1*VALUE(MID(K317,1,2)), "No", "Yes"))))</f>
        <v>N/A</v>
      </c>
    </row>
    <row r="318" spans="1:12" x14ac:dyDescent="0.25">
      <c r="A318" s="88" t="s">
        <v>368</v>
      </c>
      <c r="B318" s="89" t="s">
        <v>50</v>
      </c>
      <c r="C318" s="89">
        <v>6556</v>
      </c>
      <c r="D318" s="81" t="str">
        <f>IF($B318="N/A","N/A",IF(C318&gt;10,"No",IF(C318&lt;-10,"No","Yes")))</f>
        <v>N/A</v>
      </c>
      <c r="E318" s="89">
        <v>6846</v>
      </c>
      <c r="F318" s="81" t="str">
        <f>IF($B318="N/A","N/A",IF(E318&gt;10,"No",IF(E318&lt;-10,"No","Yes")))</f>
        <v>N/A</v>
      </c>
      <c r="G318" s="89">
        <v>7157</v>
      </c>
      <c r="H318" s="81" t="str">
        <f>IF($B318="N/A","N/A",IF(G318&gt;10,"No",IF(G318&lt;-10,"No","Yes")))</f>
        <v>N/A</v>
      </c>
      <c r="I318" s="82">
        <v>4.423</v>
      </c>
      <c r="J318" s="82">
        <v>4.5430000000000001</v>
      </c>
      <c r="K318" s="89" t="s">
        <v>50</v>
      </c>
      <c r="L318" s="84" t="str">
        <f>IF(J318="Div by 0", "N/A", IF(K318="N/A","N/A", IF(J318&gt;VALUE(MID(K318,1,2)), "No", IF(J318&lt;-1*VALUE(MID(K318,1,2)), "No", "Yes"))))</f>
        <v>N/A</v>
      </c>
    </row>
    <row r="319" spans="1:12" ht="12.75" customHeight="1" x14ac:dyDescent="0.25">
      <c r="A319" s="88" t="s">
        <v>369</v>
      </c>
      <c r="B319" s="89" t="s">
        <v>50</v>
      </c>
      <c r="C319" s="89">
        <v>5499.1666667</v>
      </c>
      <c r="D319" s="81" t="str">
        <f>IF($B319="N/A","N/A",IF(C319&gt;10,"No",IF(C319&lt;-10,"No","Yes")))</f>
        <v>N/A</v>
      </c>
      <c r="E319" s="89">
        <v>5741.5</v>
      </c>
      <c r="F319" s="81" t="str">
        <f>IF($B319="N/A","N/A",IF(E319&gt;10,"No",IF(E319&lt;-10,"No","Yes")))</f>
        <v>N/A</v>
      </c>
      <c r="G319" s="89">
        <v>5976.0833333</v>
      </c>
      <c r="H319" s="81" t="str">
        <f>IF($B319="N/A","N/A",IF(G319&gt;10,"No",IF(G319&lt;-10,"No","Yes")))</f>
        <v>N/A</v>
      </c>
      <c r="I319" s="82">
        <v>4.407</v>
      </c>
      <c r="J319" s="82">
        <v>4.0860000000000003</v>
      </c>
      <c r="K319" s="89" t="s">
        <v>50</v>
      </c>
      <c r="L319" s="84" t="str">
        <f>IF(J319="Div by 0", "N/A", IF(K319="N/A","N/A", IF(J319&gt;VALUE(MID(K319,1,2)), "No", IF(J319&lt;-1*VALUE(MID(K319,1,2)), "No", "Yes"))))</f>
        <v>N/A</v>
      </c>
    </row>
    <row r="320" spans="1:12" x14ac:dyDescent="0.25">
      <c r="A320" s="88" t="s">
        <v>370</v>
      </c>
      <c r="B320" s="96" t="s">
        <v>166</v>
      </c>
      <c r="C320" s="91">
        <v>29.713498080000001</v>
      </c>
      <c r="D320" s="81" t="str">
        <f>IF(OR($B320="N/A",$C320="N/A"),"N/A",IF(C320&lt;=40,"Yes","No"))</f>
        <v>Yes</v>
      </c>
      <c r="E320" s="91">
        <v>30.684089912000001</v>
      </c>
      <c r="F320" s="81" t="str">
        <f>IF(OR($B320="N/A",$C320="N/A"),"N/A",IF(E320&lt;=40,"Yes","No"))</f>
        <v>Yes</v>
      </c>
      <c r="G320" s="91">
        <v>31.499688264</v>
      </c>
      <c r="H320" s="81" t="str">
        <f>IF(OR($B320="N/A",$C320="N/A"),"N/A",IF(G320&lt;=40,"Yes","No"))</f>
        <v>Yes</v>
      </c>
      <c r="I320" s="99">
        <v>3.2669999999999999</v>
      </c>
      <c r="J320" s="99">
        <v>2.6579999999999999</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102611</v>
      </c>
      <c r="D340" s="81" t="str">
        <f>IF($B340="N/A","N/A",IF(C340&gt;10,"No",IF(C340&lt;-10,"No","Yes")))</f>
        <v>N/A</v>
      </c>
      <c r="E340" s="80">
        <v>103257</v>
      </c>
      <c r="F340" s="81" t="str">
        <f>IF($B340="N/A","N/A",IF(E340&gt;10,"No",IF(E340&lt;-10,"No","Yes")))</f>
        <v>N/A</v>
      </c>
      <c r="G340" s="80">
        <v>104613</v>
      </c>
      <c r="H340" s="81" t="str">
        <f>IF($B340="N/A","N/A",IF(G340&gt;10,"No",IF(G340&lt;-10,"No","Yes")))</f>
        <v>N/A</v>
      </c>
      <c r="I340" s="82">
        <v>0.62960000000000005</v>
      </c>
      <c r="J340" s="82">
        <v>1.3129999999999999</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8585</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17662</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65429</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12937</v>
      </c>
      <c r="H344" s="102" t="str">
        <f t="shared" si="101"/>
        <v>N/A</v>
      </c>
      <c r="I344" s="103" t="s">
        <v>50</v>
      </c>
      <c r="J344" s="103" t="s">
        <v>50</v>
      </c>
      <c r="K344" s="83" t="s">
        <v>112</v>
      </c>
      <c r="L344" s="84" t="str">
        <f t="shared" si="102"/>
        <v>N/A</v>
      </c>
    </row>
    <row r="345" spans="1:12" x14ac:dyDescent="0.25">
      <c r="A345" s="129" t="s">
        <v>511</v>
      </c>
      <c r="B345" s="79" t="s">
        <v>25</v>
      </c>
      <c r="C345" s="87">
        <v>92.524193312999998</v>
      </c>
      <c r="D345" s="81" t="str">
        <f>IF($B345="N/A","N/A",IF(C345&gt;80,"Yes","No"))</f>
        <v>Yes</v>
      </c>
      <c r="E345" s="87">
        <v>92.312385601000003</v>
      </c>
      <c r="F345" s="81" t="str">
        <f>IF($B345="N/A","N/A",IF(E345&gt;80,"Yes","No"))</f>
        <v>Yes</v>
      </c>
      <c r="G345" s="87">
        <v>92.279162245999999</v>
      </c>
      <c r="H345" s="81" t="str">
        <f>IF($B345="N/A","N/A",IF(G345&gt;80,"Yes","No"))</f>
        <v>Yes</v>
      </c>
      <c r="I345" s="82">
        <v>-0.22900000000000001</v>
      </c>
      <c r="J345" s="82">
        <v>-3.5999999999999997E-2</v>
      </c>
      <c r="K345" s="83" t="s">
        <v>112</v>
      </c>
      <c r="L345" s="84" t="str">
        <f t="shared" si="98"/>
        <v>Yes</v>
      </c>
    </row>
    <row r="346" spans="1:12" x14ac:dyDescent="0.25">
      <c r="A346" s="129" t="s">
        <v>512</v>
      </c>
      <c r="B346" s="79" t="s">
        <v>0</v>
      </c>
      <c r="C346" s="87">
        <v>9.7455440000000001E-4</v>
      </c>
      <c r="D346" s="81" t="str">
        <f>IF($B346="N/A","N/A",IF(C346&gt;=5,"No",IF(C346&lt;0,"No","Yes")))</f>
        <v>Yes</v>
      </c>
      <c r="E346" s="87">
        <v>9.6845734000000003E-3</v>
      </c>
      <c r="F346" s="81" t="str">
        <f>IF($B346="N/A","N/A",IF(E346&gt;=5,"No",IF(E346&lt;0,"No","Yes")))</f>
        <v>Yes</v>
      </c>
      <c r="G346" s="87">
        <v>1.43385621E-2</v>
      </c>
      <c r="H346" s="81" t="str">
        <f>IF($B346="N/A","N/A",IF(G346&gt;=5,"No",IF(G346&lt;0,"No","Yes")))</f>
        <v>Yes</v>
      </c>
      <c r="I346" s="82">
        <v>893.7</v>
      </c>
      <c r="J346" s="82">
        <v>48.06</v>
      </c>
      <c r="K346" s="83" t="s">
        <v>112</v>
      </c>
      <c r="L346" s="84" t="str">
        <f t="shared" si="98"/>
        <v>No</v>
      </c>
    </row>
    <row r="347" spans="1:12" x14ac:dyDescent="0.25">
      <c r="A347" s="129" t="s">
        <v>513</v>
      </c>
      <c r="B347" s="83" t="s">
        <v>0</v>
      </c>
      <c r="C347" s="87">
        <v>5.4117004999000002</v>
      </c>
      <c r="D347" s="81" t="str">
        <f>IF($B347="N/A","N/A",IF(C347&gt;=5,"No",IF(C347&lt;0,"No","Yes")))</f>
        <v>No</v>
      </c>
      <c r="E347" s="87">
        <v>5.5831565898999997</v>
      </c>
      <c r="F347" s="81" t="str">
        <f>IF($B347="N/A","N/A",IF(E347&gt;=5,"No",IF(E347&lt;0,"No","Yes")))</f>
        <v>No</v>
      </c>
      <c r="G347" s="87">
        <v>5.7335130433000003</v>
      </c>
      <c r="H347" s="81" t="str">
        <f>IF($B347="N/A","N/A",IF(G347&gt;=5,"No",IF(G347&lt;0,"No","Yes")))</f>
        <v>No</v>
      </c>
      <c r="I347" s="82">
        <v>3.1680000000000001</v>
      </c>
      <c r="J347" s="82">
        <v>2.6930000000000001</v>
      </c>
      <c r="K347" s="83" t="s">
        <v>112</v>
      </c>
      <c r="L347" s="84" t="str">
        <f t="shared" si="98"/>
        <v>Yes</v>
      </c>
    </row>
    <row r="348" spans="1:12" x14ac:dyDescent="0.25">
      <c r="A348" s="129" t="s">
        <v>514</v>
      </c>
      <c r="B348" s="83" t="s">
        <v>0</v>
      </c>
      <c r="C348" s="87">
        <v>2.0631316330999998</v>
      </c>
      <c r="D348" s="81" t="str">
        <f>IF($B348="N/A","N/A",IF(C348&gt;=5,"No",IF(C348&lt;0,"No","Yes")))</f>
        <v>Yes</v>
      </c>
      <c r="E348" s="87">
        <v>2.0947732357</v>
      </c>
      <c r="F348" s="81" t="str">
        <f>IF($B348="N/A","N/A",IF(E348&gt;=5,"No",IF(E348&lt;0,"No","Yes")))</f>
        <v>Yes</v>
      </c>
      <c r="G348" s="87">
        <v>1.9729861489</v>
      </c>
      <c r="H348" s="81" t="str">
        <f>IF($B348="N/A","N/A",IF(G348&gt;=5,"No",IF(G348&lt;0,"No","Yes")))</f>
        <v>Yes</v>
      </c>
      <c r="I348" s="82">
        <v>1.534</v>
      </c>
      <c r="J348" s="82">
        <v>-5.81</v>
      </c>
      <c r="K348" s="83" t="s">
        <v>112</v>
      </c>
      <c r="L348" s="84" t="str">
        <f t="shared" si="98"/>
        <v>Yes</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13.216906569000001</v>
      </c>
      <c r="D359" s="81" t="str">
        <f>IF($B359="N/A","N/A",IF(C359&gt;15,"No",IF(C359&lt;2,"No","Yes")))</f>
        <v>Yes</v>
      </c>
      <c r="E359" s="87">
        <v>13.171019882</v>
      </c>
      <c r="F359" s="81" t="str">
        <f>IF($B359="N/A","N/A",IF(E359&gt;15,"No",IF(E359&lt;2,"No","Yes")))</f>
        <v>Yes</v>
      </c>
      <c r="G359" s="87">
        <v>12.916176766</v>
      </c>
      <c r="H359" s="81" t="str">
        <f>IF($B359="N/A","N/A",IF(G359&gt;15,"No",IF(G359&lt;2,"No","Yes")))</f>
        <v>Yes</v>
      </c>
      <c r="I359" s="82">
        <v>-0.34699999999999998</v>
      </c>
      <c r="J359" s="82">
        <v>-1.93</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8675</v>
      </c>
      <c r="D361" s="81" t="str">
        <f>IF($B361="N/A","N/A",IF(C361&gt;10,"No",IF(C361&lt;-10,"No","Yes")))</f>
        <v>N/A</v>
      </c>
      <c r="E361" s="80">
        <v>6390</v>
      </c>
      <c r="F361" s="81" t="str">
        <f>IF($B361="N/A","N/A",IF(E361&gt;10,"No",IF(E361&lt;-10,"No","Yes")))</f>
        <v>N/A</v>
      </c>
      <c r="G361" s="80">
        <v>8873</v>
      </c>
      <c r="H361" s="81" t="str">
        <f>IF($B361="N/A","N/A",IF(G361&gt;10,"No",IF(G361&lt;-10,"No","Yes")))</f>
        <v>N/A</v>
      </c>
      <c r="I361" s="82">
        <v>-26.3</v>
      </c>
      <c r="J361" s="82">
        <v>38.86</v>
      </c>
      <c r="K361" s="83" t="s">
        <v>112</v>
      </c>
      <c r="L361" s="84" t="str">
        <f t="shared" si="98"/>
        <v>No</v>
      </c>
    </row>
    <row r="362" spans="1:12" x14ac:dyDescent="0.25">
      <c r="A362" s="129" t="s">
        <v>868</v>
      </c>
      <c r="B362" s="79" t="s">
        <v>50</v>
      </c>
      <c r="C362" s="80">
        <v>218</v>
      </c>
      <c r="D362" s="81" t="str">
        <f>IF($B362="N/A","N/A",IF(C362&gt;10,"No",IF(C362&lt;-10,"No","Yes")))</f>
        <v>N/A</v>
      </c>
      <c r="E362" s="80">
        <v>182</v>
      </c>
      <c r="F362" s="81" t="str">
        <f>IF($B362="N/A","N/A",IF(E362&gt;10,"No",IF(E362&lt;-10,"No","Yes")))</f>
        <v>N/A</v>
      </c>
      <c r="G362" s="80">
        <v>229</v>
      </c>
      <c r="H362" s="81" t="str">
        <f>IF($B362="N/A","N/A",IF(G362&gt;10,"No",IF(G362&lt;-10,"No","Yes")))</f>
        <v>N/A</v>
      </c>
      <c r="I362" s="82">
        <v>-16.5</v>
      </c>
      <c r="J362" s="82">
        <v>25.82</v>
      </c>
      <c r="K362" s="83" t="s">
        <v>112</v>
      </c>
      <c r="L362" s="84" t="str">
        <f t="shared" si="98"/>
        <v>No</v>
      </c>
    </row>
    <row r="363" spans="1:12" x14ac:dyDescent="0.25">
      <c r="A363" s="129" t="s">
        <v>869</v>
      </c>
      <c r="B363" s="79" t="s">
        <v>50</v>
      </c>
      <c r="C363" s="80">
        <v>1111</v>
      </c>
      <c r="D363" s="81" t="str">
        <f>IF($B363="N/A","N/A",IF(C363&gt;10,"No",IF(C363&lt;-10,"No","Yes")))</f>
        <v>N/A</v>
      </c>
      <c r="E363" s="80">
        <v>1165</v>
      </c>
      <c r="F363" s="81" t="str">
        <f>IF($B363="N/A","N/A",IF(E363&gt;10,"No",IF(E363&lt;-10,"No","Yes")))</f>
        <v>N/A</v>
      </c>
      <c r="G363" s="80">
        <v>1242</v>
      </c>
      <c r="H363" s="81" t="str">
        <f>IF($B363="N/A","N/A",IF(G363&gt;10,"No",IF(G363&lt;-10,"No","Yes")))</f>
        <v>N/A</v>
      </c>
      <c r="I363" s="82">
        <v>4.8600000000000003</v>
      </c>
      <c r="J363" s="82">
        <v>6.609</v>
      </c>
      <c r="K363" s="83" t="s">
        <v>112</v>
      </c>
      <c r="L363" s="84" t="str">
        <f t="shared" si="98"/>
        <v>Yes</v>
      </c>
    </row>
    <row r="364" spans="1:12" x14ac:dyDescent="0.25">
      <c r="A364" s="138" t="s">
        <v>870</v>
      </c>
      <c r="B364" s="96" t="s">
        <v>50</v>
      </c>
      <c r="C364" s="107">
        <v>24</v>
      </c>
      <c r="D364" s="98" t="str">
        <f>IF($B364="N/A","N/A",IF(C364&gt;10,"No",IF(C364&lt;-10,"No","Yes")))</f>
        <v>N/A</v>
      </c>
      <c r="E364" s="107">
        <v>16</v>
      </c>
      <c r="F364" s="98" t="str">
        <f>IF($B364="N/A","N/A",IF(E364&gt;10,"No",IF(E364&lt;-10,"No","Yes")))</f>
        <v>N/A</v>
      </c>
      <c r="G364" s="107">
        <v>21</v>
      </c>
      <c r="H364" s="98" t="str">
        <f>IF($B364="N/A","N/A",IF(G364&gt;10,"No",IF(G364&lt;-10,"No","Yes")))</f>
        <v>N/A</v>
      </c>
      <c r="I364" s="99">
        <v>-33.299999999999997</v>
      </c>
      <c r="J364" s="99">
        <v>31.25</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603742953</v>
      </c>
      <c r="D366" s="102" t="str">
        <f t="shared" ref="D366:D372" si="108">IF($B366="N/A","N/A",IF(C366&gt;10,"No",IF(C366&lt;-10,"No","Yes")))</f>
        <v>N/A</v>
      </c>
      <c r="E366" s="139">
        <v>637445246</v>
      </c>
      <c r="F366" s="102" t="str">
        <f t="shared" ref="F366:F372" si="109">IF($B366="N/A","N/A",IF(E366&gt;10,"No",IF(E366&lt;-10,"No","Yes")))</f>
        <v>N/A</v>
      </c>
      <c r="G366" s="139">
        <v>671779058</v>
      </c>
      <c r="H366" s="102" t="str">
        <f t="shared" ref="H366:H372" si="110">IF($B366="N/A","N/A",IF(G366&gt;10,"No",IF(G366&lt;-10,"No","Yes")))</f>
        <v>N/A</v>
      </c>
      <c r="I366" s="103">
        <v>5.5819999999999999</v>
      </c>
      <c r="J366" s="103">
        <v>5.3860000000000001</v>
      </c>
      <c r="K366" s="109" t="s">
        <v>112</v>
      </c>
      <c r="L366" s="104" t="str">
        <f t="shared" ref="L366:L373" si="111">IF(J366="Div by 0", "N/A", IF(K366="N/A","N/A", IF(J366&gt;VALUE(MID(K366,1,2)), "No", IF(J366&lt;-1*VALUE(MID(K366,1,2)), "No", "Yes"))))</f>
        <v>Yes</v>
      </c>
    </row>
    <row r="367" spans="1:12" x14ac:dyDescent="0.25">
      <c r="A367" s="86" t="s">
        <v>375</v>
      </c>
      <c r="B367" s="83" t="s">
        <v>50</v>
      </c>
      <c r="C367" s="140">
        <v>4621.0358359000002</v>
      </c>
      <c r="D367" s="81" t="str">
        <f t="shared" si="108"/>
        <v>N/A</v>
      </c>
      <c r="E367" s="140">
        <v>4831.9126618</v>
      </c>
      <c r="F367" s="81" t="str">
        <f t="shared" si="109"/>
        <v>N/A</v>
      </c>
      <c r="G367" s="140">
        <v>5003.8290243000001</v>
      </c>
      <c r="H367" s="81" t="str">
        <f t="shared" si="110"/>
        <v>N/A</v>
      </c>
      <c r="I367" s="82">
        <v>4.5629999999999997</v>
      </c>
      <c r="J367" s="82">
        <v>3.5579999999999998</v>
      </c>
      <c r="K367" s="83" t="s">
        <v>112</v>
      </c>
      <c r="L367" s="84" t="str">
        <f t="shared" si="111"/>
        <v>Yes</v>
      </c>
    </row>
    <row r="368" spans="1:12" x14ac:dyDescent="0.25">
      <c r="A368" s="86" t="s">
        <v>40</v>
      </c>
      <c r="B368" s="83" t="s">
        <v>50</v>
      </c>
      <c r="C368" s="140">
        <v>225</v>
      </c>
      <c r="D368" s="81" t="str">
        <f t="shared" si="108"/>
        <v>N/A</v>
      </c>
      <c r="E368" s="140">
        <v>204</v>
      </c>
      <c r="F368" s="81" t="str">
        <f t="shared" si="109"/>
        <v>N/A</v>
      </c>
      <c r="G368" s="140">
        <v>192</v>
      </c>
      <c r="H368" s="81" t="str">
        <f t="shared" si="110"/>
        <v>N/A</v>
      </c>
      <c r="I368" s="82">
        <v>-9.33</v>
      </c>
      <c r="J368" s="82">
        <v>-5.88</v>
      </c>
      <c r="K368" s="83" t="s">
        <v>112</v>
      </c>
      <c r="L368" s="84" t="str">
        <f t="shared" si="111"/>
        <v>Yes</v>
      </c>
    </row>
    <row r="369" spans="1:12" x14ac:dyDescent="0.25">
      <c r="A369" s="86" t="s">
        <v>41</v>
      </c>
      <c r="B369" s="83" t="s">
        <v>50</v>
      </c>
      <c r="C369" s="140">
        <v>768</v>
      </c>
      <c r="D369" s="81" t="str">
        <f t="shared" si="108"/>
        <v>N/A</v>
      </c>
      <c r="E369" s="140">
        <v>782</v>
      </c>
      <c r="F369" s="81" t="str">
        <f t="shared" si="109"/>
        <v>N/A</v>
      </c>
      <c r="G369" s="140">
        <v>780</v>
      </c>
      <c r="H369" s="81" t="str">
        <f t="shared" si="110"/>
        <v>N/A</v>
      </c>
      <c r="I369" s="82">
        <v>1.823</v>
      </c>
      <c r="J369" s="82">
        <v>-0.25600000000000001</v>
      </c>
      <c r="K369" s="83" t="s">
        <v>112</v>
      </c>
      <c r="L369" s="84" t="str">
        <f t="shared" si="111"/>
        <v>Yes</v>
      </c>
    </row>
    <row r="370" spans="1:12" x14ac:dyDescent="0.25">
      <c r="A370" s="86" t="s">
        <v>42</v>
      </c>
      <c r="B370" s="83" t="s">
        <v>50</v>
      </c>
      <c r="C370" s="140">
        <v>2713</v>
      </c>
      <c r="D370" s="81" t="str">
        <f t="shared" si="108"/>
        <v>N/A</v>
      </c>
      <c r="E370" s="140">
        <v>2808</v>
      </c>
      <c r="F370" s="81" t="str">
        <f t="shared" si="109"/>
        <v>N/A</v>
      </c>
      <c r="G370" s="140">
        <v>2849</v>
      </c>
      <c r="H370" s="81" t="str">
        <f t="shared" si="110"/>
        <v>N/A</v>
      </c>
      <c r="I370" s="82">
        <v>3.5019999999999998</v>
      </c>
      <c r="J370" s="82">
        <v>1.46</v>
      </c>
      <c r="K370" s="83" t="s">
        <v>112</v>
      </c>
      <c r="L370" s="84" t="str">
        <f t="shared" si="111"/>
        <v>Yes</v>
      </c>
    </row>
    <row r="371" spans="1:12" x14ac:dyDescent="0.25">
      <c r="A371" s="86" t="s">
        <v>30</v>
      </c>
      <c r="B371" s="83" t="s">
        <v>50</v>
      </c>
      <c r="C371" s="140">
        <v>26380</v>
      </c>
      <c r="D371" s="81" t="str">
        <f t="shared" si="108"/>
        <v>N/A</v>
      </c>
      <c r="E371" s="140">
        <v>27659</v>
      </c>
      <c r="F371" s="81" t="str">
        <f t="shared" si="109"/>
        <v>N/A</v>
      </c>
      <c r="G371" s="140">
        <v>28332</v>
      </c>
      <c r="H371" s="81" t="str">
        <f t="shared" si="110"/>
        <v>N/A</v>
      </c>
      <c r="I371" s="82">
        <v>4.8479999999999999</v>
      </c>
      <c r="J371" s="82">
        <v>2.4329999999999998</v>
      </c>
      <c r="K371" s="83" t="s">
        <v>112</v>
      </c>
      <c r="L371" s="84" t="str">
        <f t="shared" si="111"/>
        <v>Yes</v>
      </c>
    </row>
    <row r="372" spans="1:12" x14ac:dyDescent="0.25">
      <c r="A372" s="86" t="s">
        <v>43</v>
      </c>
      <c r="B372" s="90" t="s">
        <v>50</v>
      </c>
      <c r="C372" s="97">
        <v>56472</v>
      </c>
      <c r="D372" s="98" t="str">
        <f t="shared" si="108"/>
        <v>N/A</v>
      </c>
      <c r="E372" s="97">
        <v>59589</v>
      </c>
      <c r="F372" s="98" t="str">
        <f t="shared" si="109"/>
        <v>N/A</v>
      </c>
      <c r="G372" s="97">
        <v>65086</v>
      </c>
      <c r="H372" s="98" t="str">
        <f t="shared" si="110"/>
        <v>N/A</v>
      </c>
      <c r="I372" s="99">
        <v>5.52</v>
      </c>
      <c r="J372" s="99">
        <v>9.2249999999999996</v>
      </c>
      <c r="K372" s="90" t="s">
        <v>112</v>
      </c>
      <c r="L372" s="92" t="str">
        <f t="shared" si="111"/>
        <v>Yes</v>
      </c>
    </row>
    <row r="373" spans="1:12" x14ac:dyDescent="0.25">
      <c r="A373" s="86" t="s">
        <v>376</v>
      </c>
      <c r="B373" s="90" t="s">
        <v>50</v>
      </c>
      <c r="C373" s="97">
        <v>551354</v>
      </c>
      <c r="D373" s="98" t="str">
        <f>IF($B373="N/A","N/A",IF(C373&gt;10,"No",IF(C373&lt;-10,"No","Yes")))</f>
        <v>N/A</v>
      </c>
      <c r="E373" s="97">
        <v>1017926</v>
      </c>
      <c r="F373" s="98" t="str">
        <f>IF($B373="N/A","N/A",IF(E373&gt;10,"No",IF(E373&lt;-10,"No","Yes")))</f>
        <v>N/A</v>
      </c>
      <c r="G373" s="97">
        <v>1217354</v>
      </c>
      <c r="H373" s="98" t="str">
        <f>IF($B373="N/A","N/A",IF(G373&gt;10,"No",IF(G373&lt;-10,"No","Yes")))</f>
        <v>N/A</v>
      </c>
      <c r="I373" s="99">
        <v>84.62</v>
      </c>
      <c r="J373" s="99">
        <v>19.59</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2.3498377854000001</v>
      </c>
      <c r="F375" s="102" t="str">
        <f t="shared" ref="F375:F379" si="113">IF($B375="N/A","N/A",IF(E375&gt;10,"No",IF(E375&lt;-10,"No","Yes")))</f>
        <v>N/A</v>
      </c>
      <c r="G375" s="110">
        <v>2.5310421369</v>
      </c>
      <c r="H375" s="102" t="str">
        <f t="shared" ref="H375:H379" si="114">IF($B375="N/A","N/A",IF(G375&gt;10,"No",IF(G375&lt;-10,"No","Yes")))</f>
        <v>N/A</v>
      </c>
      <c r="I375" s="103" t="s">
        <v>50</v>
      </c>
      <c r="J375" s="103">
        <v>7.7110000000000003</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2.1781219747999998</v>
      </c>
      <c r="F376" s="81" t="str">
        <f t="shared" si="113"/>
        <v>N/A</v>
      </c>
      <c r="G376" s="87">
        <v>2.3323615160000002</v>
      </c>
      <c r="H376" s="81" t="str">
        <f t="shared" si="114"/>
        <v>N/A</v>
      </c>
      <c r="I376" s="82" t="s">
        <v>50</v>
      </c>
      <c r="J376" s="82">
        <v>7.0810000000000004</v>
      </c>
      <c r="K376" s="83" t="s">
        <v>112</v>
      </c>
      <c r="L376" s="84" t="str">
        <f t="shared" si="115"/>
        <v>Yes</v>
      </c>
    </row>
    <row r="377" spans="1:12" x14ac:dyDescent="0.25">
      <c r="A377" s="126" t="s">
        <v>585</v>
      </c>
      <c r="B377" s="79" t="s">
        <v>50</v>
      </c>
      <c r="C377" s="87" t="s">
        <v>50</v>
      </c>
      <c r="D377" s="81" t="str">
        <f t="shared" si="112"/>
        <v>N/A</v>
      </c>
      <c r="E377" s="87">
        <v>2.1046614353000002</v>
      </c>
      <c r="F377" s="81" t="str">
        <f t="shared" si="113"/>
        <v>N/A</v>
      </c>
      <c r="G377" s="87">
        <v>2.0998719590000001</v>
      </c>
      <c r="H377" s="81" t="str">
        <f t="shared" si="114"/>
        <v>N/A</v>
      </c>
      <c r="I377" s="82" t="s">
        <v>50</v>
      </c>
      <c r="J377" s="82">
        <v>-0.22800000000000001</v>
      </c>
      <c r="K377" s="83" t="s">
        <v>112</v>
      </c>
      <c r="L377" s="84" t="str">
        <f t="shared" si="115"/>
        <v>Yes</v>
      </c>
    </row>
    <row r="378" spans="1:12" x14ac:dyDescent="0.25">
      <c r="A378" s="126" t="s">
        <v>588</v>
      </c>
      <c r="B378" s="79" t="s">
        <v>50</v>
      </c>
      <c r="C378" s="87" t="s">
        <v>50</v>
      </c>
      <c r="D378" s="81" t="str">
        <f t="shared" si="112"/>
        <v>N/A</v>
      </c>
      <c r="E378" s="87">
        <v>2.1502476339999999</v>
      </c>
      <c r="F378" s="81" t="str">
        <f t="shared" si="113"/>
        <v>N/A</v>
      </c>
      <c r="G378" s="87">
        <v>2.5094328321999999</v>
      </c>
      <c r="H378" s="81" t="str">
        <f t="shared" si="114"/>
        <v>N/A</v>
      </c>
      <c r="I378" s="82" t="s">
        <v>50</v>
      </c>
      <c r="J378" s="82">
        <v>16.7</v>
      </c>
      <c r="K378" s="83" t="s">
        <v>112</v>
      </c>
      <c r="L378" s="84" t="str">
        <f t="shared" si="115"/>
        <v>No</v>
      </c>
    </row>
    <row r="379" spans="1:12" x14ac:dyDescent="0.25">
      <c r="A379" s="126" t="s">
        <v>590</v>
      </c>
      <c r="B379" s="79" t="s">
        <v>50</v>
      </c>
      <c r="C379" s="87" t="s">
        <v>50</v>
      </c>
      <c r="D379" s="81" t="str">
        <f t="shared" si="112"/>
        <v>N/A</v>
      </c>
      <c r="E379" s="87">
        <v>3.4457866115</v>
      </c>
      <c r="F379" s="81" t="str">
        <f t="shared" si="113"/>
        <v>N/A</v>
      </c>
      <c r="G379" s="87">
        <v>3.1295487626999998</v>
      </c>
      <c r="H379" s="81" t="str">
        <f t="shared" si="114"/>
        <v>N/A</v>
      </c>
      <c r="I379" s="82" t="s">
        <v>50</v>
      </c>
      <c r="J379" s="82">
        <v>-9.18</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11</v>
      </c>
      <c r="F381" s="81" t="str">
        <f>IF($B381="N/A","N/A",IF(E381&gt;10,"No",IF(E381&lt;-10,"No","Yes")))</f>
        <v>N/A</v>
      </c>
      <c r="G381" s="80">
        <v>11</v>
      </c>
      <c r="H381" s="81" t="str">
        <f>IF($B381="N/A","N/A",IF(G381&gt;10,"No",IF(G381&lt;-10,"No","Yes")))</f>
        <v>N/A</v>
      </c>
      <c r="I381" s="82" t="s">
        <v>1088</v>
      </c>
      <c r="J381" s="82">
        <v>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1000</v>
      </c>
      <c r="J382" s="82">
        <v>-36.4</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4621.0358359000002</v>
      </c>
      <c r="D384" s="81" t="str">
        <f>IF($B384="N/A","N/A",IF(C384&gt;10,"No",IF(C384&lt;-10,"No","Yes")))</f>
        <v>N/A</v>
      </c>
      <c r="E384" s="140">
        <v>4831.9126618</v>
      </c>
      <c r="F384" s="81" t="str">
        <f>IF($B384="N/A","N/A",IF(E384&gt;10,"No",IF(E384&lt;-10,"No","Yes")))</f>
        <v>N/A</v>
      </c>
      <c r="G384" s="140">
        <v>5003.8290243000001</v>
      </c>
      <c r="H384" s="81" t="str">
        <f>IF($B384="N/A","N/A",IF(G384&gt;10,"No",IF(G384&lt;-10,"No","Yes")))</f>
        <v>N/A</v>
      </c>
      <c r="I384" s="82">
        <v>4.5629999999999997</v>
      </c>
      <c r="J384" s="82">
        <v>3.5579999999999998</v>
      </c>
      <c r="K384" s="83" t="s">
        <v>112</v>
      </c>
      <c r="L384" s="84" t="str">
        <f>IF(J384="Div by 0", "N/A", IF(K384="N/A","N/A", IF(J384&gt;VALUE(MID(K384,1,2)), "No", IF(J384&lt;-1*VALUE(MID(K384,1,2)), "No", "Yes"))))</f>
        <v>Yes</v>
      </c>
    </row>
    <row r="385" spans="1:12" x14ac:dyDescent="0.25">
      <c r="A385" s="126" t="s">
        <v>582</v>
      </c>
      <c r="B385" s="109" t="s">
        <v>50</v>
      </c>
      <c r="C385" s="139">
        <v>11839.676792</v>
      </c>
      <c r="D385" s="102" t="str">
        <f>IF($B385="N/A","N/A",IF(C385&gt;10,"No",IF(C385&lt;-10,"No","Yes")))</f>
        <v>N/A</v>
      </c>
      <c r="E385" s="139">
        <v>12461.333204</v>
      </c>
      <c r="F385" s="102" t="str">
        <f>IF($B385="N/A","N/A",IF(E385&gt;10,"No",IF(E385&lt;-10,"No","Yes")))</f>
        <v>N/A</v>
      </c>
      <c r="G385" s="139">
        <v>12385.130819</v>
      </c>
      <c r="H385" s="102" t="str">
        <f>IF($B385="N/A","N/A",IF(G385&gt;10,"No",IF(G385&lt;-10,"No","Yes")))</f>
        <v>N/A</v>
      </c>
      <c r="I385" s="103">
        <v>5.2510000000000003</v>
      </c>
      <c r="J385" s="103">
        <v>-0.61199999999999999</v>
      </c>
      <c r="K385" s="109" t="s">
        <v>112</v>
      </c>
      <c r="L385" s="104" t="str">
        <f>IF(J385="Div by 0", "N/A", IF(K385="N/A","N/A", IF(J385&gt;VALUE(MID(K385,1,2)), "No", IF(J385&lt;-1*VALUE(MID(K385,1,2)), "No", "Yes"))))</f>
        <v>Yes</v>
      </c>
    </row>
    <row r="386" spans="1:12" x14ac:dyDescent="0.25">
      <c r="A386" s="126" t="s">
        <v>585</v>
      </c>
      <c r="B386" s="83" t="s">
        <v>50</v>
      </c>
      <c r="C386" s="140">
        <v>13455.314324999999</v>
      </c>
      <c r="D386" s="81" t="str">
        <f>IF($B386="N/A","N/A",IF(C386&gt;10,"No",IF(C386&lt;-10,"No","Yes")))</f>
        <v>N/A</v>
      </c>
      <c r="E386" s="140">
        <v>13968.680662999999</v>
      </c>
      <c r="F386" s="81" t="str">
        <f>IF($B386="N/A","N/A",IF(E386&gt;10,"No",IF(E386&lt;-10,"No","Yes")))</f>
        <v>N/A</v>
      </c>
      <c r="G386" s="140">
        <v>14670.632932</v>
      </c>
      <c r="H386" s="81" t="str">
        <f>IF($B386="N/A","N/A",IF(G386&gt;10,"No",IF(G386&lt;-10,"No","Yes")))</f>
        <v>N/A</v>
      </c>
      <c r="I386" s="82">
        <v>3.8149999999999999</v>
      </c>
      <c r="J386" s="82">
        <v>5.0250000000000004</v>
      </c>
      <c r="K386" s="83" t="s">
        <v>111</v>
      </c>
      <c r="L386" s="84" t="str">
        <f>IF(J386="Div by 0", "N/A", IF(K386="N/A","N/A", IF(J386&gt;VALUE(MID(K386,1,2)), "No", IF(J386&lt;-1*VALUE(MID(K386,1,2)), "No", "Yes"))))</f>
        <v>Yes</v>
      </c>
    </row>
    <row r="387" spans="1:12" x14ac:dyDescent="0.25">
      <c r="A387" s="59" t="s">
        <v>588</v>
      </c>
      <c r="B387" s="83" t="s">
        <v>50</v>
      </c>
      <c r="C387" s="140">
        <v>2020.0239905000001</v>
      </c>
      <c r="D387" s="81" t="str">
        <f>IF($B387="N/A","N/A",IF(C387&gt;10,"No",IF(C387&lt;-10,"No","Yes")))</f>
        <v>N/A</v>
      </c>
      <c r="E387" s="140">
        <v>2088.9844922000002</v>
      </c>
      <c r="F387" s="81" t="str">
        <f>IF($B387="N/A","N/A",IF(E387&gt;10,"No",IF(E387&lt;-10,"No","Yes")))</f>
        <v>N/A</v>
      </c>
      <c r="G387" s="140">
        <v>2178.9888483</v>
      </c>
      <c r="H387" s="81" t="str">
        <f>IF($B387="N/A","N/A",IF(G387&gt;10,"No",IF(G387&lt;-10,"No","Yes")))</f>
        <v>N/A</v>
      </c>
      <c r="I387" s="82">
        <v>3.4140000000000001</v>
      </c>
      <c r="J387" s="82">
        <v>4.3090000000000002</v>
      </c>
      <c r="K387" s="83" t="s">
        <v>111</v>
      </c>
      <c r="L387" s="84" t="str">
        <f>IF(J387="Div by 0", "N/A", IF(K387="N/A","N/A", IF(J387&gt;VALUE(MID(K387,1,2)), "No", IF(J387&lt;-1*VALUE(MID(K387,1,2)), "No", "Yes"))))</f>
        <v>Yes</v>
      </c>
    </row>
    <row r="388" spans="1:12" x14ac:dyDescent="0.25">
      <c r="A388" s="59" t="s">
        <v>590</v>
      </c>
      <c r="B388" s="83" t="s">
        <v>50</v>
      </c>
      <c r="C388" s="140">
        <v>3123.9022221999999</v>
      </c>
      <c r="D388" s="81" t="str">
        <f>IF($B388="N/A","N/A",IF(C388&gt;10,"No",IF(C388&lt;-10,"No","Yes")))</f>
        <v>N/A</v>
      </c>
      <c r="E388" s="140">
        <v>3345.5752923999999</v>
      </c>
      <c r="F388" s="81" t="str">
        <f>IF($B388="N/A","N/A",IF(E388&gt;10,"No",IF(E388&lt;-10,"No","Yes")))</f>
        <v>N/A</v>
      </c>
      <c r="G388" s="140">
        <v>3480.3964095000001</v>
      </c>
      <c r="H388" s="81" t="str">
        <f>IF($B388="N/A","N/A",IF(G388&gt;10,"No",IF(G388&lt;-10,"No","Yes")))</f>
        <v>N/A</v>
      </c>
      <c r="I388" s="82">
        <v>7.0960000000000001</v>
      </c>
      <c r="J388" s="82">
        <v>4.03</v>
      </c>
      <c r="K388" s="83" t="s">
        <v>111</v>
      </c>
      <c r="L388" s="84" t="str">
        <f>IF(J388="Div by 0", "N/A", IF(K388="N/A","N/A", IF(J388&gt;VALUE(MID(K388,1,2)), "No", IF(J388&lt;-1*VALUE(MID(K388,1,2)), "No", "Yes"))))</f>
        <v>Yes</v>
      </c>
    </row>
    <row r="389" spans="1:12" ht="14.25" customHeight="1" x14ac:dyDescent="0.25">
      <c r="A389" s="223" t="s">
        <v>1113</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5043.2757811000001</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4952.5981542</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11316.583391</v>
      </c>
      <c r="D393" s="102" t="str">
        <f>IF($B393="N/A","N/A",IF(C393&gt;10,"No",IF(C393&lt;-10,"No","Yes")))</f>
        <v>N/A</v>
      </c>
      <c r="E393" s="139">
        <v>11582.168900999999</v>
      </c>
      <c r="F393" s="102" t="str">
        <f>IF($B393="N/A","N/A",IF(E393&gt;10,"No",IF(E393&lt;-10,"No","Yes")))</f>
        <v>N/A</v>
      </c>
      <c r="G393" s="139">
        <v>11988.753296999999</v>
      </c>
      <c r="H393" s="102" t="str">
        <f>IF($B393="N/A","N/A",IF(G393&gt;10,"No",IF(G393&lt;-10,"No","Yes")))</f>
        <v>N/A</v>
      </c>
      <c r="I393" s="103">
        <v>2.347</v>
      </c>
      <c r="J393" s="103">
        <v>3.51</v>
      </c>
      <c r="K393" s="109" t="s">
        <v>112</v>
      </c>
      <c r="L393" s="104" t="str">
        <f>IF(J393="Div by 0", "N/A", IF(K393="N/A","N/A", IF(J393&gt;VALUE(MID(K393,1,2)), "No", IF(J393&lt;-1*VALUE(MID(K393,1,2)), "No", "Yes"))))</f>
        <v>Yes</v>
      </c>
    </row>
    <row r="394" spans="1:12" x14ac:dyDescent="0.25">
      <c r="A394" s="126" t="s">
        <v>582</v>
      </c>
      <c r="B394" s="83" t="s">
        <v>50</v>
      </c>
      <c r="C394" s="140">
        <v>11829.464239999999</v>
      </c>
      <c r="D394" s="81" t="str">
        <f>IF($B394="N/A","N/A",IF(C394&gt;10,"No",IF(C394&lt;-10,"No","Yes")))</f>
        <v>N/A</v>
      </c>
      <c r="E394" s="140">
        <v>12344.849307</v>
      </c>
      <c r="F394" s="81" t="str">
        <f>IF($B394="N/A","N/A",IF(E394&gt;10,"No",IF(E394&lt;-10,"No","Yes")))</f>
        <v>N/A</v>
      </c>
      <c r="G394" s="140">
        <v>12415.564904000001</v>
      </c>
      <c r="H394" s="81" t="str">
        <f>IF($B394="N/A","N/A",IF(G394&gt;10,"No",IF(G394&lt;-10,"No","Yes")))</f>
        <v>N/A</v>
      </c>
      <c r="I394" s="82">
        <v>4.3570000000000002</v>
      </c>
      <c r="J394" s="82">
        <v>0.57279999999999998</v>
      </c>
      <c r="K394" s="83" t="s">
        <v>111</v>
      </c>
      <c r="L394" s="84" t="str">
        <f>IF(J394="Div by 0", "N/A", IF(K394="N/A","N/A", IF(J394&gt;VALUE(MID(K394,1,2)), "No", IF(J394&lt;-1*VALUE(MID(K394,1,2)), "No", "Yes"))))</f>
        <v>Yes</v>
      </c>
    </row>
    <row r="395" spans="1:12" x14ac:dyDescent="0.25">
      <c r="A395" s="126" t="s">
        <v>585</v>
      </c>
      <c r="B395" s="90" t="s">
        <v>50</v>
      </c>
      <c r="C395" s="97">
        <v>10847.324384</v>
      </c>
      <c r="D395" s="98" t="str">
        <f>IF($B395="N/A","N/A",IF(C395&gt;10,"No",IF(C395&lt;-10,"No","Yes")))</f>
        <v>N/A</v>
      </c>
      <c r="E395" s="97">
        <v>10901.562744999999</v>
      </c>
      <c r="F395" s="98" t="str">
        <f>IF($B395="N/A","N/A",IF(E395&gt;10,"No",IF(E395&lt;-10,"No","Yes")))</f>
        <v>N/A</v>
      </c>
      <c r="G395" s="97">
        <v>11618.426187999999</v>
      </c>
      <c r="H395" s="98" t="str">
        <f>IF($B395="N/A","N/A",IF(G395&gt;10,"No",IF(G395&lt;-10,"No","Yes")))</f>
        <v>N/A</v>
      </c>
      <c r="I395" s="99">
        <v>0.5</v>
      </c>
      <c r="J395" s="99">
        <v>6.5759999999999996</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11751.624646</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12386.657976</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12470.960177000001</v>
      </c>
      <c r="F398" s="98" t="str">
        <f t="shared" ref="F398:F410" si="123">IF($B398="N/A","N/A",IF(E398&gt;10,"No",IF(E398&lt;-10,"No","Yes")))</f>
        <v>N/A</v>
      </c>
      <c r="G398" s="97">
        <v>12008.333333</v>
      </c>
      <c r="H398" s="98" t="str">
        <f t="shared" ref="H398:H410" si="124">IF($B398="N/A","N/A",IF(G398&gt;10,"No",IF(G398&lt;-10,"No","Yes")))</f>
        <v>N/A</v>
      </c>
      <c r="I398" s="99" t="s">
        <v>50</v>
      </c>
      <c r="J398" s="99">
        <v>-3.71</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1368.6112637000001</v>
      </c>
      <c r="F399" s="98" t="str">
        <f t="shared" si="123"/>
        <v>N/A</v>
      </c>
      <c r="G399" s="97">
        <v>1338.2852597999999</v>
      </c>
      <c r="H399" s="98" t="str">
        <f t="shared" si="124"/>
        <v>N/A</v>
      </c>
      <c r="I399" s="99" t="s">
        <v>50</v>
      </c>
      <c r="J399" s="99">
        <v>-2.2200000000000002</v>
      </c>
      <c r="K399" s="90" t="s">
        <v>111</v>
      </c>
      <c r="L399" s="92" t="str">
        <f t="shared" si="125"/>
        <v>Yes</v>
      </c>
    </row>
    <row r="400" spans="1:12" x14ac:dyDescent="0.25">
      <c r="A400" s="126" t="s">
        <v>906</v>
      </c>
      <c r="B400" s="90" t="s">
        <v>50</v>
      </c>
      <c r="C400" s="97" t="s">
        <v>50</v>
      </c>
      <c r="D400" s="98" t="str">
        <f t="shared" si="122"/>
        <v>N/A</v>
      </c>
      <c r="E400" s="97">
        <v>14979.924489999999</v>
      </c>
      <c r="F400" s="98" t="str">
        <f t="shared" si="123"/>
        <v>N/A</v>
      </c>
      <c r="G400" s="97">
        <v>15551.458387999999</v>
      </c>
      <c r="H400" s="98" t="str">
        <f t="shared" si="124"/>
        <v>N/A</v>
      </c>
      <c r="I400" s="99" t="s">
        <v>50</v>
      </c>
      <c r="J400" s="99">
        <v>3.8149999999999999</v>
      </c>
      <c r="K400" s="90" t="s">
        <v>111</v>
      </c>
      <c r="L400" s="92" t="str">
        <f t="shared" si="125"/>
        <v>Yes</v>
      </c>
    </row>
    <row r="401" spans="1:12" x14ac:dyDescent="0.25">
      <c r="A401" s="126" t="s">
        <v>907</v>
      </c>
      <c r="B401" s="90" t="s">
        <v>50</v>
      </c>
      <c r="C401" s="97" t="s">
        <v>50</v>
      </c>
      <c r="D401" s="98" t="str">
        <f t="shared" si="122"/>
        <v>N/A</v>
      </c>
      <c r="E401" s="97">
        <v>164.18130164999999</v>
      </c>
      <c r="F401" s="98" t="str">
        <f t="shared" si="123"/>
        <v>N/A</v>
      </c>
      <c r="G401" s="97">
        <v>211.33300686000001</v>
      </c>
      <c r="H401" s="98" t="str">
        <f t="shared" si="124"/>
        <v>N/A</v>
      </c>
      <c r="I401" s="99" t="s">
        <v>50</v>
      </c>
      <c r="J401" s="99">
        <v>28.72</v>
      </c>
      <c r="K401" s="90" t="s">
        <v>111</v>
      </c>
      <c r="L401" s="92" t="str">
        <f t="shared" si="125"/>
        <v>No</v>
      </c>
    </row>
    <row r="402" spans="1:12" x14ac:dyDescent="0.25">
      <c r="A402" s="126" t="s">
        <v>908</v>
      </c>
      <c r="B402" s="90" t="s">
        <v>50</v>
      </c>
      <c r="C402" s="97" t="s">
        <v>50</v>
      </c>
      <c r="D402" s="98" t="str">
        <f t="shared" si="122"/>
        <v>N/A</v>
      </c>
      <c r="E402" s="97">
        <v>26358.791549000001</v>
      </c>
      <c r="F402" s="98" t="str">
        <f t="shared" si="123"/>
        <v>N/A</v>
      </c>
      <c r="G402" s="97">
        <v>27058.614621000001</v>
      </c>
      <c r="H402" s="98" t="str">
        <f t="shared" si="124"/>
        <v>N/A</v>
      </c>
      <c r="I402" s="99" t="s">
        <v>50</v>
      </c>
      <c r="J402" s="99">
        <v>2.6549999999999998</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83.744016649000002</v>
      </c>
      <c r="F404" s="98" t="str">
        <f t="shared" si="123"/>
        <v>N/A</v>
      </c>
      <c r="G404" s="97">
        <v>184.43095005000001</v>
      </c>
      <c r="H404" s="98" t="str">
        <f t="shared" si="124"/>
        <v>N/A</v>
      </c>
      <c r="I404" s="99" t="s">
        <v>50</v>
      </c>
      <c r="J404" s="99">
        <v>120.2</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19134.094783</v>
      </c>
      <c r="F406" s="98" t="str">
        <f t="shared" si="123"/>
        <v>N/A</v>
      </c>
      <c r="G406" s="97">
        <v>20444.770611</v>
      </c>
      <c r="H406" s="98" t="str">
        <f t="shared" si="124"/>
        <v>N/A</v>
      </c>
      <c r="I406" s="99" t="s">
        <v>50</v>
      </c>
      <c r="J406" s="99">
        <v>6.85</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16615.990838999998</v>
      </c>
      <c r="F409" s="98" t="str">
        <f t="shared" si="123"/>
        <v>N/A</v>
      </c>
      <c r="G409" s="97">
        <v>17430.767479999999</v>
      </c>
      <c r="H409" s="98" t="str">
        <f t="shared" si="124"/>
        <v>N/A</v>
      </c>
      <c r="I409" s="99" t="s">
        <v>50</v>
      </c>
      <c r="J409" s="99">
        <v>4.9039999999999999</v>
      </c>
      <c r="K409" s="90" t="s">
        <v>111</v>
      </c>
      <c r="L409" s="92" t="str">
        <f t="shared" si="125"/>
        <v>Yes</v>
      </c>
    </row>
    <row r="410" spans="1:12" ht="12.75" customHeight="1" x14ac:dyDescent="0.25">
      <c r="A410" s="93" t="s">
        <v>915</v>
      </c>
      <c r="B410" s="90" t="s">
        <v>50</v>
      </c>
      <c r="C410" s="97" t="s">
        <v>50</v>
      </c>
      <c r="D410" s="98" t="str">
        <f t="shared" si="122"/>
        <v>N/A</v>
      </c>
      <c r="E410" s="97">
        <v>823.01942786999996</v>
      </c>
      <c r="F410" s="98" t="str">
        <f t="shared" si="123"/>
        <v>N/A</v>
      </c>
      <c r="G410" s="97">
        <v>829.24038040000005</v>
      </c>
      <c r="H410" s="98" t="str">
        <f t="shared" si="124"/>
        <v>N/A</v>
      </c>
      <c r="I410" s="99" t="s">
        <v>50</v>
      </c>
      <c r="J410" s="99">
        <v>0.75590000000000002</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30974.539333000001</v>
      </c>
      <c r="D412" s="102" t="str">
        <f>IF($B412="N/A","N/A",IF(C412&gt;10,"No",IF(C412&lt;-10,"No","Yes")))</f>
        <v>N/A</v>
      </c>
      <c r="E412" s="143">
        <v>33155.530753999999</v>
      </c>
      <c r="F412" s="102" t="str">
        <f>IF($B412="N/A","N/A",IF(E412&gt;10,"No",IF(E412&lt;-10,"No","Yes")))</f>
        <v>N/A</v>
      </c>
      <c r="G412" s="143">
        <v>34805.825234000004</v>
      </c>
      <c r="H412" s="102" t="str">
        <f>IF($B412="N/A","N/A",IF(G412&gt;10,"No",IF(G412&lt;-10,"No","Yes")))</f>
        <v>N/A</v>
      </c>
      <c r="I412" s="103">
        <v>7.0410000000000004</v>
      </c>
      <c r="J412" s="103">
        <v>4.9770000000000003</v>
      </c>
      <c r="K412" s="109" t="s">
        <v>112</v>
      </c>
      <c r="L412" s="104" t="str">
        <f>IF(J412="Div by 0", "N/A", IF(K412="N/A","N/A", IF(J412&gt;VALUE(MID(K412,1,2)), "No", IF(J412&lt;-1*VALUE(MID(K412,1,2)), "No", "Yes"))))</f>
        <v>Yes</v>
      </c>
    </row>
    <row r="413" spans="1:12" ht="12.75" customHeight="1" x14ac:dyDescent="0.25">
      <c r="A413" s="144" t="s">
        <v>799</v>
      </c>
      <c r="B413" s="79" t="s">
        <v>50</v>
      </c>
      <c r="C413" s="85">
        <v>26131.949627000002</v>
      </c>
      <c r="D413" s="81" t="str">
        <f>IF($B413="N/A","N/A",IF(C413&gt;10,"No",IF(C413&lt;-10,"No","Yes")))</f>
        <v>N/A</v>
      </c>
      <c r="E413" s="85">
        <v>27572.596472000001</v>
      </c>
      <c r="F413" s="81" t="str">
        <f>IF($B413="N/A","N/A",IF(E413&gt;10,"No",IF(E413&lt;-10,"No","Yes")))</f>
        <v>N/A</v>
      </c>
      <c r="G413" s="85">
        <v>28558.379706</v>
      </c>
      <c r="H413" s="81" t="str">
        <f>IF($B413="N/A","N/A",IF(G413&gt;10,"No",IF(G413&lt;-10,"No","Yes")))</f>
        <v>N/A</v>
      </c>
      <c r="I413" s="82">
        <v>5.5129999999999999</v>
      </c>
      <c r="J413" s="82">
        <v>3.5750000000000002</v>
      </c>
      <c r="K413" s="83" t="s">
        <v>112</v>
      </c>
      <c r="L413" s="84" t="str">
        <f>IF(J413="Div by 0", "N/A", IF(K413="N/A","N/A", IF(J413&gt;VALUE(MID(K413,1,2)), "No", IF(J413&lt;-1*VALUE(MID(K413,1,2)), "No", "Yes"))))</f>
        <v>Yes</v>
      </c>
    </row>
    <row r="414" spans="1:12" ht="25" x14ac:dyDescent="0.25">
      <c r="A414" s="93" t="s">
        <v>800</v>
      </c>
      <c r="B414" s="96" t="s">
        <v>50</v>
      </c>
      <c r="C414" s="94">
        <v>32772.305659999998</v>
      </c>
      <c r="D414" s="98" t="str">
        <f>IF($B414="N/A","N/A",IF(C414&gt;10,"No",IF(C414&lt;-10,"No","Yes")))</f>
        <v>N/A</v>
      </c>
      <c r="E414" s="94">
        <v>38912.194369999997</v>
      </c>
      <c r="F414" s="98" t="str">
        <f>IF($B414="N/A","N/A",IF(E414&gt;10,"No",IF(E414&lt;-10,"No","Yes")))</f>
        <v>N/A</v>
      </c>
      <c r="G414" s="94">
        <v>37311.936247999998</v>
      </c>
      <c r="H414" s="98" t="str">
        <f>IF($B414="N/A","N/A",IF(G414&gt;10,"No",IF(G414&lt;-10,"No","Yes")))</f>
        <v>N/A</v>
      </c>
      <c r="I414" s="99">
        <v>18.73</v>
      </c>
      <c r="J414" s="99">
        <v>-4.1100000000000003</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27822.268025000001</v>
      </c>
      <c r="D416" s="102" t="str">
        <f t="shared" ref="D416:D426" si="126">IF($B416="N/A","N/A",IF(C416&gt;10,"No",IF(C416&lt;-10,"No","Yes")))</f>
        <v>N/A</v>
      </c>
      <c r="E416" s="143">
        <v>28561.74238</v>
      </c>
      <c r="F416" s="102" t="str">
        <f t="shared" ref="F416:F426" si="127">IF($B416="N/A","N/A",IF(E416&gt;10,"No",IF(E416&lt;-10,"No","Yes")))</f>
        <v>N/A</v>
      </c>
      <c r="G416" s="143">
        <v>29922.577929999999</v>
      </c>
      <c r="H416" s="102" t="str">
        <f t="shared" ref="H416:H426" si="128">IF($B416="N/A","N/A",IF(G416&gt;10,"No",IF(G416&lt;-10,"No","Yes")))</f>
        <v>N/A</v>
      </c>
      <c r="I416" s="103">
        <v>2.6579999999999999</v>
      </c>
      <c r="J416" s="103">
        <v>4.7649999999999997</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v>12548.894874</v>
      </c>
      <c r="F417" s="81" t="str">
        <f t="shared" si="127"/>
        <v>N/A</v>
      </c>
      <c r="G417" s="85">
        <v>14324.126891</v>
      </c>
      <c r="H417" s="81" t="str">
        <f t="shared" si="128"/>
        <v>N/A</v>
      </c>
      <c r="I417" s="82" t="s">
        <v>1088</v>
      </c>
      <c r="J417" s="82">
        <v>14.15</v>
      </c>
      <c r="K417" s="83" t="s">
        <v>112</v>
      </c>
      <c r="L417" s="84" t="str">
        <f t="shared" si="129"/>
        <v>Yes</v>
      </c>
    </row>
    <row r="418" spans="1:12" x14ac:dyDescent="0.25">
      <c r="A418" s="129" t="s">
        <v>505</v>
      </c>
      <c r="B418" s="79" t="s">
        <v>50</v>
      </c>
      <c r="C418" s="85">
        <v>10208.909871</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v>34898.290323000001</v>
      </c>
      <c r="D419" s="81" t="str">
        <f t="shared" si="126"/>
        <v>N/A</v>
      </c>
      <c r="E419" s="85">
        <v>37786.379309999997</v>
      </c>
      <c r="F419" s="81" t="str">
        <f t="shared" si="127"/>
        <v>N/A</v>
      </c>
      <c r="G419" s="85">
        <v>39453.967742000001</v>
      </c>
      <c r="H419" s="81" t="str">
        <f t="shared" si="128"/>
        <v>N/A</v>
      </c>
      <c r="I419" s="82">
        <v>8.2759999999999998</v>
      </c>
      <c r="J419" s="82">
        <v>4.4130000000000003</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33427.687590000001</v>
      </c>
      <c r="D422" s="81" t="str">
        <f t="shared" si="126"/>
        <v>N/A</v>
      </c>
      <c r="E422" s="85">
        <v>34617.106732</v>
      </c>
      <c r="F422" s="81" t="str">
        <f t="shared" si="127"/>
        <v>N/A</v>
      </c>
      <c r="G422" s="85">
        <v>35860.488555000004</v>
      </c>
      <c r="H422" s="81" t="str">
        <f t="shared" si="128"/>
        <v>N/A</v>
      </c>
      <c r="I422" s="82">
        <v>3.5579999999999998</v>
      </c>
      <c r="J422" s="82">
        <v>3.5920000000000001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20354.249478000002</v>
      </c>
      <c r="D428" s="102" t="str">
        <f t="shared" ref="D428:D438" si="130">IF($B428="N/A","N/A",IF(C428&gt;10,"No",IF(C428&lt;-10,"No","Yes")))</f>
        <v>N/A</v>
      </c>
      <c r="E428" s="143">
        <v>19979.66836</v>
      </c>
      <c r="F428" s="102" t="str">
        <f t="shared" ref="F428:F438" si="131">IF($B428="N/A","N/A",IF(E428&gt;10,"No",IF(E428&lt;-10,"No","Yes")))</f>
        <v>N/A</v>
      </c>
      <c r="G428" s="143">
        <v>20636.179203</v>
      </c>
      <c r="H428" s="102" t="str">
        <f t="shared" ref="H428:H438" si="132">IF($B428="N/A","N/A",IF(G428&gt;10,"No",IF(G428&lt;-10,"No","Yes")))</f>
        <v>N/A</v>
      </c>
      <c r="I428" s="103">
        <v>-1.84</v>
      </c>
      <c r="J428" s="103">
        <v>3.286</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v>1.6298870546999999</v>
      </c>
      <c r="F429" s="81" t="str">
        <f t="shared" si="131"/>
        <v>N/A</v>
      </c>
      <c r="G429" s="85">
        <v>4.5050420168</v>
      </c>
      <c r="H429" s="81" t="str">
        <f t="shared" si="132"/>
        <v>N/A</v>
      </c>
      <c r="I429" s="82" t="s">
        <v>1088</v>
      </c>
      <c r="J429" s="82">
        <v>176.4</v>
      </c>
      <c r="K429" s="83" t="s">
        <v>112</v>
      </c>
      <c r="L429" s="84" t="str">
        <f t="shared" si="133"/>
        <v>No</v>
      </c>
    </row>
    <row r="430" spans="1:12" x14ac:dyDescent="0.25">
      <c r="A430" s="129" t="s">
        <v>505</v>
      </c>
      <c r="B430" s="79" t="s">
        <v>50</v>
      </c>
      <c r="C430" s="85">
        <v>0</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v>0</v>
      </c>
      <c r="D431" s="81" t="str">
        <f t="shared" si="130"/>
        <v>N/A</v>
      </c>
      <c r="E431" s="85">
        <v>0</v>
      </c>
      <c r="F431" s="81" t="str">
        <f t="shared" si="131"/>
        <v>N/A</v>
      </c>
      <c r="G431" s="85">
        <v>81.661290323000003</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28108.249277999999</v>
      </c>
      <c r="D434" s="81" t="str">
        <f t="shared" si="130"/>
        <v>N/A</v>
      </c>
      <c r="E434" s="85">
        <v>28808.536100000001</v>
      </c>
      <c r="F434" s="81" t="str">
        <f t="shared" si="131"/>
        <v>N/A</v>
      </c>
      <c r="G434" s="85">
        <v>29894.960369</v>
      </c>
      <c r="H434" s="81" t="str">
        <f t="shared" si="132"/>
        <v>N/A</v>
      </c>
      <c r="I434" s="82">
        <v>2.4910000000000001</v>
      </c>
      <c r="J434" s="82">
        <v>3.7709999999999999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149823</v>
      </c>
      <c r="D444" s="81" t="str">
        <f>IF($B444="N/A","N/A",IF(C444&gt;10,"No",IF(C444&lt;-10,"No","Yes")))</f>
        <v>N/A</v>
      </c>
      <c r="E444" s="140">
        <v>442679</v>
      </c>
      <c r="F444" s="81" t="str">
        <f>IF($B444="N/A","N/A",IF(E444&gt;10,"No",IF(E444&lt;-10,"No","Yes")))</f>
        <v>N/A</v>
      </c>
      <c r="G444" s="140">
        <v>633056</v>
      </c>
      <c r="H444" s="81" t="str">
        <f>IF($B444="N/A","N/A",IF(G444&gt;10,"No",IF(G444&lt;-10,"No","Yes")))</f>
        <v>N/A</v>
      </c>
      <c r="I444" s="82">
        <v>195.5</v>
      </c>
      <c r="J444" s="82">
        <v>43.01</v>
      </c>
      <c r="K444" s="140" t="s">
        <v>50</v>
      </c>
      <c r="L444" s="84" t="str">
        <f>IF(J444="Div by 0", "N/A", IF(K444="N/A","N/A", IF(J444&gt;VALUE(MID(K444,1,2)), "No", IF(J444&lt;-1*VALUE(MID(K444,1,2)), "No", "Yes"))))</f>
        <v>N/A</v>
      </c>
    </row>
    <row r="445" spans="1:12" ht="12.75" customHeight="1" x14ac:dyDescent="0.25">
      <c r="A445" s="134" t="s">
        <v>804</v>
      </c>
      <c r="B445" s="97" t="s">
        <v>50</v>
      </c>
      <c r="C445" s="97">
        <v>3567.2142856999999</v>
      </c>
      <c r="D445" s="98" t="str">
        <f>IF($B445="N/A","N/A",IF(C445&gt;10,"No",IF(C445&lt;-10,"No","Yes")))</f>
        <v>N/A</v>
      </c>
      <c r="E445" s="97">
        <v>3279.1037037000001</v>
      </c>
      <c r="F445" s="98" t="str">
        <f>IF($B445="N/A","N/A",IF(E445&gt;10,"No",IF(E445&lt;-10,"No","Yes")))</f>
        <v>N/A</v>
      </c>
      <c r="G445" s="97">
        <v>3956.6</v>
      </c>
      <c r="H445" s="98" t="str">
        <f>IF($B445="N/A","N/A",IF(G445&gt;10,"No",IF(G445&lt;-10,"No","Yes")))</f>
        <v>N/A</v>
      </c>
      <c r="I445" s="99">
        <v>-8.08</v>
      </c>
      <c r="J445" s="99">
        <v>20.66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4095519</v>
      </c>
      <c r="D447" s="102" t="str">
        <f>IF($B447="N/A","N/A",IF(C447&gt;10,"No",IF(C447&lt;-10,"No","Yes")))</f>
        <v>N/A</v>
      </c>
      <c r="E447" s="139">
        <v>4189076</v>
      </c>
      <c r="F447" s="102" t="str">
        <f>IF($B447="N/A","N/A",IF(E447&gt;10,"No",IF(E447&lt;-10,"No","Yes")))</f>
        <v>N/A</v>
      </c>
      <c r="G447" s="139">
        <v>4283214</v>
      </c>
      <c r="H447" s="102" t="str">
        <f>IF($B447="N/A","N/A",IF(G447&gt;10,"No",IF(G447&lt;-10,"No","Yes")))</f>
        <v>N/A</v>
      </c>
      <c r="I447" s="103">
        <v>2.2839999999999998</v>
      </c>
      <c r="J447" s="103">
        <v>2.2469999999999999</v>
      </c>
      <c r="K447" s="139" t="s">
        <v>50</v>
      </c>
      <c r="L447" s="104" t="str">
        <f>IF(J447="Div by 0", "N/A", IF(K447="N/A","N/A", IF(J447&gt;VALUE(MID(K447,1,2)), "No", IF(J447&lt;-1*VALUE(MID(K447,1,2)), "No", "Yes"))))</f>
        <v>N/A</v>
      </c>
    </row>
    <row r="448" spans="1:12" ht="12.75" customHeight="1" x14ac:dyDescent="0.25">
      <c r="A448" s="134" t="s">
        <v>805</v>
      </c>
      <c r="B448" s="97" t="s">
        <v>50</v>
      </c>
      <c r="C448" s="97">
        <v>678.51540754999996</v>
      </c>
      <c r="D448" s="98" t="str">
        <f>IF($B448="N/A","N/A",IF(C448&gt;10,"No",IF(C448&lt;-10,"No","Yes")))</f>
        <v>N/A</v>
      </c>
      <c r="E448" s="97">
        <v>665.67233434000002</v>
      </c>
      <c r="F448" s="98" t="str">
        <f>IF($B448="N/A","N/A",IF(E448&gt;10,"No",IF(E448&lt;-10,"No","Yes")))</f>
        <v>N/A</v>
      </c>
      <c r="G448" s="97">
        <v>652.13367844000004</v>
      </c>
      <c r="H448" s="98" t="str">
        <f>IF($B448="N/A","N/A",IF(G448&gt;10,"No",IF(G448&lt;-10,"No","Yes")))</f>
        <v>N/A</v>
      </c>
      <c r="I448" s="99">
        <v>-1.89</v>
      </c>
      <c r="J448" s="99">
        <v>-2.0299999999999998</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1497.0418075</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1495.4451838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1546.5691383000001</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124573</v>
      </c>
      <c r="D459" s="81" t="str">
        <f t="shared" ref="D459:D464" si="138">IF($B459="N/A","N/A",IF(C459&gt;10,"No",IF(C459&lt;-10,"No","Yes")))</f>
        <v>N/A</v>
      </c>
      <c r="E459" s="100">
        <v>125496</v>
      </c>
      <c r="F459" s="81" t="str">
        <f t="shared" ref="F459:F464" si="139">IF($B459="N/A","N/A",IF(E459&gt;10,"No",IF(E459&lt;-10,"No","Yes")))</f>
        <v>N/A</v>
      </c>
      <c r="G459" s="100">
        <v>127525</v>
      </c>
      <c r="H459" s="81" t="str">
        <f t="shared" ref="H459:H464" si="140">IF($B459="N/A","N/A",IF(G459&gt;10,"No",IF(G459&lt;-10,"No","Yes")))</f>
        <v>N/A</v>
      </c>
      <c r="I459" s="82">
        <v>0.7409</v>
      </c>
      <c r="J459" s="82">
        <v>1.617</v>
      </c>
      <c r="K459" s="89" t="s">
        <v>111</v>
      </c>
      <c r="L459" s="84" t="str">
        <f t="shared" ref="L459:L467" si="141">IF(J459="Div by 0", "N/A", IF(K459="N/A","N/A", IF(J459&gt;VALUE(MID(K459,1,2)), "No", IF(J459&lt;-1*VALUE(MID(K459,1,2)), "No", "Yes"))))</f>
        <v>Yes</v>
      </c>
    </row>
    <row r="460" spans="1:12" x14ac:dyDescent="0.25">
      <c r="A460" s="126" t="s">
        <v>581</v>
      </c>
      <c r="B460" s="83" t="s">
        <v>50</v>
      </c>
      <c r="C460" s="89">
        <v>7165</v>
      </c>
      <c r="D460" s="81" t="str">
        <f t="shared" si="138"/>
        <v>N/A</v>
      </c>
      <c r="E460" s="89">
        <v>7182</v>
      </c>
      <c r="F460" s="81" t="str">
        <f t="shared" si="139"/>
        <v>N/A</v>
      </c>
      <c r="G460" s="89">
        <v>6986</v>
      </c>
      <c r="H460" s="81" t="str">
        <f t="shared" si="140"/>
        <v>N/A</v>
      </c>
      <c r="I460" s="82">
        <v>0.23730000000000001</v>
      </c>
      <c r="J460" s="82">
        <v>-2.73</v>
      </c>
      <c r="K460" s="83" t="s">
        <v>111</v>
      </c>
      <c r="L460" s="84" t="str">
        <f t="shared" si="141"/>
        <v>Yes</v>
      </c>
    </row>
    <row r="461" spans="1:12" x14ac:dyDescent="0.25">
      <c r="A461" s="126" t="s">
        <v>584</v>
      </c>
      <c r="B461" s="83" t="s">
        <v>50</v>
      </c>
      <c r="C461" s="89">
        <v>15932</v>
      </c>
      <c r="D461" s="81" t="str">
        <f t="shared" si="138"/>
        <v>N/A</v>
      </c>
      <c r="E461" s="89">
        <v>16093</v>
      </c>
      <c r="F461" s="81" t="str">
        <f t="shared" si="139"/>
        <v>N/A</v>
      </c>
      <c r="G461" s="89">
        <v>16600</v>
      </c>
      <c r="H461" s="81" t="str">
        <f t="shared" si="140"/>
        <v>N/A</v>
      </c>
      <c r="I461" s="82">
        <v>1.0109999999999999</v>
      </c>
      <c r="J461" s="82">
        <v>3.15</v>
      </c>
      <c r="K461" s="83" t="s">
        <v>111</v>
      </c>
      <c r="L461" s="84" t="str">
        <f t="shared" si="141"/>
        <v>Yes</v>
      </c>
    </row>
    <row r="462" spans="1:12" x14ac:dyDescent="0.25">
      <c r="A462" s="126" t="s">
        <v>587</v>
      </c>
      <c r="B462" s="83" t="s">
        <v>50</v>
      </c>
      <c r="C462" s="89">
        <v>80364</v>
      </c>
      <c r="D462" s="81" t="str">
        <f t="shared" si="138"/>
        <v>N/A</v>
      </c>
      <c r="E462" s="89">
        <v>81562</v>
      </c>
      <c r="F462" s="81" t="str">
        <f t="shared" si="139"/>
        <v>N/A</v>
      </c>
      <c r="G462" s="89">
        <v>83481</v>
      </c>
      <c r="H462" s="81" t="str">
        <f t="shared" si="140"/>
        <v>N/A</v>
      </c>
      <c r="I462" s="82">
        <v>1.4910000000000001</v>
      </c>
      <c r="J462" s="82">
        <v>2.3530000000000002</v>
      </c>
      <c r="K462" s="83" t="s">
        <v>111</v>
      </c>
      <c r="L462" s="84" t="str">
        <f t="shared" si="141"/>
        <v>Yes</v>
      </c>
    </row>
    <row r="463" spans="1:12" x14ac:dyDescent="0.25">
      <c r="A463" s="126" t="s">
        <v>589</v>
      </c>
      <c r="B463" s="83" t="s">
        <v>50</v>
      </c>
      <c r="C463" s="89">
        <v>21112</v>
      </c>
      <c r="D463" s="81" t="str">
        <f t="shared" si="138"/>
        <v>N/A</v>
      </c>
      <c r="E463" s="89">
        <v>20659</v>
      </c>
      <c r="F463" s="81" t="str">
        <f t="shared" si="139"/>
        <v>N/A</v>
      </c>
      <c r="G463" s="89">
        <v>20458</v>
      </c>
      <c r="H463" s="81" t="str">
        <f t="shared" si="140"/>
        <v>N/A</v>
      </c>
      <c r="I463" s="82">
        <v>-2.15</v>
      </c>
      <c r="J463" s="82">
        <v>-0.97299999999999998</v>
      </c>
      <c r="K463" s="83" t="s">
        <v>111</v>
      </c>
      <c r="L463" s="84" t="str">
        <f t="shared" si="141"/>
        <v>Yes</v>
      </c>
    </row>
    <row r="464" spans="1:12" x14ac:dyDescent="0.25">
      <c r="A464" s="88" t="s">
        <v>388</v>
      </c>
      <c r="B464" s="89" t="s">
        <v>50</v>
      </c>
      <c r="C464" s="89">
        <v>97210.3</v>
      </c>
      <c r="D464" s="81" t="str">
        <f t="shared" si="138"/>
        <v>N/A</v>
      </c>
      <c r="E464" s="89">
        <v>98068.64</v>
      </c>
      <c r="F464" s="81" t="str">
        <f t="shared" si="139"/>
        <v>N/A</v>
      </c>
      <c r="G464" s="89">
        <v>99408.19</v>
      </c>
      <c r="H464" s="81" t="str">
        <f t="shared" si="140"/>
        <v>N/A</v>
      </c>
      <c r="I464" s="82">
        <v>0.88300000000000001</v>
      </c>
      <c r="J464" s="82">
        <v>1.3660000000000001</v>
      </c>
      <c r="K464" s="89" t="s">
        <v>111</v>
      </c>
      <c r="L464" s="84" t="str">
        <f t="shared" si="141"/>
        <v>Yes</v>
      </c>
    </row>
    <row r="465" spans="1:12" x14ac:dyDescent="0.25">
      <c r="A465" s="88" t="s">
        <v>687</v>
      </c>
      <c r="B465" s="89" t="s">
        <v>50</v>
      </c>
      <c r="C465" s="89">
        <v>14278</v>
      </c>
      <c r="D465" s="89" t="s">
        <v>50</v>
      </c>
      <c r="E465" s="89">
        <v>14216</v>
      </c>
      <c r="F465" s="89" t="s">
        <v>50</v>
      </c>
      <c r="G465" s="89">
        <v>14283</v>
      </c>
      <c r="H465" s="89" t="s">
        <v>50</v>
      </c>
      <c r="I465" s="82">
        <v>-0.434</v>
      </c>
      <c r="J465" s="82">
        <v>0.4713</v>
      </c>
      <c r="K465" s="89" t="s">
        <v>111</v>
      </c>
      <c r="L465" s="84" t="str">
        <f t="shared" si="141"/>
        <v>Yes</v>
      </c>
    </row>
    <row r="466" spans="1:12" x14ac:dyDescent="0.25">
      <c r="A466" s="126" t="s">
        <v>623</v>
      </c>
      <c r="B466" s="89" t="s">
        <v>50</v>
      </c>
      <c r="C466" s="89">
        <v>7077</v>
      </c>
      <c r="D466" s="89" t="s">
        <v>50</v>
      </c>
      <c r="E466" s="89">
        <v>7025</v>
      </c>
      <c r="F466" s="89" t="s">
        <v>50</v>
      </c>
      <c r="G466" s="89">
        <v>6885</v>
      </c>
      <c r="H466" s="89" t="s">
        <v>50</v>
      </c>
      <c r="I466" s="82">
        <v>-0.73499999999999999</v>
      </c>
      <c r="J466" s="82">
        <v>-1.99</v>
      </c>
      <c r="K466" s="89" t="s">
        <v>111</v>
      </c>
      <c r="L466" s="84" t="str">
        <f t="shared" si="141"/>
        <v>Yes</v>
      </c>
    </row>
    <row r="467" spans="1:12" x14ac:dyDescent="0.25">
      <c r="A467" s="126" t="s">
        <v>585</v>
      </c>
      <c r="B467" s="128" t="s">
        <v>50</v>
      </c>
      <c r="C467" s="128">
        <v>7081</v>
      </c>
      <c r="D467" s="128" t="s">
        <v>50</v>
      </c>
      <c r="E467" s="128">
        <v>7055</v>
      </c>
      <c r="F467" s="128" t="s">
        <v>50</v>
      </c>
      <c r="G467" s="128">
        <v>7266</v>
      </c>
      <c r="H467" s="128" t="s">
        <v>50</v>
      </c>
      <c r="I467" s="99">
        <v>-0.36699999999999999</v>
      </c>
      <c r="J467" s="99">
        <v>2.9910000000000001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599497611</v>
      </c>
      <c r="D469" s="102" t="str">
        <f>IF($B469="N/A","N/A",IF(C469&gt;10,"No",IF(C469&lt;-10,"No","Yes")))</f>
        <v>N/A</v>
      </c>
      <c r="E469" s="139">
        <v>632813491</v>
      </c>
      <c r="F469" s="102" t="str">
        <f>IF($B469="N/A","N/A",IF(E469&gt;10,"No",IF(E469&lt;-10,"No","Yes")))</f>
        <v>N/A</v>
      </c>
      <c r="G469" s="139">
        <v>666862788</v>
      </c>
      <c r="H469" s="102" t="str">
        <f>IF($B469="N/A","N/A",IF(G469&gt;10,"No",IF(G469&lt;-10,"No","Yes")))</f>
        <v>N/A</v>
      </c>
      <c r="I469" s="103">
        <v>5.5570000000000004</v>
      </c>
      <c r="J469" s="103">
        <v>5.3810000000000002</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4812.4201150999997</v>
      </c>
      <c r="D471" s="81" t="str">
        <f>IF($B471="N/A","N/A",IF(C471&gt;10,"No",IF(C471&lt;-10,"No","Yes")))</f>
        <v>N/A</v>
      </c>
      <c r="E471" s="140">
        <v>5042.4992908000004</v>
      </c>
      <c r="F471" s="81" t="str">
        <f>IF($B471="N/A","N/A",IF(E471&gt;10,"No",IF(E471&lt;-10,"No","Yes")))</f>
        <v>N/A</v>
      </c>
      <c r="G471" s="140">
        <v>5229.2710292000002</v>
      </c>
      <c r="H471" s="81" t="str">
        <f>IF($B471="N/A","N/A",IF(G471&gt;10,"No",IF(G471&lt;-10,"No","Yes")))</f>
        <v>N/A</v>
      </c>
      <c r="I471" s="82">
        <v>4.7809999999999997</v>
      </c>
      <c r="J471" s="82">
        <v>3.7040000000000002</v>
      </c>
      <c r="K471" s="83" t="s">
        <v>112</v>
      </c>
      <c r="L471" s="84" t="str">
        <f>IF(J471="Div by 0", "N/A", IF(K471="N/A","N/A", IF(J471&gt;VALUE(MID(K471,1,2)), "No", IF(J471&lt;-1*VALUE(MID(K471,1,2)), "No", "Yes"))))</f>
        <v>Yes</v>
      </c>
    </row>
    <row r="472" spans="1:12" x14ac:dyDescent="0.25">
      <c r="A472" s="126" t="s">
        <v>582</v>
      </c>
      <c r="B472" s="109" t="s">
        <v>50</v>
      </c>
      <c r="C472" s="139">
        <v>16844.923795999999</v>
      </c>
      <c r="D472" s="102" t="str">
        <f>IF($B472="N/A","N/A",IF(C472&gt;10,"No",IF(C472&lt;-10,"No","Yes")))</f>
        <v>N/A</v>
      </c>
      <c r="E472" s="139">
        <v>17683.365775999999</v>
      </c>
      <c r="F472" s="102" t="str">
        <f>IF($B472="N/A","N/A",IF(E472&gt;10,"No",IF(E472&lt;-10,"No","Yes")))</f>
        <v>N/A</v>
      </c>
      <c r="G472" s="139">
        <v>18565.936301000002</v>
      </c>
      <c r="H472" s="102" t="str">
        <f>IF($B472="N/A","N/A",IF(G472&gt;10,"No",IF(G472&lt;-10,"No","Yes")))</f>
        <v>N/A</v>
      </c>
      <c r="I472" s="103">
        <v>4.9770000000000003</v>
      </c>
      <c r="J472" s="103">
        <v>4.9909999999999997</v>
      </c>
      <c r="K472" s="109" t="s">
        <v>112</v>
      </c>
      <c r="L472" s="104" t="str">
        <f>IF(J472="Div by 0", "N/A", IF(K472="N/A","N/A", IF(J472&gt;VALUE(MID(K472,1,2)), "No", IF(J472&lt;-1*VALUE(MID(K472,1,2)), "No", "Yes"))))</f>
        <v>Yes</v>
      </c>
    </row>
    <row r="473" spans="1:12" x14ac:dyDescent="0.25">
      <c r="A473" s="126" t="s">
        <v>585</v>
      </c>
      <c r="B473" s="83" t="s">
        <v>50</v>
      </c>
      <c r="C473" s="140">
        <v>15723.161687</v>
      </c>
      <c r="D473" s="81" t="str">
        <f>IF($B473="N/A","N/A",IF(C473&gt;10,"No",IF(C473&lt;-10,"No","Yes")))</f>
        <v>N/A</v>
      </c>
      <c r="E473" s="140">
        <v>16546.227365999999</v>
      </c>
      <c r="F473" s="81" t="str">
        <f>IF($B473="N/A","N/A",IF(E473&gt;10,"No",IF(E473&lt;-10,"No","Yes")))</f>
        <v>N/A</v>
      </c>
      <c r="G473" s="140">
        <v>17106.652771000001</v>
      </c>
      <c r="H473" s="81" t="str">
        <f>IF($B473="N/A","N/A",IF(G473&gt;10,"No",IF(G473&lt;-10,"No","Yes")))</f>
        <v>N/A</v>
      </c>
      <c r="I473" s="82">
        <v>5.2350000000000003</v>
      </c>
      <c r="J473" s="82">
        <v>3.387</v>
      </c>
      <c r="K473" s="83" t="s">
        <v>111</v>
      </c>
      <c r="L473" s="84" t="str">
        <f>IF(J473="Div by 0", "N/A", IF(K473="N/A","N/A", IF(J473&gt;VALUE(MID(K473,1,2)), "No", IF(J473&lt;-1*VALUE(MID(K473,1,2)), "No", "Yes"))))</f>
        <v>Yes</v>
      </c>
    </row>
    <row r="474" spans="1:12" x14ac:dyDescent="0.25">
      <c r="A474" s="126" t="s">
        <v>588</v>
      </c>
      <c r="B474" s="83" t="s">
        <v>50</v>
      </c>
      <c r="C474" s="140">
        <v>2020.0397691000001</v>
      </c>
      <c r="D474" s="81" t="str">
        <f>IF($B474="N/A","N/A",IF(C474&gt;10,"No",IF(C474&lt;-10,"No","Yes")))</f>
        <v>N/A</v>
      </c>
      <c r="E474" s="140">
        <v>2089.0148107999999</v>
      </c>
      <c r="F474" s="81" t="str">
        <f>IF($B474="N/A","N/A",IF(E474&gt;10,"No",IF(E474&lt;-10,"No","Yes")))</f>
        <v>N/A</v>
      </c>
      <c r="G474" s="140">
        <v>2178.9770606000002</v>
      </c>
      <c r="H474" s="81" t="str">
        <f>IF($B474="N/A","N/A",IF(G474&gt;10,"No",IF(G474&lt;-10,"No","Yes")))</f>
        <v>N/A</v>
      </c>
      <c r="I474" s="82">
        <v>3.415</v>
      </c>
      <c r="J474" s="82">
        <v>4.306</v>
      </c>
      <c r="K474" s="83" t="s">
        <v>111</v>
      </c>
      <c r="L474" s="84" t="str">
        <f>IF(J474="Div by 0", "N/A", IF(K474="N/A","N/A", IF(J474&gt;VALUE(MID(K474,1,2)), "No", IF(J474&lt;-1*VALUE(MID(K474,1,2)), "No", "Yes"))))</f>
        <v>Yes</v>
      </c>
    </row>
    <row r="475" spans="1:12" x14ac:dyDescent="0.25">
      <c r="A475" s="126" t="s">
        <v>590</v>
      </c>
      <c r="B475" s="90" t="s">
        <v>50</v>
      </c>
      <c r="C475" s="97">
        <v>3124.4715801000002</v>
      </c>
      <c r="D475" s="98" t="str">
        <f>IF($B475="N/A","N/A",IF(C475&gt;10,"No",IF(C475&lt;-10,"No","Yes")))</f>
        <v>N/A</v>
      </c>
      <c r="E475" s="97">
        <v>3347.1559610999998</v>
      </c>
      <c r="F475" s="98" t="str">
        <f>IF($B475="N/A","N/A",IF(E475&gt;10,"No",IF(E475&lt;-10,"No","Yes")))</f>
        <v>N/A</v>
      </c>
      <c r="G475" s="97">
        <v>3484.5799686999999</v>
      </c>
      <c r="H475" s="98" t="str">
        <f>IF($B475="N/A","N/A",IF(G475&gt;10,"No",IF(G475&lt;-10,"No","Yes")))</f>
        <v>N/A</v>
      </c>
      <c r="I475" s="99">
        <v>7.1269999999999998</v>
      </c>
      <c r="J475" s="99">
        <v>4.1059999999999999</v>
      </c>
      <c r="K475" s="90" t="s">
        <v>111</v>
      </c>
      <c r="L475" s="92" t="str">
        <f>IF(J475="Div by 0", "N/A", IF(K475="N/A","N/A", IF(J475&gt;VALUE(MID(K475,1,2)), "No", IF(J475&lt;-1*VALUE(MID(K475,1,2)), "No", "Yes"))))</f>
        <v>Yes</v>
      </c>
    </row>
    <row r="476" spans="1:12" ht="15" customHeight="1" x14ac:dyDescent="0.25">
      <c r="A476" s="220" t="s">
        <v>1113</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5286.7593792999996</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5155.3711243999996</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15813.808376999999</v>
      </c>
      <c r="D480" s="81" t="str">
        <f>IF($B480="N/A","N/A",IF(C480&gt;10,"No",IF(C480&lt;-10,"No","Yes")))</f>
        <v>N/A</v>
      </c>
      <c r="E480" s="140">
        <v>16414.576956000001</v>
      </c>
      <c r="F480" s="81" t="str">
        <f>IF($B480="N/A","N/A",IF(E480&gt;10,"No",IF(E480&lt;-10,"No","Yes")))</f>
        <v>N/A</v>
      </c>
      <c r="G480" s="140">
        <v>17201.868025</v>
      </c>
      <c r="H480" s="81" t="str">
        <f>IF($B480="N/A","N/A",IF(G480&gt;10,"No",IF(G480&lt;-10,"No","Yes")))</f>
        <v>N/A</v>
      </c>
      <c r="I480" s="82">
        <v>3.7989999999999999</v>
      </c>
      <c r="J480" s="82">
        <v>4.7960000000000003</v>
      </c>
      <c r="K480" s="83" t="s">
        <v>112</v>
      </c>
      <c r="L480" s="84" t="str">
        <f>IF(J480="Div by 0", "N/A", IF(K480="N/A","N/A", IF(J480&gt;VALUE(MID(K480,1,2)), "No", IF(J480&lt;-1*VALUE(MID(K480,1,2)), "No", "Yes"))))</f>
        <v>Yes</v>
      </c>
    </row>
    <row r="481" spans="1:12" x14ac:dyDescent="0.25">
      <c r="A481" s="59" t="s">
        <v>582</v>
      </c>
      <c r="B481" s="83" t="s">
        <v>50</v>
      </c>
      <c r="C481" s="140">
        <v>16892.372332999999</v>
      </c>
      <c r="D481" s="81" t="str">
        <f>IF($B481="N/A","N/A",IF(C481&gt;10,"No",IF(C481&lt;-10,"No","Yes")))</f>
        <v>N/A</v>
      </c>
      <c r="E481" s="140">
        <v>17631.389750999999</v>
      </c>
      <c r="F481" s="81" t="str">
        <f>IF($B481="N/A","N/A",IF(E481&gt;10,"No",IF(E481&lt;-10,"No","Yes")))</f>
        <v>N/A</v>
      </c>
      <c r="G481" s="140">
        <v>18702.826289000001</v>
      </c>
      <c r="H481" s="81" t="str">
        <f>IF($B481="N/A","N/A",IF(G481&gt;10,"No",IF(G481&lt;-10,"No","Yes")))</f>
        <v>N/A</v>
      </c>
      <c r="I481" s="82">
        <v>4.375</v>
      </c>
      <c r="J481" s="82">
        <v>6.077</v>
      </c>
      <c r="K481" s="83" t="s">
        <v>111</v>
      </c>
      <c r="L481" s="84" t="str">
        <f>IF(J481="Div by 0", "N/A", IF(K481="N/A","N/A", IF(J481&gt;VALUE(MID(K481,1,2)), "No", IF(J481&lt;-1*VALUE(MID(K481,1,2)), "No", "Yes"))))</f>
        <v>Yes</v>
      </c>
    </row>
    <row r="482" spans="1:12" x14ac:dyDescent="0.25">
      <c r="A482" s="59" t="s">
        <v>585</v>
      </c>
      <c r="B482" s="83" t="s">
        <v>50</v>
      </c>
      <c r="C482" s="140">
        <v>14895.351221999999</v>
      </c>
      <c r="D482" s="81" t="str">
        <f>IF($B482="N/A","N/A",IF(C482&gt;10,"No",IF(C482&lt;-10,"No","Yes")))</f>
        <v>N/A</v>
      </c>
      <c r="E482" s="140">
        <v>15411.836003</v>
      </c>
      <c r="F482" s="81" t="str">
        <f>IF($B482="N/A","N/A",IF(E482&gt;10,"No",IF(E482&lt;-10,"No","Yes")))</f>
        <v>N/A</v>
      </c>
      <c r="G482" s="140">
        <v>15973.667355</v>
      </c>
      <c r="H482" s="81" t="str">
        <f>IF($B482="N/A","N/A",IF(G482&gt;10,"No",IF(G482&lt;-10,"No","Yes")))</f>
        <v>N/A</v>
      </c>
      <c r="I482" s="82">
        <v>3.4670000000000001</v>
      </c>
      <c r="J482" s="82">
        <v>3.645</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16564.242773999998</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18321.033178999998</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1497.0418075</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1495.4451838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1546.5691383000001</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100</v>
      </c>
      <c r="D490" s="81" t="str">
        <f t="shared" ref="D490:D504" si="151">IF($B490="N/A","N/A",IF(C490&gt;10,"No",IF(C490&lt;-10,"No","Yes")))</f>
        <v>N/A</v>
      </c>
      <c r="E490" s="82">
        <v>98.003123606000003</v>
      </c>
      <c r="F490" s="81" t="str">
        <f t="shared" ref="F490:F504" si="152">IF($B490="N/A","N/A",IF(E490&gt;10,"No",IF(E490&lt;-10,"No","Yes")))</f>
        <v>N/A</v>
      </c>
      <c r="G490" s="82">
        <v>77.713389531000004</v>
      </c>
      <c r="H490" s="81" t="str">
        <f t="shared" ref="H490:H504" si="153">IF($B490="N/A","N/A",IF(G490&gt;10,"No",IF(G490&lt;-10,"No","Yes")))</f>
        <v>N/A</v>
      </c>
      <c r="I490" s="82">
        <v>-2</v>
      </c>
      <c r="J490" s="82">
        <v>-20.7</v>
      </c>
      <c r="K490" s="83" t="s">
        <v>110</v>
      </c>
      <c r="L490" s="84" t="str">
        <f t="shared" ref="L490:L534" si="154">IF(J490="Div by 0", "N/A", IF(K490="N/A","N/A", IF(J490&gt;VALUE(MID(K490,1,2)), "No", IF(J490&lt;-1*VALUE(MID(K490,1,2)), "No", "Yes"))))</f>
        <v>Yes</v>
      </c>
    </row>
    <row r="491" spans="1:12" x14ac:dyDescent="0.25">
      <c r="A491" s="148" t="s">
        <v>147</v>
      </c>
      <c r="B491" s="79" t="s">
        <v>50</v>
      </c>
      <c r="C491" s="89">
        <v>124573</v>
      </c>
      <c r="D491" s="81" t="str">
        <f t="shared" si="151"/>
        <v>N/A</v>
      </c>
      <c r="E491" s="89">
        <v>122990</v>
      </c>
      <c r="F491" s="81" t="str">
        <f t="shared" si="152"/>
        <v>N/A</v>
      </c>
      <c r="G491" s="89">
        <v>99104</v>
      </c>
      <c r="H491" s="81" t="str">
        <f t="shared" si="153"/>
        <v>N/A</v>
      </c>
      <c r="I491" s="82">
        <v>-1.27</v>
      </c>
      <c r="J491" s="82">
        <v>-19.399999999999999</v>
      </c>
      <c r="K491" s="83" t="s">
        <v>110</v>
      </c>
      <c r="L491" s="84" t="str">
        <f t="shared" si="154"/>
        <v>Yes</v>
      </c>
    </row>
    <row r="492" spans="1:12" x14ac:dyDescent="0.25">
      <c r="A492" s="126" t="s">
        <v>582</v>
      </c>
      <c r="B492" s="83" t="s">
        <v>50</v>
      </c>
      <c r="C492" s="89">
        <v>7165</v>
      </c>
      <c r="D492" s="89" t="str">
        <f t="shared" si="151"/>
        <v>N/A</v>
      </c>
      <c r="E492" s="89">
        <v>6580</v>
      </c>
      <c r="F492" s="89" t="str">
        <f t="shared" si="152"/>
        <v>N/A</v>
      </c>
      <c r="G492" s="89">
        <v>11</v>
      </c>
      <c r="H492" s="81" t="str">
        <f t="shared" si="153"/>
        <v>N/A</v>
      </c>
      <c r="I492" s="82">
        <v>-8.16</v>
      </c>
      <c r="J492" s="82">
        <v>-100</v>
      </c>
      <c r="K492" s="83" t="s">
        <v>110</v>
      </c>
      <c r="L492" s="84" t="str">
        <f t="shared" si="154"/>
        <v>No</v>
      </c>
    </row>
    <row r="493" spans="1:12" x14ac:dyDescent="0.25">
      <c r="A493" s="126" t="s">
        <v>585</v>
      </c>
      <c r="B493" s="83" t="s">
        <v>50</v>
      </c>
      <c r="C493" s="89">
        <v>15932</v>
      </c>
      <c r="D493" s="89" t="str">
        <f t="shared" si="151"/>
        <v>N/A</v>
      </c>
      <c r="E493" s="89">
        <v>15592</v>
      </c>
      <c r="F493" s="89" t="str">
        <f t="shared" si="152"/>
        <v>N/A</v>
      </c>
      <c r="G493" s="89">
        <v>5269</v>
      </c>
      <c r="H493" s="81" t="str">
        <f t="shared" si="153"/>
        <v>N/A</v>
      </c>
      <c r="I493" s="82">
        <v>-2.13</v>
      </c>
      <c r="J493" s="82">
        <v>-66.2</v>
      </c>
      <c r="K493" s="83" t="s">
        <v>110</v>
      </c>
      <c r="L493" s="84" t="str">
        <f t="shared" si="154"/>
        <v>No</v>
      </c>
    </row>
    <row r="494" spans="1:12" x14ac:dyDescent="0.25">
      <c r="A494" s="126" t="s">
        <v>588</v>
      </c>
      <c r="B494" s="83" t="s">
        <v>50</v>
      </c>
      <c r="C494" s="89">
        <v>80364</v>
      </c>
      <c r="D494" s="89" t="str">
        <f t="shared" si="151"/>
        <v>N/A</v>
      </c>
      <c r="E494" s="89">
        <v>80468</v>
      </c>
      <c r="F494" s="89" t="str">
        <f t="shared" si="152"/>
        <v>N/A</v>
      </c>
      <c r="G494" s="89">
        <v>75352</v>
      </c>
      <c r="H494" s="81" t="str">
        <f t="shared" si="153"/>
        <v>N/A</v>
      </c>
      <c r="I494" s="82">
        <v>0.12939999999999999</v>
      </c>
      <c r="J494" s="82">
        <v>-6.36</v>
      </c>
      <c r="K494" s="83" t="s">
        <v>110</v>
      </c>
      <c r="L494" s="84" t="str">
        <f t="shared" si="154"/>
        <v>Yes</v>
      </c>
    </row>
    <row r="495" spans="1:12" x14ac:dyDescent="0.25">
      <c r="A495" s="126" t="s">
        <v>590</v>
      </c>
      <c r="B495" s="83" t="s">
        <v>50</v>
      </c>
      <c r="C495" s="89">
        <v>21112</v>
      </c>
      <c r="D495" s="89" t="str">
        <f t="shared" si="151"/>
        <v>N/A</v>
      </c>
      <c r="E495" s="89">
        <v>20350</v>
      </c>
      <c r="F495" s="89" t="str">
        <f t="shared" si="152"/>
        <v>N/A</v>
      </c>
      <c r="G495" s="89">
        <v>18480</v>
      </c>
      <c r="H495" s="81" t="str">
        <f t="shared" si="153"/>
        <v>N/A</v>
      </c>
      <c r="I495" s="82">
        <v>-3.61</v>
      </c>
      <c r="J495" s="82">
        <v>-9.19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99104</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0</v>
      </c>
      <c r="H505" s="81" t="str">
        <f>IF($B505="N/A","N/A",IF(G505&gt;=20,"No",IF(G505&lt;0,"No","Yes")))</f>
        <v>Yes</v>
      </c>
      <c r="I505" s="82" t="s">
        <v>1088</v>
      </c>
      <c r="J505" s="82" t="s">
        <v>1088</v>
      </c>
      <c r="K505" s="83" t="s">
        <v>110</v>
      </c>
      <c r="L505" s="84" t="str">
        <f t="shared" si="154"/>
        <v>N/A</v>
      </c>
    </row>
    <row r="506" spans="1:12" x14ac:dyDescent="0.25">
      <c r="A506" s="148" t="s">
        <v>391</v>
      </c>
      <c r="B506" s="79" t="s">
        <v>50</v>
      </c>
      <c r="C506" s="82">
        <v>100</v>
      </c>
      <c r="D506" s="81" t="str">
        <f>IF($B506="N/A","N/A",IF(C506&gt;10,"No",IF(C506&lt;-10,"No","Yes")))</f>
        <v>N/A</v>
      </c>
      <c r="E506" s="82">
        <v>94.534327517999998</v>
      </c>
      <c r="F506" s="81" t="str">
        <f>IF($B506="N/A","N/A",IF(E506&gt;10,"No",IF(E506&lt;-10,"No","Yes")))</f>
        <v>N/A</v>
      </c>
      <c r="G506" s="82">
        <v>0</v>
      </c>
      <c r="H506" s="81" t="str">
        <f>IF($B506="N/A","N/A",IF(G506&gt;10,"No",IF(G506&lt;-10,"No","Yes")))</f>
        <v>N/A</v>
      </c>
      <c r="I506" s="82">
        <v>-5.47</v>
      </c>
      <c r="J506" s="82">
        <v>-100</v>
      </c>
      <c r="K506" s="83" t="s">
        <v>110</v>
      </c>
      <c r="L506" s="84" t="str">
        <f t="shared" si="154"/>
        <v>No</v>
      </c>
    </row>
    <row r="507" spans="1:12" x14ac:dyDescent="0.25">
      <c r="A507" s="148" t="s">
        <v>392</v>
      </c>
      <c r="B507" s="79" t="s">
        <v>50</v>
      </c>
      <c r="C507" s="82">
        <v>0</v>
      </c>
      <c r="D507" s="81" t="str">
        <f>IF($B507="N/A","N/A",IF(C507&gt;10,"No",IF(C507&lt;-10,"No","Yes")))</f>
        <v>N/A</v>
      </c>
      <c r="E507" s="82">
        <v>0.1195835678</v>
      </c>
      <c r="F507" s="81" t="str">
        <f>IF($B507="N/A","N/A",IF(E507&gt;10,"No",IF(E507&lt;-10,"No","Yes")))</f>
        <v>N/A</v>
      </c>
      <c r="G507" s="82">
        <v>2.8705454036</v>
      </c>
      <c r="H507" s="81" t="str">
        <f>IF($B507="N/A","N/A",IF(G507&gt;10,"No",IF(G507&lt;-10,"No","Yes")))</f>
        <v>N/A</v>
      </c>
      <c r="I507" s="82" t="s">
        <v>1088</v>
      </c>
      <c r="J507" s="82">
        <v>2300</v>
      </c>
      <c r="K507" s="83" t="s">
        <v>110</v>
      </c>
      <c r="L507" s="84" t="str">
        <f t="shared" si="154"/>
        <v>No</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0</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100</v>
      </c>
      <c r="D509" s="81" t="str">
        <f>IF($B509="N/A","N/A",IF(C509&gt;10,"No",IF(C509&lt;-10,"No","Yes")))</f>
        <v>N/A</v>
      </c>
      <c r="E509" s="82">
        <v>97.895500725999995</v>
      </c>
      <c r="F509" s="81" t="str">
        <f>IF($B509="N/A","N/A",IF(E509&gt;10,"No",IF(E509&lt;-10,"No","Yes")))</f>
        <v>N/A</v>
      </c>
      <c r="G509" s="82">
        <v>0</v>
      </c>
      <c r="H509" s="81" t="str">
        <f>IF($B509="N/A","N/A",IF(G509&gt;10,"No",IF(G509&lt;-10,"No","Yes")))</f>
        <v>N/A</v>
      </c>
      <c r="I509" s="82">
        <v>-2.1</v>
      </c>
      <c r="J509" s="82">
        <v>-100</v>
      </c>
      <c r="K509" s="83" t="s">
        <v>110</v>
      </c>
      <c r="L509" s="84" t="str">
        <f t="shared" si="154"/>
        <v>No</v>
      </c>
    </row>
    <row r="510" spans="1:12" x14ac:dyDescent="0.25">
      <c r="A510" s="149" t="s">
        <v>394</v>
      </c>
      <c r="B510" s="79" t="s">
        <v>50</v>
      </c>
      <c r="C510" s="82">
        <v>0</v>
      </c>
      <c r="D510" s="81" t="str">
        <f>IF($B510="N/A","N/A",IF(C510&gt;10,"No",IF(C510&lt;-10,"No","Yes")))</f>
        <v>N/A</v>
      </c>
      <c r="E510" s="82">
        <v>2.4189646799999999E-2</v>
      </c>
      <c r="F510" s="81" t="str">
        <f>IF($B510="N/A","N/A",IF(E510&gt;10,"No",IF(E510&lt;-10,"No","Yes")))</f>
        <v>N/A</v>
      </c>
      <c r="G510" s="82">
        <v>2.2871964159</v>
      </c>
      <c r="H510" s="81" t="str">
        <f>IF($B510="N/A","N/A",IF(G510&gt;10,"No",IF(G510&lt;-10,"No","Yes")))</f>
        <v>N/A</v>
      </c>
      <c r="I510" s="82" t="s">
        <v>1088</v>
      </c>
      <c r="J510" s="82">
        <v>9355</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98.036048840000007</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84.368737475000003</v>
      </c>
      <c r="H516" s="81" t="str">
        <f t="shared" si="158"/>
        <v>N/A</v>
      </c>
      <c r="I516" s="82" t="s">
        <v>50</v>
      </c>
      <c r="J516" s="82" t="s">
        <v>50</v>
      </c>
      <c r="K516" s="83" t="s">
        <v>110</v>
      </c>
      <c r="L516" s="84" t="str">
        <f t="shared" si="159"/>
        <v>N/A</v>
      </c>
    </row>
    <row r="517" spans="1:12" x14ac:dyDescent="0.25">
      <c r="A517" s="148" t="s">
        <v>374</v>
      </c>
      <c r="B517" s="79" t="s">
        <v>50</v>
      </c>
      <c r="C517" s="80">
        <v>97346</v>
      </c>
      <c r="D517" s="81" t="str">
        <f t="shared" ref="D517:D533" si="160">IF($B517="N/A","N/A",IF(C517&gt;10,"No",IF(C517&lt;-10,"No","Yes")))</f>
        <v>N/A</v>
      </c>
      <c r="E517" s="80">
        <v>97761</v>
      </c>
      <c r="F517" s="81" t="str">
        <f t="shared" ref="F517:F533" si="161">IF($B517="N/A","N/A",IF(E517&gt;10,"No",IF(E517&lt;-10,"No","Yes")))</f>
        <v>N/A</v>
      </c>
      <c r="G517" s="80">
        <v>98915</v>
      </c>
      <c r="H517" s="81" t="str">
        <f t="shared" ref="H517:H533" si="162">IF($B517="N/A","N/A",IF(G517&gt;10,"No",IF(G517&lt;-10,"No","Yes")))</f>
        <v>N/A</v>
      </c>
      <c r="I517" s="82">
        <v>0.42630000000000001</v>
      </c>
      <c r="J517" s="82">
        <v>1.18</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21.688615864999999</v>
      </c>
      <c r="D519" s="81" t="str">
        <f t="shared" si="160"/>
        <v>N/A</v>
      </c>
      <c r="E519" s="87">
        <v>22.030257464999998</v>
      </c>
      <c r="F519" s="81" t="str">
        <f t="shared" si="161"/>
        <v>N/A</v>
      </c>
      <c r="G519" s="87">
        <v>0</v>
      </c>
      <c r="H519" s="81" t="str">
        <f t="shared" si="162"/>
        <v>N/A</v>
      </c>
      <c r="I519" s="82">
        <v>1.575</v>
      </c>
      <c r="J519" s="82">
        <v>-100</v>
      </c>
      <c r="K519" s="83" t="s">
        <v>110</v>
      </c>
      <c r="L519" s="84" t="str">
        <f t="shared" si="154"/>
        <v>No</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78.083202749999998</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78.311384134999997</v>
      </c>
      <c r="D527" s="81" t="str">
        <f t="shared" si="160"/>
        <v>N/A</v>
      </c>
      <c r="E527" s="87">
        <v>77.969742534999995</v>
      </c>
      <c r="F527" s="81" t="str">
        <f t="shared" si="161"/>
        <v>N/A</v>
      </c>
      <c r="G527" s="87">
        <v>0</v>
      </c>
      <c r="H527" s="81" t="str">
        <f t="shared" si="162"/>
        <v>N/A</v>
      </c>
      <c r="I527" s="82">
        <v>-0.436</v>
      </c>
      <c r="J527" s="82">
        <v>-100</v>
      </c>
      <c r="K527" s="83" t="s">
        <v>110</v>
      </c>
      <c r="L527" s="84" t="str">
        <f t="shared" si="154"/>
        <v>No</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0</v>
      </c>
      <c r="D533" s="81" t="str">
        <f t="shared" si="160"/>
        <v>N/A</v>
      </c>
      <c r="E533" s="87">
        <v>0</v>
      </c>
      <c r="F533" s="81" t="str">
        <f t="shared" si="161"/>
        <v>N/A</v>
      </c>
      <c r="G533" s="87">
        <v>21.916797249999998</v>
      </c>
      <c r="H533" s="81" t="str">
        <f t="shared" si="162"/>
        <v>N/A</v>
      </c>
      <c r="I533" s="82" t="s">
        <v>1088</v>
      </c>
      <c r="J533" s="82" t="s">
        <v>1088</v>
      </c>
      <c r="K533" s="83" t="s">
        <v>110</v>
      </c>
      <c r="L533" s="84" t="str">
        <f t="shared" si="154"/>
        <v>N/A</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9019847</v>
      </c>
      <c r="D536" s="102" t="str">
        <f>IF($B536="N/A","N/A",IF(C536&gt;10,"No",IF(C536&lt;-10,"No","Yes")))</f>
        <v>N/A</v>
      </c>
      <c r="E536" s="143">
        <v>5305832</v>
      </c>
      <c r="F536" s="102" t="str">
        <f>IF($B536="N/A","N/A",IF(E536&gt;10,"No",IF(E536&lt;-10,"No","Yes")))</f>
        <v>N/A</v>
      </c>
      <c r="G536" s="143">
        <v>3122963</v>
      </c>
      <c r="H536" s="102" t="str">
        <f>IF($B536="N/A","N/A",IF(G536&gt;10,"No",IF(G536&lt;-10,"No","Yes")))</f>
        <v>N/A</v>
      </c>
      <c r="I536" s="103">
        <v>-41.2</v>
      </c>
      <c r="J536" s="103">
        <v>-41.1</v>
      </c>
      <c r="K536" s="109" t="s">
        <v>112</v>
      </c>
      <c r="L536" s="104" t="str">
        <f t="shared" ref="L536:L547" si="163">IF(J536="Div by 0", "N/A", IF(K536="N/A","N/A", IF(J536&gt;VALUE(MID(K536,1,2)), "No", IF(J536&lt;-1*VALUE(MID(K536,1,2)), "No", "Yes"))))</f>
        <v>No</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7464917</v>
      </c>
      <c r="D538" s="81" t="str">
        <f>IF($B538="N/A","N/A",IF(C538&gt;10,"No",IF(C538&lt;-10,"No","Yes")))</f>
        <v>N/A</v>
      </c>
      <c r="E538" s="85">
        <v>3747293</v>
      </c>
      <c r="F538" s="81" t="str">
        <f>IF($B538="N/A","N/A",IF(E538&gt;10,"No",IF(E538&lt;-10,"No","Yes")))</f>
        <v>N/A</v>
      </c>
      <c r="G538" s="85">
        <v>1579397</v>
      </c>
      <c r="H538" s="81" t="str">
        <f>IF($B538="N/A","N/A",IF(G538&gt;10,"No",IF(G538&lt;-10,"No","Yes")))</f>
        <v>N/A</v>
      </c>
      <c r="I538" s="82">
        <v>-49.8</v>
      </c>
      <c r="J538" s="82">
        <v>-57.9</v>
      </c>
      <c r="K538" s="83" t="s">
        <v>112</v>
      </c>
      <c r="L538" s="84" t="str">
        <f t="shared" si="163"/>
        <v>No</v>
      </c>
    </row>
    <row r="539" spans="1:12" x14ac:dyDescent="0.25">
      <c r="A539" s="129" t="s">
        <v>594</v>
      </c>
      <c r="B539" s="79" t="s">
        <v>50</v>
      </c>
      <c r="C539" s="85">
        <v>1554930</v>
      </c>
      <c r="D539" s="81" t="str">
        <f>IF($B539="N/A","N/A",IF(C539&gt;10,"No",IF(C539&lt;-10,"No","Yes")))</f>
        <v>N/A</v>
      </c>
      <c r="E539" s="85">
        <v>1558539</v>
      </c>
      <c r="F539" s="81" t="str">
        <f>IF($B539="N/A","N/A",IF(E539&gt;10,"No",IF(E539&lt;-10,"No","Yes")))</f>
        <v>N/A</v>
      </c>
      <c r="G539" s="85">
        <v>1543566</v>
      </c>
      <c r="H539" s="81" t="str">
        <f>IF($B539="N/A","N/A",IF(G539&gt;10,"No",IF(G539&lt;-10,"No","Yes")))</f>
        <v>N/A</v>
      </c>
      <c r="I539" s="82">
        <v>0.2321</v>
      </c>
      <c r="J539" s="82">
        <v>-0.96099999999999997</v>
      </c>
      <c r="K539" s="83" t="s">
        <v>112</v>
      </c>
      <c r="L539" s="84" t="str">
        <f t="shared" si="163"/>
        <v>Yes</v>
      </c>
    </row>
    <row r="540" spans="1:12" ht="12.75" customHeight="1" x14ac:dyDescent="0.25">
      <c r="A540" s="148" t="s">
        <v>595</v>
      </c>
      <c r="B540" s="152" t="s">
        <v>28</v>
      </c>
      <c r="C540" s="87">
        <v>1.4443455695</v>
      </c>
      <c r="D540" s="81" t="str">
        <f>IF($B540="N/A","N/A",IF(C540&gt;2,"No",IF(C540&lt;0.9,"No","Yes")))</f>
        <v>Yes</v>
      </c>
      <c r="E540" s="87">
        <v>1.0711641069</v>
      </c>
      <c r="F540" s="81" t="str">
        <f>IF($B540="N/A","N/A",IF(E540&gt;2,"No",IF(E540&lt;0.9,"No","Yes")))</f>
        <v>Yes</v>
      </c>
      <c r="G540" s="87">
        <v>0.83624416830000003</v>
      </c>
      <c r="H540" s="81" t="str">
        <f>IF($B540="N/A","N/A",IF(G540&gt;2,"No",IF(G540&lt;0.9,"No","Yes")))</f>
        <v>No</v>
      </c>
      <c r="I540" s="82">
        <v>-25.8</v>
      </c>
      <c r="J540" s="82">
        <v>-21.9</v>
      </c>
      <c r="K540" s="83" t="s">
        <v>112</v>
      </c>
      <c r="L540" s="84" t="str">
        <f t="shared" si="163"/>
        <v>No</v>
      </c>
    </row>
    <row r="541" spans="1:12" x14ac:dyDescent="0.25">
      <c r="A541" s="129" t="s">
        <v>592</v>
      </c>
      <c r="B541" s="152" t="s">
        <v>28</v>
      </c>
      <c r="C541" s="87" t="s">
        <v>1088</v>
      </c>
      <c r="D541" s="81" t="str">
        <f>IF($B541="N/A","N/A",IF(C541&gt;2,"No",IF(C541&lt;0.9,"No","Yes")))</f>
        <v>No</v>
      </c>
      <c r="E541" s="87" t="s">
        <v>1088</v>
      </c>
      <c r="F541" s="81" t="str">
        <f>IF($B541="N/A","N/A",IF(E541&gt;2,"No",IF(E541&lt;0.9,"No","Yes")))</f>
        <v>No</v>
      </c>
      <c r="G541" s="87" t="s">
        <v>1088</v>
      </c>
      <c r="H541" s="81" t="str">
        <f>IF($B541="N/A","N/A",IF(G541&gt;2,"No",IF(G541&lt;0.9,"No","Yes")))</f>
        <v>No</v>
      </c>
      <c r="I541" s="82" t="s">
        <v>1088</v>
      </c>
      <c r="J541" s="82" t="s">
        <v>1088</v>
      </c>
      <c r="K541" s="83" t="s">
        <v>112</v>
      </c>
      <c r="L541" s="84" t="str">
        <f t="shared" si="163"/>
        <v>N/A</v>
      </c>
    </row>
    <row r="542" spans="1:12" x14ac:dyDescent="0.25">
      <c r="A542" s="129" t="s">
        <v>593</v>
      </c>
      <c r="B542" s="152" t="s">
        <v>28</v>
      </c>
      <c r="C542" s="87">
        <v>1</v>
      </c>
      <c r="D542" s="81" t="str">
        <f>IF($B542="N/A","N/A",IF(C542&gt;2,"No",IF(C542&lt;0.9,"No","Yes")))</f>
        <v>Yes</v>
      </c>
      <c r="E542" s="87">
        <v>1.0000034184</v>
      </c>
      <c r="F542" s="81" t="str">
        <f>IF($B542="N/A","N/A",IF(E542&gt;2,"No",IF(E542&lt;0.9,"No","Yes")))</f>
        <v>Yes</v>
      </c>
      <c r="G542" s="87" t="s">
        <v>1088</v>
      </c>
      <c r="H542" s="81" t="str">
        <f>IF($B542="N/A","N/A",IF(G542&gt;2,"No",IF(G542&lt;0.9,"No","Yes")))</f>
        <v>No</v>
      </c>
      <c r="I542" s="82">
        <v>2.9999999999999997E-4</v>
      </c>
      <c r="J542" s="82" t="s">
        <v>1088</v>
      </c>
      <c r="K542" s="83" t="s">
        <v>112</v>
      </c>
      <c r="L542" s="84" t="str">
        <f t="shared" si="163"/>
        <v>N/A</v>
      </c>
    </row>
    <row r="543" spans="1:12" x14ac:dyDescent="0.25">
      <c r="A543" s="129" t="s">
        <v>594</v>
      </c>
      <c r="B543" s="152" t="s">
        <v>28</v>
      </c>
      <c r="C543" s="87">
        <v>0.58380997649999999</v>
      </c>
      <c r="D543" s="81" t="str">
        <f>IF($B543="N/A","N/A",IF(C543&gt;2,"No",IF(C543&lt;0.9,"No","Yes")))</f>
        <v>No</v>
      </c>
      <c r="E543" s="87">
        <v>0.58456845410000002</v>
      </c>
      <c r="F543" s="81" t="str">
        <f>IF($B543="N/A","N/A",IF(E543&gt;2,"No",IF(E543&lt;0.9,"No","Yes")))</f>
        <v>No</v>
      </c>
      <c r="G543" s="87">
        <v>0.57098309209999998</v>
      </c>
      <c r="H543" s="81" t="str">
        <f>IF($B543="N/A","N/A",IF(G543&gt;2,"No",IF(G543&lt;0.9,"No","Yes")))</f>
        <v>No</v>
      </c>
      <c r="I543" s="82">
        <v>0.12989999999999999</v>
      </c>
      <c r="J543" s="82">
        <v>-2.3199999999999998</v>
      </c>
      <c r="K543" s="83" t="s">
        <v>112</v>
      </c>
      <c r="L543" s="84" t="str">
        <f t="shared" si="163"/>
        <v>Yes</v>
      </c>
    </row>
    <row r="544" spans="1:12" x14ac:dyDescent="0.25">
      <c r="A544" s="148" t="s">
        <v>596</v>
      </c>
      <c r="B544" s="79" t="s">
        <v>50</v>
      </c>
      <c r="C544" s="85">
        <v>7.7326871028999999</v>
      </c>
      <c r="D544" s="81" t="str">
        <f>IF($B544="N/A","N/A",IF(C544&gt;10,"No",IF(C544&lt;-10,"No","Yes")))</f>
        <v>N/A</v>
      </c>
      <c r="E544" s="85">
        <v>5.1453286190999998</v>
      </c>
      <c r="F544" s="81" t="str">
        <f>IF($B544="N/A","N/A",IF(E544&gt;10,"No",IF(E544&lt;-10,"No","Yes")))</f>
        <v>N/A</v>
      </c>
      <c r="G544" s="85">
        <v>3.4656614687</v>
      </c>
      <c r="H544" s="81" t="str">
        <f>IF($B544="N/A","N/A",IF(G544&gt;10,"No",IF(G544&lt;-10,"No","Yes")))</f>
        <v>N/A</v>
      </c>
      <c r="I544" s="82">
        <v>-33.5</v>
      </c>
      <c r="J544" s="82">
        <v>-32.6</v>
      </c>
      <c r="K544" s="83" t="s">
        <v>112</v>
      </c>
      <c r="L544" s="84" t="str">
        <f t="shared" si="163"/>
        <v>No</v>
      </c>
    </row>
    <row r="545" spans="1:12" x14ac:dyDescent="0.25">
      <c r="A545" s="129" t="s">
        <v>592</v>
      </c>
      <c r="B545" s="79" t="s">
        <v>50</v>
      </c>
      <c r="C545" s="85" t="s">
        <v>1088</v>
      </c>
      <c r="D545" s="81" t="str">
        <f>IF($B545="N/A","N/A",IF(C545&gt;10,"No",IF(C545&lt;-10,"No","Yes")))</f>
        <v>N/A</v>
      </c>
      <c r="E545" s="85" t="s">
        <v>1088</v>
      </c>
      <c r="F545" s="81" t="str">
        <f>IF($B545="N/A","N/A",IF(E545&gt;10,"No",IF(E545&lt;-10,"No","Yes")))</f>
        <v>N/A</v>
      </c>
      <c r="G545" s="85" t="s">
        <v>1088</v>
      </c>
      <c r="H545" s="81" t="str">
        <f>IF($B545="N/A","N/A",IF(G545&gt;10,"No",IF(G545&lt;-10,"No","Yes")))</f>
        <v>N/A</v>
      </c>
      <c r="I545" s="82" t="s">
        <v>1088</v>
      </c>
      <c r="J545" s="82" t="s">
        <v>1088</v>
      </c>
      <c r="K545" s="83" t="s">
        <v>112</v>
      </c>
      <c r="L545" s="84" t="str">
        <f t="shared" si="163"/>
        <v>N/A</v>
      </c>
    </row>
    <row r="546" spans="1:12" x14ac:dyDescent="0.25">
      <c r="A546" s="145" t="s">
        <v>593</v>
      </c>
      <c r="B546" s="79" t="s">
        <v>50</v>
      </c>
      <c r="C546" s="85">
        <v>6.3996503943</v>
      </c>
      <c r="D546" s="81" t="str">
        <f>IF($B546="N/A","N/A",IF(C546&gt;10,"No",IF(C546&lt;-10,"No","Yes")))</f>
        <v>N/A</v>
      </c>
      <c r="E546" s="85">
        <v>6.4049392971000003</v>
      </c>
      <c r="F546" s="81" t="str">
        <f>IF($B546="N/A","N/A",IF(E546&gt;10,"No",IF(E546&lt;-10,"No","Yes")))</f>
        <v>N/A</v>
      </c>
      <c r="G546" s="85" t="s">
        <v>1088</v>
      </c>
      <c r="H546" s="81" t="str">
        <f>IF($B546="N/A","N/A",IF(G546&gt;10,"No",IF(G546&lt;-10,"No","Yes")))</f>
        <v>N/A</v>
      </c>
      <c r="I546" s="82">
        <v>8.2600000000000007E-2</v>
      </c>
      <c r="J546" s="82" t="s">
        <v>1088</v>
      </c>
      <c r="K546" s="83" t="s">
        <v>112</v>
      </c>
      <c r="L546" s="84" t="str">
        <f t="shared" si="163"/>
        <v>N/A</v>
      </c>
    </row>
    <row r="547" spans="1:12" x14ac:dyDescent="0.25">
      <c r="A547" s="145" t="s">
        <v>594</v>
      </c>
      <c r="B547" s="79" t="s">
        <v>50</v>
      </c>
      <c r="C547" s="85">
        <v>1.7514299295</v>
      </c>
      <c r="D547" s="81" t="str">
        <f>IF($B547="N/A","N/A",IF(C547&gt;10,"No",IF(C547&lt;-10,"No","Yes")))</f>
        <v>N/A</v>
      </c>
      <c r="E547" s="85">
        <v>1.7537053624000001</v>
      </c>
      <c r="F547" s="81" t="str">
        <f>IF($B547="N/A","N/A",IF(E547&gt;10,"No",IF(E547&lt;-10,"No","Yes")))</f>
        <v>N/A</v>
      </c>
      <c r="G547" s="85">
        <v>1.7129492762</v>
      </c>
      <c r="H547" s="81" t="str">
        <f>IF($B547="N/A","N/A",IF(G547&gt;10,"No",IF(G547&lt;-10,"No","Yes")))</f>
        <v>N/A</v>
      </c>
      <c r="I547" s="82">
        <v>0.12989999999999999</v>
      </c>
      <c r="J547" s="82">
        <v>-2.3199999999999998</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94.916451405000004</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t="s">
        <v>1088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60.340652243999997</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t="s">
        <v>1088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0</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t="s">
        <v>1088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t="s">
        <v>1088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t="s">
        <v>1088</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t="s">
        <v>1088</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t="s">
        <v>1088</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t="s">
        <v>1088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t="s">
        <v>1088</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t="s">
        <v>1088</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t="s">
        <v>1088</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t="s">
        <v>1088</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t="s">
        <v>1088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t="s">
        <v>1088</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t="s">
        <v>1088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t="s">
        <v>1088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t="s">
        <v>1088</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t="s">
        <v>1088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t="s">
        <v>1088</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t="s">
        <v>1088</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t="s">
        <v>1088</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t="s">
        <v>1088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t="s">
        <v>1088</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t="s">
        <v>1088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t="s">
        <v>1088</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t="s">
        <v>1088</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t="s">
        <v>1088</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t="s">
        <v>1088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t="s">
        <v>1088</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9019847</v>
      </c>
      <c r="D584" s="102" t="str">
        <f>IF($B584="N/A","N/A",IF(C584&gt;10,"No",IF(C584&lt;-10,"No","Yes")))</f>
        <v>N/A</v>
      </c>
      <c r="E584" s="139">
        <v>5260001</v>
      </c>
      <c r="F584" s="102" t="str">
        <f>IF($B584="N/A","N/A",IF(E584&gt;10,"No",IF(E584&lt;-10,"No","Yes")))</f>
        <v>N/A</v>
      </c>
      <c r="G584" s="139">
        <v>0</v>
      </c>
      <c r="H584" s="102" t="str">
        <f>IF($B584="N/A","N/A",IF(G584&gt;10,"No",IF(G584&lt;-10,"No","Yes")))</f>
        <v>N/A</v>
      </c>
      <c r="I584" s="103">
        <v>-41.7</v>
      </c>
      <c r="J584" s="103">
        <v>-100</v>
      </c>
      <c r="K584" s="109" t="s">
        <v>112</v>
      </c>
      <c r="L584" s="104" t="str">
        <f>IF(J584="Div by 0", "N/A", IF(K584="N/A","N/A", IF(J584&gt;VALUE(MID(K584,1,2)), "No", IF(J584&lt;-1*VALUE(MID(K584,1,2)), "No", "Yes"))))</f>
        <v>No</v>
      </c>
    </row>
    <row r="585" spans="1:12" x14ac:dyDescent="0.25">
      <c r="A585" s="86" t="s">
        <v>306</v>
      </c>
      <c r="B585" s="109" t="s">
        <v>50</v>
      </c>
      <c r="C585" s="139">
        <v>599497611</v>
      </c>
      <c r="D585" s="81" t="str">
        <f>IF($B585="N/A","N/A",IF(C585&gt;10,"No",IF(C585&lt;-10,"No","Yes")))</f>
        <v>N/A</v>
      </c>
      <c r="E585" s="139">
        <v>601935773</v>
      </c>
      <c r="F585" s="81" t="str">
        <f>IF($B585="N/A","N/A",IF(E585&gt;10,"No",IF(E585&lt;-10,"No","Yes")))</f>
        <v>N/A</v>
      </c>
      <c r="G585" s="139">
        <v>0</v>
      </c>
      <c r="H585" s="81" t="str">
        <f>IF($B585="N/A","N/A",IF(G585&gt;10,"No",IF(G585&lt;-10,"No","Yes")))</f>
        <v>N/A</v>
      </c>
      <c r="I585" s="82">
        <v>0.40670000000000001</v>
      </c>
      <c r="J585" s="82">
        <v>-100</v>
      </c>
      <c r="K585" s="109" t="s">
        <v>112</v>
      </c>
      <c r="L585" s="84" t="str">
        <f>IF(J585="Div by 0", "N/A", IF(K585="N/A","N/A", IF(J585&gt;VALUE(MID(K585,1,2)), "No", IF(J585&lt;-1*VALUE(MID(K585,1,2)), "No", "Yes"))))</f>
        <v>No</v>
      </c>
    </row>
    <row r="586" spans="1:12" x14ac:dyDescent="0.25">
      <c r="A586" s="86" t="s">
        <v>597</v>
      </c>
      <c r="B586" s="90" t="s">
        <v>50</v>
      </c>
      <c r="C586" s="128">
        <v>124573</v>
      </c>
      <c r="D586" s="98" t="str">
        <f>IF($B586="N/A","N/A",IF(C586&gt;10,"No",IF(C586&lt;-10,"No","Yes")))</f>
        <v>N/A</v>
      </c>
      <c r="E586" s="128">
        <v>111056</v>
      </c>
      <c r="F586" s="98" t="str">
        <f>IF($B586="N/A","N/A",IF(E586&gt;10,"No",IF(E586&lt;-10,"No","Yes")))</f>
        <v>N/A</v>
      </c>
      <c r="G586" s="128">
        <v>0</v>
      </c>
      <c r="H586" s="98" t="str">
        <f>IF($B586="N/A","N/A",IF(G586&gt;10,"No",IF(G586&lt;-10,"No","Yes")))</f>
        <v>N/A</v>
      </c>
      <c r="I586" s="99">
        <v>-10.9</v>
      </c>
      <c r="J586" s="99">
        <v>-100</v>
      </c>
      <c r="K586" s="90" t="s">
        <v>112</v>
      </c>
      <c r="L586" s="92" t="str">
        <f>IF(J586="Div by 0", "N/A", IF(K586="N/A","N/A", IF(J586&gt;VALUE(MID(K586,1,2)), "No", IF(J586&lt;-1*VALUE(MID(K586,1,2)), "No", "Yes"))))</f>
        <v>No</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45831</v>
      </c>
      <c r="F588" s="102" t="str">
        <f>IF($B588="N/A","N/A",IF(E588&gt;10,"No",IF(E588&lt;-10,"No","Yes")))</f>
        <v>N/A</v>
      </c>
      <c r="G588" s="139">
        <v>3122963</v>
      </c>
      <c r="H588" s="102" t="str">
        <f>IF($B588="N/A","N/A",IF(G588&gt;10,"No",IF(G588&lt;-10,"No","Yes")))</f>
        <v>N/A</v>
      </c>
      <c r="I588" s="103" t="s">
        <v>1088</v>
      </c>
      <c r="J588" s="103">
        <v>6714</v>
      </c>
      <c r="K588" s="109" t="s">
        <v>112</v>
      </c>
      <c r="L588" s="104" t="str">
        <f>IF(J588="Div by 0", "N/A", IF(K588="N/A","N/A", IF(J588&gt;VALUE(MID(K588,1,2)), "No", IF(J588&lt;-1*VALUE(MID(K588,1,2)), "No", "Yes"))))</f>
        <v>No</v>
      </c>
    </row>
    <row r="589" spans="1:12" x14ac:dyDescent="0.25">
      <c r="A589" s="78" t="s">
        <v>597</v>
      </c>
      <c r="B589" s="96" t="s">
        <v>50</v>
      </c>
      <c r="C589" s="128">
        <v>0</v>
      </c>
      <c r="D589" s="98" t="str">
        <f>IF($B589="N/A","N/A",IF(C589&gt;10,"No",IF(C589&lt;-10,"No","Yes")))</f>
        <v>N/A</v>
      </c>
      <c r="E589" s="128">
        <v>11934</v>
      </c>
      <c r="F589" s="98" t="str">
        <f>IF($B589="N/A","N/A",IF(E589&gt;10,"No",IF(E589&lt;-10,"No","Yes")))</f>
        <v>N/A</v>
      </c>
      <c r="G589" s="128">
        <v>99104</v>
      </c>
      <c r="H589" s="98" t="str">
        <f>IF($B589="N/A","N/A",IF(G589&gt;10,"No",IF(G589&lt;-10,"No","Yes")))</f>
        <v>N/A</v>
      </c>
      <c r="I589" s="99" t="s">
        <v>1088</v>
      </c>
      <c r="J589" s="99">
        <v>730.4</v>
      </c>
      <c r="K589" s="90" t="s">
        <v>112</v>
      </c>
      <c r="L589" s="92" t="str">
        <f>IF(J589="Div by 0", "N/A", IF(K589="N/A","N/A", IF(J589&gt;VALUE(MID(K589,1,2)), "No", IF(J589&lt;-1*VALUE(MID(K589,1,2)), "No", "Yes"))))</f>
        <v>No</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0</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0</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0</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0</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t="s">
        <v>1088</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t="s">
        <v>1088</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0</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t="s">
        <v>1088</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t="s">
        <v>1088</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0</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0</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0</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t="s">
        <v>1088</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t="s">
        <v>1088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t="s">
        <v>1088</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t="s">
        <v>1088</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110295</v>
      </c>
      <c r="D620" s="81" t="str">
        <f t="shared" ref="D620:D652" si="176">IF($B620="N/A","N/A",IF(C620&gt;10,"No",IF(C620&lt;-10,"No","Yes")))</f>
        <v>N/A</v>
      </c>
      <c r="E620" s="100">
        <v>111280</v>
      </c>
      <c r="F620" s="81" t="str">
        <f t="shared" ref="F620:F652" si="177">IF($B620="N/A","N/A",IF(E620&gt;10,"No",IF(E620&lt;-10,"No","Yes")))</f>
        <v>N/A</v>
      </c>
      <c r="G620" s="100">
        <v>113242</v>
      </c>
      <c r="H620" s="81" t="str">
        <f t="shared" ref="H620:H652" si="178">IF($B620="N/A","N/A",IF(G620&gt;10,"No",IF(G620&lt;-10,"No","Yes")))</f>
        <v>N/A</v>
      </c>
      <c r="I620" s="82">
        <v>0.8931</v>
      </c>
      <c r="J620" s="82">
        <v>1.7629999999999999</v>
      </c>
      <c r="K620" s="109" t="s">
        <v>112</v>
      </c>
      <c r="L620" s="84" t="str">
        <f t="shared" ref="L620:L652" si="179">IF(J620="Div by 0", "N/A", IF(K620="N/A","N/A", IF(J620&gt;VALUE(MID(K620,1,2)), "No", IF(J620&lt;-1*VALUE(MID(K620,1,2)), "No", "Yes"))))</f>
        <v>Yes</v>
      </c>
    </row>
    <row r="621" spans="1:12" x14ac:dyDescent="0.25">
      <c r="A621" s="148" t="s">
        <v>32</v>
      </c>
      <c r="B621" s="79" t="s">
        <v>50</v>
      </c>
      <c r="C621" s="80">
        <v>94704</v>
      </c>
      <c r="D621" s="81" t="str">
        <f t="shared" si="176"/>
        <v>N/A</v>
      </c>
      <c r="E621" s="80">
        <v>96080</v>
      </c>
      <c r="F621" s="81" t="str">
        <f t="shared" si="177"/>
        <v>N/A</v>
      </c>
      <c r="G621" s="80">
        <v>98121</v>
      </c>
      <c r="H621" s="81" t="str">
        <f t="shared" si="178"/>
        <v>N/A</v>
      </c>
      <c r="I621" s="82">
        <v>1.4530000000000001</v>
      </c>
      <c r="J621" s="82">
        <v>2.1240000000000001</v>
      </c>
      <c r="K621" s="83" t="s">
        <v>112</v>
      </c>
      <c r="L621" s="84" t="str">
        <f t="shared" si="179"/>
        <v>Yes</v>
      </c>
    </row>
    <row r="622" spans="1:12" x14ac:dyDescent="0.25">
      <c r="A622" s="148" t="s">
        <v>398</v>
      </c>
      <c r="B622" s="79" t="s">
        <v>50</v>
      </c>
      <c r="C622" s="80">
        <v>84678</v>
      </c>
      <c r="D622" s="81" t="str">
        <f t="shared" si="176"/>
        <v>N/A</v>
      </c>
      <c r="E622" s="80">
        <v>85545.18</v>
      </c>
      <c r="F622" s="81" t="str">
        <f t="shared" si="177"/>
        <v>N/A</v>
      </c>
      <c r="G622" s="80">
        <v>86817.74</v>
      </c>
      <c r="H622" s="81" t="str">
        <f t="shared" si="178"/>
        <v>N/A</v>
      </c>
      <c r="I622" s="82">
        <v>1.024</v>
      </c>
      <c r="J622" s="82">
        <v>1.488</v>
      </c>
      <c r="K622" s="83" t="s">
        <v>112</v>
      </c>
      <c r="L622" s="84" t="str">
        <f t="shared" si="179"/>
        <v>Yes</v>
      </c>
    </row>
    <row r="623" spans="1:12" x14ac:dyDescent="0.25">
      <c r="A623" s="78" t="s">
        <v>581</v>
      </c>
      <c r="B623" s="79" t="s">
        <v>50</v>
      </c>
      <c r="C623" s="80">
        <v>88</v>
      </c>
      <c r="D623" s="81" t="str">
        <f t="shared" si="176"/>
        <v>N/A</v>
      </c>
      <c r="E623" s="80">
        <v>157</v>
      </c>
      <c r="F623" s="81" t="str">
        <f t="shared" si="177"/>
        <v>N/A</v>
      </c>
      <c r="G623" s="80">
        <v>101</v>
      </c>
      <c r="H623" s="81" t="str">
        <f t="shared" si="178"/>
        <v>N/A</v>
      </c>
      <c r="I623" s="82">
        <v>78.41</v>
      </c>
      <c r="J623" s="82">
        <v>-35.700000000000003</v>
      </c>
      <c r="K623" s="83" t="s">
        <v>111</v>
      </c>
      <c r="L623" s="84" t="str">
        <f t="shared" si="179"/>
        <v>No</v>
      </c>
    </row>
    <row r="624" spans="1:12" x14ac:dyDescent="0.25">
      <c r="A624" s="129" t="s">
        <v>767</v>
      </c>
      <c r="B624" s="79" t="s">
        <v>50</v>
      </c>
      <c r="C624" s="80">
        <v>35</v>
      </c>
      <c r="D624" s="81" t="str">
        <f t="shared" si="176"/>
        <v>N/A</v>
      </c>
      <c r="E624" s="80">
        <v>76</v>
      </c>
      <c r="F624" s="81" t="str">
        <f t="shared" si="177"/>
        <v>N/A</v>
      </c>
      <c r="G624" s="80">
        <v>41</v>
      </c>
      <c r="H624" s="81" t="str">
        <f t="shared" si="178"/>
        <v>N/A</v>
      </c>
      <c r="I624" s="82">
        <v>117.1</v>
      </c>
      <c r="J624" s="82">
        <v>-46.1</v>
      </c>
      <c r="K624" s="83" t="s">
        <v>111</v>
      </c>
      <c r="L624" s="84" t="str">
        <f t="shared" si="179"/>
        <v>No</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22</v>
      </c>
      <c r="D626" s="81" t="str">
        <f t="shared" si="176"/>
        <v>N/A</v>
      </c>
      <c r="E626" s="80">
        <v>24</v>
      </c>
      <c r="F626" s="81" t="str">
        <f t="shared" si="177"/>
        <v>N/A</v>
      </c>
      <c r="G626" s="80">
        <v>23</v>
      </c>
      <c r="H626" s="81" t="str">
        <f t="shared" si="178"/>
        <v>N/A</v>
      </c>
      <c r="I626" s="82">
        <v>9.0909999999999993</v>
      </c>
      <c r="J626" s="82">
        <v>-4.17</v>
      </c>
      <c r="K626" s="83" t="s">
        <v>111</v>
      </c>
      <c r="L626" s="84" t="str">
        <f t="shared" si="179"/>
        <v>Yes</v>
      </c>
    </row>
    <row r="627" spans="1:12" x14ac:dyDescent="0.25">
      <c r="A627" s="129" t="s">
        <v>770</v>
      </c>
      <c r="B627" s="79" t="s">
        <v>50</v>
      </c>
      <c r="C627" s="80">
        <v>31</v>
      </c>
      <c r="D627" s="81" t="str">
        <f t="shared" si="176"/>
        <v>N/A</v>
      </c>
      <c r="E627" s="80">
        <v>57</v>
      </c>
      <c r="F627" s="81" t="str">
        <f t="shared" si="177"/>
        <v>N/A</v>
      </c>
      <c r="G627" s="80">
        <v>37</v>
      </c>
      <c r="H627" s="81" t="str">
        <f t="shared" si="178"/>
        <v>N/A</v>
      </c>
      <c r="I627" s="82">
        <v>83.87</v>
      </c>
      <c r="J627" s="82">
        <v>-35.1</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8851</v>
      </c>
      <c r="D629" s="81" t="str">
        <f t="shared" si="176"/>
        <v>N/A</v>
      </c>
      <c r="E629" s="80">
        <v>9038</v>
      </c>
      <c r="F629" s="81" t="str">
        <f t="shared" si="177"/>
        <v>N/A</v>
      </c>
      <c r="G629" s="80">
        <v>9334</v>
      </c>
      <c r="H629" s="81" t="str">
        <f t="shared" si="178"/>
        <v>N/A</v>
      </c>
      <c r="I629" s="82">
        <v>2.113</v>
      </c>
      <c r="J629" s="82">
        <v>3.2749999999999999</v>
      </c>
      <c r="K629" s="83" t="s">
        <v>111</v>
      </c>
      <c r="L629" s="84" t="str">
        <f t="shared" si="179"/>
        <v>Yes</v>
      </c>
    </row>
    <row r="630" spans="1:12" x14ac:dyDescent="0.25">
      <c r="A630" s="129" t="s">
        <v>772</v>
      </c>
      <c r="B630" s="79" t="s">
        <v>50</v>
      </c>
      <c r="C630" s="80">
        <v>8058</v>
      </c>
      <c r="D630" s="81" t="str">
        <f t="shared" si="176"/>
        <v>N/A</v>
      </c>
      <c r="E630" s="80">
        <v>8205</v>
      </c>
      <c r="F630" s="81" t="str">
        <f t="shared" si="177"/>
        <v>N/A</v>
      </c>
      <c r="G630" s="80">
        <v>8453</v>
      </c>
      <c r="H630" s="81" t="str">
        <f t="shared" si="178"/>
        <v>N/A</v>
      </c>
      <c r="I630" s="82">
        <v>1.8240000000000001</v>
      </c>
      <c r="J630" s="82">
        <v>3.0230000000000001</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93</v>
      </c>
      <c r="D632" s="81" t="str">
        <f t="shared" si="176"/>
        <v>N/A</v>
      </c>
      <c r="E632" s="80">
        <v>106</v>
      </c>
      <c r="F632" s="81" t="str">
        <f t="shared" si="177"/>
        <v>N/A</v>
      </c>
      <c r="G632" s="80">
        <v>110</v>
      </c>
      <c r="H632" s="81" t="str">
        <f t="shared" si="178"/>
        <v>N/A</v>
      </c>
      <c r="I632" s="82">
        <v>13.98</v>
      </c>
      <c r="J632" s="82">
        <v>3.774</v>
      </c>
      <c r="K632" s="83" t="s">
        <v>111</v>
      </c>
      <c r="L632" s="84" t="str">
        <f t="shared" si="179"/>
        <v>Yes</v>
      </c>
    </row>
    <row r="633" spans="1:12" x14ac:dyDescent="0.25">
      <c r="A633" s="129" t="s">
        <v>788</v>
      </c>
      <c r="B633" s="79" t="s">
        <v>50</v>
      </c>
      <c r="C633" s="80">
        <v>700</v>
      </c>
      <c r="D633" s="81" t="str">
        <f t="shared" si="176"/>
        <v>N/A</v>
      </c>
      <c r="E633" s="80">
        <v>727</v>
      </c>
      <c r="F633" s="81" t="str">
        <f t="shared" si="177"/>
        <v>N/A</v>
      </c>
      <c r="G633" s="80">
        <v>771</v>
      </c>
      <c r="H633" s="81" t="str">
        <f t="shared" si="178"/>
        <v>N/A</v>
      </c>
      <c r="I633" s="82">
        <v>3.8570000000000002</v>
      </c>
      <c r="J633" s="82">
        <v>6.0519999999999996</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80362</v>
      </c>
      <c r="D635" s="81" t="str">
        <f t="shared" si="176"/>
        <v>N/A</v>
      </c>
      <c r="E635" s="80">
        <v>81560</v>
      </c>
      <c r="F635" s="81" t="str">
        <f t="shared" si="177"/>
        <v>N/A</v>
      </c>
      <c r="G635" s="80">
        <v>83473</v>
      </c>
      <c r="H635" s="81" t="str">
        <f t="shared" si="178"/>
        <v>N/A</v>
      </c>
      <c r="I635" s="82">
        <v>1.4910000000000001</v>
      </c>
      <c r="J635" s="82">
        <v>2.3460000000000001</v>
      </c>
      <c r="K635" s="83" t="s">
        <v>111</v>
      </c>
      <c r="L635" s="84" t="str">
        <f t="shared" si="179"/>
        <v>Yes</v>
      </c>
    </row>
    <row r="636" spans="1:12" x14ac:dyDescent="0.25">
      <c r="A636" s="129" t="s">
        <v>775</v>
      </c>
      <c r="B636" s="79" t="s">
        <v>50</v>
      </c>
      <c r="C636" s="80">
        <v>16032</v>
      </c>
      <c r="D636" s="81" t="str">
        <f t="shared" si="176"/>
        <v>N/A</v>
      </c>
      <c r="E636" s="80">
        <v>15666</v>
      </c>
      <c r="F636" s="81" t="str">
        <f t="shared" si="177"/>
        <v>N/A</v>
      </c>
      <c r="G636" s="80">
        <v>15675</v>
      </c>
      <c r="H636" s="81" t="str">
        <f t="shared" si="178"/>
        <v>N/A</v>
      </c>
      <c r="I636" s="82">
        <v>-2.2799999999999998</v>
      </c>
      <c r="J636" s="82">
        <v>5.74E-2</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48005</v>
      </c>
      <c r="D639" s="81" t="str">
        <f t="shared" si="176"/>
        <v>N/A</v>
      </c>
      <c r="E639" s="80">
        <v>49012</v>
      </c>
      <c r="F639" s="81" t="str">
        <f t="shared" si="177"/>
        <v>N/A</v>
      </c>
      <c r="G639" s="80">
        <v>51153</v>
      </c>
      <c r="H639" s="81" t="str">
        <f t="shared" si="178"/>
        <v>N/A</v>
      </c>
      <c r="I639" s="82">
        <v>2.0979999999999999</v>
      </c>
      <c r="J639" s="82">
        <v>4.3680000000000003</v>
      </c>
      <c r="K639" s="83" t="s">
        <v>111</v>
      </c>
      <c r="L639" s="84" t="str">
        <f t="shared" si="179"/>
        <v>Yes</v>
      </c>
    </row>
    <row r="640" spans="1:12" x14ac:dyDescent="0.25">
      <c r="A640" s="129" t="s">
        <v>779</v>
      </c>
      <c r="B640" s="79" t="s">
        <v>50</v>
      </c>
      <c r="C640" s="80">
        <v>11018</v>
      </c>
      <c r="D640" s="81" t="str">
        <f t="shared" si="176"/>
        <v>N/A</v>
      </c>
      <c r="E640" s="80">
        <v>11388</v>
      </c>
      <c r="F640" s="81" t="str">
        <f t="shared" si="177"/>
        <v>N/A</v>
      </c>
      <c r="G640" s="80">
        <v>11189</v>
      </c>
      <c r="H640" s="81" t="str">
        <f t="shared" si="178"/>
        <v>N/A</v>
      </c>
      <c r="I640" s="82">
        <v>3.3580000000000001</v>
      </c>
      <c r="J640" s="82">
        <v>-1.75</v>
      </c>
      <c r="K640" s="83" t="s">
        <v>111</v>
      </c>
      <c r="L640" s="84" t="str">
        <f t="shared" si="179"/>
        <v>Yes</v>
      </c>
    </row>
    <row r="641" spans="1:12" x14ac:dyDescent="0.25">
      <c r="A641" s="129" t="s">
        <v>780</v>
      </c>
      <c r="B641" s="79" t="s">
        <v>50</v>
      </c>
      <c r="C641" s="80">
        <v>5307</v>
      </c>
      <c r="D641" s="81" t="str">
        <f t="shared" si="176"/>
        <v>N/A</v>
      </c>
      <c r="E641" s="80">
        <v>5494</v>
      </c>
      <c r="F641" s="81" t="str">
        <f t="shared" si="177"/>
        <v>N/A</v>
      </c>
      <c r="G641" s="80">
        <v>5456</v>
      </c>
      <c r="H641" s="81" t="str">
        <f t="shared" si="178"/>
        <v>N/A</v>
      </c>
      <c r="I641" s="82">
        <v>3.524</v>
      </c>
      <c r="J641" s="82">
        <v>-0.69199999999999995</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20994</v>
      </c>
      <c r="D643" s="81" t="str">
        <f t="shared" si="176"/>
        <v>N/A</v>
      </c>
      <c r="E643" s="80">
        <v>20525</v>
      </c>
      <c r="F643" s="81" t="str">
        <f t="shared" si="177"/>
        <v>N/A</v>
      </c>
      <c r="G643" s="80">
        <v>20334</v>
      </c>
      <c r="H643" s="81" t="str">
        <f t="shared" si="178"/>
        <v>N/A</v>
      </c>
      <c r="I643" s="82">
        <v>-2.23</v>
      </c>
      <c r="J643" s="82">
        <v>-0.93100000000000005</v>
      </c>
      <c r="K643" s="83" t="s">
        <v>111</v>
      </c>
      <c r="L643" s="84" t="str">
        <f t="shared" si="179"/>
        <v>Yes</v>
      </c>
    </row>
    <row r="644" spans="1:12" x14ac:dyDescent="0.25">
      <c r="A644" s="129" t="s">
        <v>782</v>
      </c>
      <c r="B644" s="79" t="s">
        <v>50</v>
      </c>
      <c r="C644" s="80">
        <v>9906</v>
      </c>
      <c r="D644" s="81" t="str">
        <f t="shared" si="176"/>
        <v>N/A</v>
      </c>
      <c r="E644" s="80">
        <v>9549</v>
      </c>
      <c r="F644" s="81" t="str">
        <f t="shared" si="177"/>
        <v>N/A</v>
      </c>
      <c r="G644" s="80">
        <v>9525</v>
      </c>
      <c r="H644" s="81" t="str">
        <f t="shared" si="178"/>
        <v>N/A</v>
      </c>
      <c r="I644" s="82">
        <v>-3.6</v>
      </c>
      <c r="J644" s="82">
        <v>-0.251</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4488</v>
      </c>
      <c r="D647" s="81" t="str">
        <f t="shared" si="176"/>
        <v>N/A</v>
      </c>
      <c r="E647" s="80">
        <v>4535</v>
      </c>
      <c r="F647" s="81" t="str">
        <f t="shared" si="177"/>
        <v>N/A</v>
      </c>
      <c r="G647" s="80">
        <v>4371</v>
      </c>
      <c r="H647" s="81" t="str">
        <f t="shared" si="178"/>
        <v>N/A</v>
      </c>
      <c r="I647" s="82">
        <v>1.0469999999999999</v>
      </c>
      <c r="J647" s="82">
        <v>-3.62</v>
      </c>
      <c r="K647" s="83" t="s">
        <v>111</v>
      </c>
      <c r="L647" s="84" t="str">
        <f t="shared" si="179"/>
        <v>Yes</v>
      </c>
    </row>
    <row r="648" spans="1:12" x14ac:dyDescent="0.25">
      <c r="A648" s="129" t="s">
        <v>786</v>
      </c>
      <c r="B648" s="79" t="s">
        <v>50</v>
      </c>
      <c r="C648" s="80">
        <v>6600</v>
      </c>
      <c r="D648" s="81" t="str">
        <f t="shared" si="176"/>
        <v>N/A</v>
      </c>
      <c r="E648" s="80">
        <v>6441</v>
      </c>
      <c r="F648" s="81" t="str">
        <f t="shared" si="177"/>
        <v>N/A</v>
      </c>
      <c r="G648" s="80">
        <v>6438</v>
      </c>
      <c r="H648" s="81" t="str">
        <f t="shared" si="178"/>
        <v>N/A</v>
      </c>
      <c r="I648" s="82">
        <v>-2.41</v>
      </c>
      <c r="J648" s="82">
        <v>-4.7E-2</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114</v>
      </c>
      <c r="D650" s="81" t="str">
        <f t="shared" si="176"/>
        <v>N/A</v>
      </c>
      <c r="E650" s="80">
        <v>116</v>
      </c>
      <c r="F650" s="81" t="str">
        <f t="shared" si="177"/>
        <v>N/A</v>
      </c>
      <c r="G650" s="80">
        <v>115</v>
      </c>
      <c r="H650" s="81" t="str">
        <f t="shared" si="178"/>
        <v>N/A</v>
      </c>
      <c r="I650" s="82">
        <v>1.754</v>
      </c>
      <c r="J650" s="82">
        <v>-0.86199999999999999</v>
      </c>
      <c r="K650" s="83" t="s">
        <v>111</v>
      </c>
      <c r="L650" s="84" t="str">
        <f t="shared" si="179"/>
        <v>Yes</v>
      </c>
    </row>
    <row r="651" spans="1:12" x14ac:dyDescent="0.25">
      <c r="A651" s="148" t="s">
        <v>399</v>
      </c>
      <c r="B651" s="79" t="s">
        <v>50</v>
      </c>
      <c r="C651" s="85">
        <v>365446651</v>
      </c>
      <c r="D651" s="81" t="str">
        <f t="shared" si="176"/>
        <v>N/A</v>
      </c>
      <c r="E651" s="85">
        <v>394541631</v>
      </c>
      <c r="F651" s="81" t="str">
        <f t="shared" si="177"/>
        <v>N/A</v>
      </c>
      <c r="G651" s="85">
        <v>417880525</v>
      </c>
      <c r="H651" s="81" t="str">
        <f t="shared" si="178"/>
        <v>N/A</v>
      </c>
      <c r="I651" s="82">
        <v>7.9610000000000003</v>
      </c>
      <c r="J651" s="82">
        <v>5.915</v>
      </c>
      <c r="K651" s="83" t="s">
        <v>112</v>
      </c>
      <c r="L651" s="84" t="str">
        <f t="shared" si="179"/>
        <v>Yes</v>
      </c>
    </row>
    <row r="652" spans="1:12" x14ac:dyDescent="0.25">
      <c r="A652" s="148" t="s">
        <v>400</v>
      </c>
      <c r="B652" s="79" t="s">
        <v>50</v>
      </c>
      <c r="C652" s="85">
        <v>3313.3564621999999</v>
      </c>
      <c r="D652" s="81" t="str">
        <f t="shared" si="176"/>
        <v>N/A</v>
      </c>
      <c r="E652" s="85">
        <v>3545.485541</v>
      </c>
      <c r="F652" s="81" t="str">
        <f t="shared" si="177"/>
        <v>N/A</v>
      </c>
      <c r="G652" s="85">
        <v>3690.1549337000001</v>
      </c>
      <c r="H652" s="81" t="str">
        <f t="shared" si="178"/>
        <v>N/A</v>
      </c>
      <c r="I652" s="82">
        <v>7.0060000000000002</v>
      </c>
      <c r="J652" s="82">
        <v>4.08</v>
      </c>
      <c r="K652" s="83" t="s">
        <v>112</v>
      </c>
      <c r="L652" s="84" t="str">
        <f t="shared" si="179"/>
        <v>Yes</v>
      </c>
    </row>
    <row r="653" spans="1:12" ht="12.75" customHeight="1" x14ac:dyDescent="0.25">
      <c r="A653" s="148" t="s">
        <v>401</v>
      </c>
      <c r="B653" s="96" t="s">
        <v>50</v>
      </c>
      <c r="C653" s="94">
        <v>3858.8301550000001</v>
      </c>
      <c r="D653" s="98" t="str">
        <f>IF($B653="N/A","N/A",IF(C653&gt;10,"No",IF(C653&lt;-10,"No","Yes")))</f>
        <v>N/A</v>
      </c>
      <c r="E653" s="94">
        <v>4106.3866674000001</v>
      </c>
      <c r="F653" s="98" t="str">
        <f>IF($B653="N/A","N/A",IF(E653&gt;10,"No",IF(E653&lt;-10,"No","Yes")))</f>
        <v>N/A</v>
      </c>
      <c r="G653" s="94">
        <v>4258.8286400999996</v>
      </c>
      <c r="H653" s="98" t="str">
        <f>IF($B653="N/A","N/A",IF(G653&gt;10,"No",IF(G653&lt;-10,"No","Yes")))</f>
        <v>N/A</v>
      </c>
      <c r="I653" s="99">
        <v>6.415</v>
      </c>
      <c r="J653" s="99">
        <v>3.7120000000000002</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4922234</v>
      </c>
      <c r="F654" s="81" t="str">
        <f t="shared" ref="F654:F657" si="181">IF($B654="N/A","N/A",IF(E654&gt;10,"No",IF(E654&lt;-10,"No","Yes")))</f>
        <v>N/A</v>
      </c>
      <c r="G654" s="85">
        <v>3287982</v>
      </c>
      <c r="H654" s="81" t="str">
        <f t="shared" ref="H654:H657" si="182">IF($B654="N/A","N/A",IF(G654&gt;10,"No",IF(G654&lt;-10,"No","Yes")))</f>
        <v>N/A</v>
      </c>
      <c r="I654" s="82" t="s">
        <v>50</v>
      </c>
      <c r="J654" s="82">
        <v>-33.200000000000003</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12986.875</v>
      </c>
      <c r="D659" s="102" t="str">
        <f t="shared" ref="D659:D685" si="184">IF($B659="N/A","N/A",IF(C659&gt;10,"No",IF(C659&lt;-10,"No","Yes")))</f>
        <v>N/A</v>
      </c>
      <c r="E659" s="143">
        <v>19985.535032</v>
      </c>
      <c r="F659" s="102" t="str">
        <f t="shared" ref="F659:F685" si="185">IF($B659="N/A","N/A",IF(E659&gt;10,"No",IF(E659&lt;-10,"No","Yes")))</f>
        <v>N/A</v>
      </c>
      <c r="G659" s="143">
        <v>9226.1089109000004</v>
      </c>
      <c r="H659" s="102" t="str">
        <f t="shared" ref="H659:H685" si="186">IF($B659="N/A","N/A",IF(G659&gt;10,"No",IF(G659&lt;-10,"No","Yes")))</f>
        <v>N/A</v>
      </c>
      <c r="I659" s="103">
        <v>53.89</v>
      </c>
      <c r="J659" s="103">
        <v>-53.8</v>
      </c>
      <c r="K659" s="109" t="s">
        <v>112</v>
      </c>
      <c r="L659" s="104" t="str">
        <f t="shared" ref="L659:L685" si="187">IF(J659="Div by 0", "N/A", IF(K659="N/A","N/A", IF(J659&gt;VALUE(MID(K659,1,2)), "No", IF(J659&lt;-1*VALUE(MID(K659,1,2)), "No", "Yes"))))</f>
        <v>No</v>
      </c>
    </row>
    <row r="660" spans="1:12" x14ac:dyDescent="0.25">
      <c r="A660" s="129" t="s">
        <v>767</v>
      </c>
      <c r="B660" s="79" t="s">
        <v>50</v>
      </c>
      <c r="C660" s="85">
        <v>6265.6857142999997</v>
      </c>
      <c r="D660" s="81" t="str">
        <f t="shared" si="184"/>
        <v>N/A</v>
      </c>
      <c r="E660" s="85">
        <v>18832.052631999999</v>
      </c>
      <c r="F660" s="81" t="str">
        <f t="shared" si="185"/>
        <v>N/A</v>
      </c>
      <c r="G660" s="85">
        <v>3558.9512195000002</v>
      </c>
      <c r="H660" s="81" t="str">
        <f t="shared" si="186"/>
        <v>N/A</v>
      </c>
      <c r="I660" s="82">
        <v>200.6</v>
      </c>
      <c r="J660" s="82">
        <v>-81.099999999999994</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219.81818182000001</v>
      </c>
      <c r="D662" s="81" t="str">
        <f t="shared" si="184"/>
        <v>N/A</v>
      </c>
      <c r="E662" s="85">
        <v>76.541666667000001</v>
      </c>
      <c r="F662" s="81" t="str">
        <f t="shared" si="185"/>
        <v>N/A</v>
      </c>
      <c r="G662" s="85">
        <v>50.782608695999997</v>
      </c>
      <c r="H662" s="81" t="str">
        <f t="shared" si="186"/>
        <v>N/A</v>
      </c>
      <c r="I662" s="82">
        <v>-65.2</v>
      </c>
      <c r="J662" s="82">
        <v>-33.700000000000003</v>
      </c>
      <c r="K662" s="83" t="s">
        <v>112</v>
      </c>
      <c r="L662" s="84" t="str">
        <f t="shared" si="187"/>
        <v>No</v>
      </c>
    </row>
    <row r="663" spans="1:12" x14ac:dyDescent="0.25">
      <c r="A663" s="129" t="s">
        <v>770</v>
      </c>
      <c r="B663" s="79" t="s">
        <v>50</v>
      </c>
      <c r="C663" s="85">
        <v>29635.806452000001</v>
      </c>
      <c r="D663" s="81" t="str">
        <f t="shared" si="184"/>
        <v>N/A</v>
      </c>
      <c r="E663" s="85">
        <v>29906.245613999999</v>
      </c>
      <c r="F663" s="81" t="str">
        <f t="shared" si="185"/>
        <v>N/A</v>
      </c>
      <c r="G663" s="85">
        <v>21209.513513999998</v>
      </c>
      <c r="H663" s="81" t="str">
        <f t="shared" si="186"/>
        <v>N/A</v>
      </c>
      <c r="I663" s="82">
        <v>0.91249999999999998</v>
      </c>
      <c r="J663" s="82">
        <v>-29.1</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16317.746695</v>
      </c>
      <c r="D665" s="81" t="str">
        <f t="shared" si="184"/>
        <v>N/A</v>
      </c>
      <c r="E665" s="85">
        <v>17393.977760999998</v>
      </c>
      <c r="F665" s="81" t="str">
        <f t="shared" si="185"/>
        <v>N/A</v>
      </c>
      <c r="G665" s="85">
        <v>17966.146775000001</v>
      </c>
      <c r="H665" s="81" t="str">
        <f t="shared" si="186"/>
        <v>N/A</v>
      </c>
      <c r="I665" s="82">
        <v>6.5949999999999998</v>
      </c>
      <c r="J665" s="82">
        <v>3.2890000000000001</v>
      </c>
      <c r="K665" s="83" t="s">
        <v>112</v>
      </c>
      <c r="L665" s="84" t="str">
        <f t="shared" si="187"/>
        <v>Yes</v>
      </c>
    </row>
    <row r="666" spans="1:12" x14ac:dyDescent="0.25">
      <c r="A666" s="129" t="s">
        <v>772</v>
      </c>
      <c r="B666" s="79" t="s">
        <v>50</v>
      </c>
      <c r="C666" s="85">
        <v>15054.276495</v>
      </c>
      <c r="D666" s="81" t="str">
        <f t="shared" si="184"/>
        <v>N/A</v>
      </c>
      <c r="E666" s="85">
        <v>16009.260451</v>
      </c>
      <c r="F666" s="81" t="str">
        <f t="shared" si="185"/>
        <v>N/A</v>
      </c>
      <c r="G666" s="85">
        <v>16984.459836999999</v>
      </c>
      <c r="H666" s="81" t="str">
        <f t="shared" si="186"/>
        <v>N/A</v>
      </c>
      <c r="I666" s="82">
        <v>6.3440000000000003</v>
      </c>
      <c r="J666" s="82">
        <v>6.0910000000000002</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14109.978494999999</v>
      </c>
      <c r="D668" s="81" t="str">
        <f t="shared" si="184"/>
        <v>N/A</v>
      </c>
      <c r="E668" s="85">
        <v>14295.386791999999</v>
      </c>
      <c r="F668" s="81" t="str">
        <f t="shared" si="185"/>
        <v>N/A</v>
      </c>
      <c r="G668" s="85">
        <v>14883.236364</v>
      </c>
      <c r="H668" s="81" t="str">
        <f t="shared" si="186"/>
        <v>N/A</v>
      </c>
      <c r="I668" s="82">
        <v>1.3140000000000001</v>
      </c>
      <c r="J668" s="82">
        <v>4.1120000000000001</v>
      </c>
      <c r="K668" s="83" t="s">
        <v>112</v>
      </c>
      <c r="L668" s="84" t="str">
        <f t="shared" si="187"/>
        <v>Yes</v>
      </c>
    </row>
    <row r="669" spans="1:12" x14ac:dyDescent="0.25">
      <c r="A669" s="129" t="s">
        <v>788</v>
      </c>
      <c r="B669" s="79" t="s">
        <v>50</v>
      </c>
      <c r="C669" s="85">
        <v>31155.411429</v>
      </c>
      <c r="D669" s="81" t="str">
        <f t="shared" si="184"/>
        <v>N/A</v>
      </c>
      <c r="E669" s="85">
        <v>33473.834938</v>
      </c>
      <c r="F669" s="81" t="str">
        <f t="shared" si="185"/>
        <v>N/A</v>
      </c>
      <c r="G669" s="85">
        <v>29168.896239000002</v>
      </c>
      <c r="H669" s="81" t="str">
        <f t="shared" si="186"/>
        <v>N/A</v>
      </c>
      <c r="I669" s="82">
        <v>7.4409999999999998</v>
      </c>
      <c r="J669" s="82">
        <v>-12.9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1936.3638536000001</v>
      </c>
      <c r="D671" s="81" t="str">
        <f t="shared" si="184"/>
        <v>N/A</v>
      </c>
      <c r="E671" s="85">
        <v>2040.4112923</v>
      </c>
      <c r="F671" s="81" t="str">
        <f t="shared" si="185"/>
        <v>N/A</v>
      </c>
      <c r="G671" s="85">
        <v>2146.8813389000002</v>
      </c>
      <c r="H671" s="81" t="str">
        <f t="shared" si="186"/>
        <v>N/A</v>
      </c>
      <c r="I671" s="82">
        <v>5.3730000000000002</v>
      </c>
      <c r="J671" s="82">
        <v>5.218</v>
      </c>
      <c r="K671" s="83" t="s">
        <v>112</v>
      </c>
      <c r="L671" s="84" t="str">
        <f t="shared" si="187"/>
        <v>Yes</v>
      </c>
    </row>
    <row r="672" spans="1:12" x14ac:dyDescent="0.25">
      <c r="A672" s="129" t="s">
        <v>775</v>
      </c>
      <c r="B672" s="79" t="s">
        <v>50</v>
      </c>
      <c r="C672" s="85">
        <v>1579.8259106999999</v>
      </c>
      <c r="D672" s="81" t="str">
        <f t="shared" si="184"/>
        <v>N/A</v>
      </c>
      <c r="E672" s="85">
        <v>1664.2765224</v>
      </c>
      <c r="F672" s="81" t="str">
        <f t="shared" si="185"/>
        <v>N/A</v>
      </c>
      <c r="G672" s="85">
        <v>1734.1282297</v>
      </c>
      <c r="H672" s="81" t="str">
        <f t="shared" si="186"/>
        <v>N/A</v>
      </c>
      <c r="I672" s="82">
        <v>5.3460000000000001</v>
      </c>
      <c r="J672" s="82">
        <v>4.1970000000000001</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1182.877242</v>
      </c>
      <c r="D675" s="81" t="str">
        <f t="shared" si="184"/>
        <v>N/A</v>
      </c>
      <c r="E675" s="85">
        <v>1254.8584224000001</v>
      </c>
      <c r="F675" s="81" t="str">
        <f t="shared" si="185"/>
        <v>N/A</v>
      </c>
      <c r="G675" s="85">
        <v>1308.6399234</v>
      </c>
      <c r="H675" s="81" t="str">
        <f t="shared" si="186"/>
        <v>N/A</v>
      </c>
      <c r="I675" s="82">
        <v>6.085</v>
      </c>
      <c r="J675" s="82">
        <v>4.2859999999999996</v>
      </c>
      <c r="K675" s="83" t="s">
        <v>112</v>
      </c>
      <c r="L675" s="84" t="str">
        <f t="shared" si="187"/>
        <v>Yes</v>
      </c>
    </row>
    <row r="676" spans="1:12" x14ac:dyDescent="0.25">
      <c r="A676" s="129" t="s">
        <v>779</v>
      </c>
      <c r="B676" s="79" t="s">
        <v>50</v>
      </c>
      <c r="C676" s="85">
        <v>2742.1682701</v>
      </c>
      <c r="D676" s="81" t="str">
        <f t="shared" si="184"/>
        <v>N/A</v>
      </c>
      <c r="E676" s="85">
        <v>3035.4024411999999</v>
      </c>
      <c r="F676" s="81" t="str">
        <f t="shared" si="185"/>
        <v>N/A</v>
      </c>
      <c r="G676" s="85">
        <v>3319.6860308999999</v>
      </c>
      <c r="H676" s="81" t="str">
        <f t="shared" si="186"/>
        <v>N/A</v>
      </c>
      <c r="I676" s="82">
        <v>10.69</v>
      </c>
      <c r="J676" s="82">
        <v>9.3659999999999997</v>
      </c>
      <c r="K676" s="83" t="s">
        <v>112</v>
      </c>
      <c r="L676" s="84" t="str">
        <f t="shared" si="187"/>
        <v>Yes</v>
      </c>
    </row>
    <row r="677" spans="1:12" x14ac:dyDescent="0.25">
      <c r="A677" s="129" t="s">
        <v>780</v>
      </c>
      <c r="B677" s="79" t="s">
        <v>50</v>
      </c>
      <c r="C677" s="85">
        <v>8156.2221594000002</v>
      </c>
      <c r="D677" s="81" t="str">
        <f t="shared" si="184"/>
        <v>N/A</v>
      </c>
      <c r="E677" s="85">
        <v>8058.4464871</v>
      </c>
      <c r="F677" s="81" t="str">
        <f t="shared" si="185"/>
        <v>N/A</v>
      </c>
      <c r="G677" s="85">
        <v>8786.5361069999999</v>
      </c>
      <c r="H677" s="81" t="str">
        <f t="shared" si="186"/>
        <v>N/A</v>
      </c>
      <c r="I677" s="82">
        <v>-1.2</v>
      </c>
      <c r="J677" s="82">
        <v>9.0350000000000001</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3061.1297513999998</v>
      </c>
      <c r="D679" s="81" t="str">
        <f t="shared" si="184"/>
        <v>N/A</v>
      </c>
      <c r="E679" s="85">
        <v>3302.3720340999998</v>
      </c>
      <c r="F679" s="81" t="str">
        <f t="shared" si="185"/>
        <v>N/A</v>
      </c>
      <c r="G679" s="85">
        <v>3444.7746631</v>
      </c>
      <c r="H679" s="81" t="str">
        <f t="shared" si="186"/>
        <v>N/A</v>
      </c>
      <c r="I679" s="82">
        <v>7.8810000000000002</v>
      </c>
      <c r="J679" s="82">
        <v>4.3120000000000003</v>
      </c>
      <c r="K679" s="83" t="s">
        <v>112</v>
      </c>
      <c r="L679" s="84" t="str">
        <f t="shared" si="187"/>
        <v>Yes</v>
      </c>
    </row>
    <row r="680" spans="1:12" x14ac:dyDescent="0.25">
      <c r="A680" s="129" t="s">
        <v>782</v>
      </c>
      <c r="B680" s="79" t="s">
        <v>50</v>
      </c>
      <c r="C680" s="85">
        <v>3224.6231576999999</v>
      </c>
      <c r="D680" s="81" t="str">
        <f t="shared" si="184"/>
        <v>N/A</v>
      </c>
      <c r="E680" s="85">
        <v>3459.3005549999998</v>
      </c>
      <c r="F680" s="81" t="str">
        <f t="shared" si="185"/>
        <v>N/A</v>
      </c>
      <c r="G680" s="85">
        <v>3720.0382152000002</v>
      </c>
      <c r="H680" s="81" t="str">
        <f t="shared" si="186"/>
        <v>N/A</v>
      </c>
      <c r="I680" s="82">
        <v>7.2779999999999996</v>
      </c>
      <c r="J680" s="82">
        <v>7.5369999999999999</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2948.3010250000002</v>
      </c>
      <c r="D683" s="81" t="str">
        <f t="shared" si="184"/>
        <v>N/A</v>
      </c>
      <c r="E683" s="85">
        <v>3094.7243659999999</v>
      </c>
      <c r="F683" s="81" t="str">
        <f t="shared" si="185"/>
        <v>N/A</v>
      </c>
      <c r="G683" s="85">
        <v>3036.8785174999998</v>
      </c>
      <c r="H683" s="81" t="str">
        <f t="shared" si="186"/>
        <v>N/A</v>
      </c>
      <c r="I683" s="82">
        <v>4.9660000000000002</v>
      </c>
      <c r="J683" s="82">
        <v>-1.87</v>
      </c>
      <c r="K683" s="83" t="s">
        <v>112</v>
      </c>
      <c r="L683" s="84" t="str">
        <f t="shared" si="187"/>
        <v>Yes</v>
      </c>
    </row>
    <row r="684" spans="1:12" x14ac:dyDescent="0.25">
      <c r="A684" s="129" t="s">
        <v>786</v>
      </c>
      <c r="B684" s="79" t="s">
        <v>50</v>
      </c>
      <c r="C684" s="85">
        <v>2892.4645455</v>
      </c>
      <c r="D684" s="81" t="str">
        <f t="shared" si="184"/>
        <v>N/A</v>
      </c>
      <c r="E684" s="85">
        <v>3215.9214407999998</v>
      </c>
      <c r="F684" s="81" t="str">
        <f t="shared" si="185"/>
        <v>N/A</v>
      </c>
      <c r="G684" s="85">
        <v>3314.4591488000001</v>
      </c>
      <c r="H684" s="81" t="str">
        <f t="shared" si="186"/>
        <v>N/A</v>
      </c>
      <c r="I684" s="82">
        <v>11.18</v>
      </c>
      <c r="J684" s="82">
        <v>3.0640000000000001</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83912696</v>
      </c>
      <c r="D687" s="102" t="str">
        <f t="shared" ref="D687:D756" si="188">IF($B687="N/A","N/A",IF(C687&gt;10,"No",IF(C687&lt;-10,"No","Yes")))</f>
        <v>N/A</v>
      </c>
      <c r="E687" s="143">
        <v>95327676</v>
      </c>
      <c r="F687" s="102" t="str">
        <f t="shared" ref="F687:F756" si="189">IF($B687="N/A","N/A",IF(E687&gt;10,"No",IF(E687&lt;-10,"No","Yes")))</f>
        <v>N/A</v>
      </c>
      <c r="G687" s="143">
        <v>97209493</v>
      </c>
      <c r="H687" s="102" t="str">
        <f t="shared" ref="H687:H756" si="190">IF($B687="N/A","N/A",IF(G687&gt;10,"No",IF(G687&lt;-10,"No","Yes")))</f>
        <v>N/A</v>
      </c>
      <c r="I687" s="103">
        <v>13.6</v>
      </c>
      <c r="J687" s="103">
        <v>1.974</v>
      </c>
      <c r="K687" s="109" t="s">
        <v>112</v>
      </c>
      <c r="L687" s="104" t="str">
        <f t="shared" ref="L687:L718" si="191">IF(J687="Div by 0", "N/A", IF(K687="N/A","N/A", IF(J687&gt;VALUE(MID(K687,1,2)), "No", IF(J687&lt;-1*VALUE(MID(K687,1,2)), "No", "Yes"))))</f>
        <v>Yes</v>
      </c>
    </row>
    <row r="688" spans="1:12" x14ac:dyDescent="0.25">
      <c r="A688" s="148" t="s">
        <v>97</v>
      </c>
      <c r="B688" s="79" t="s">
        <v>50</v>
      </c>
      <c r="C688" s="80">
        <v>13728</v>
      </c>
      <c r="D688" s="81" t="str">
        <f t="shared" si="188"/>
        <v>N/A</v>
      </c>
      <c r="E688" s="80">
        <v>14152</v>
      </c>
      <c r="F688" s="81" t="str">
        <f t="shared" si="189"/>
        <v>N/A</v>
      </c>
      <c r="G688" s="80">
        <v>13936</v>
      </c>
      <c r="H688" s="81" t="str">
        <f t="shared" si="190"/>
        <v>N/A</v>
      </c>
      <c r="I688" s="82">
        <v>3.089</v>
      </c>
      <c r="J688" s="82">
        <v>-1.53</v>
      </c>
      <c r="K688" s="83" t="s">
        <v>112</v>
      </c>
      <c r="L688" s="84" t="str">
        <f t="shared" si="191"/>
        <v>Yes</v>
      </c>
    </row>
    <row r="689" spans="1:12" x14ac:dyDescent="0.25">
      <c r="A689" s="148" t="s">
        <v>405</v>
      </c>
      <c r="B689" s="79" t="s">
        <v>50</v>
      </c>
      <c r="C689" s="85">
        <v>6112.5215618000002</v>
      </c>
      <c r="D689" s="81" t="str">
        <f t="shared" si="188"/>
        <v>N/A</v>
      </c>
      <c r="E689" s="85">
        <v>6735.9861504</v>
      </c>
      <c r="F689" s="81" t="str">
        <f t="shared" si="189"/>
        <v>N/A</v>
      </c>
      <c r="G689" s="85">
        <v>6975.4228616999999</v>
      </c>
      <c r="H689" s="81" t="str">
        <f t="shared" si="190"/>
        <v>N/A</v>
      </c>
      <c r="I689" s="82">
        <v>10.199999999999999</v>
      </c>
      <c r="J689" s="82">
        <v>3.5550000000000002</v>
      </c>
      <c r="K689" s="83" t="s">
        <v>112</v>
      </c>
      <c r="L689" s="84" t="str">
        <f t="shared" si="191"/>
        <v>Yes</v>
      </c>
    </row>
    <row r="690" spans="1:12" x14ac:dyDescent="0.25">
      <c r="A690" s="148" t="s">
        <v>406</v>
      </c>
      <c r="B690" s="79" t="s">
        <v>50</v>
      </c>
      <c r="C690" s="80">
        <v>4.8547494171999999</v>
      </c>
      <c r="D690" s="81" t="str">
        <f t="shared" si="188"/>
        <v>N/A</v>
      </c>
      <c r="E690" s="80">
        <v>4.9910966647999997</v>
      </c>
      <c r="F690" s="81" t="str">
        <f t="shared" si="189"/>
        <v>N/A</v>
      </c>
      <c r="G690" s="80">
        <v>4.9298220435999998</v>
      </c>
      <c r="H690" s="81" t="str">
        <f t="shared" si="190"/>
        <v>N/A</v>
      </c>
      <c r="I690" s="82">
        <v>2.8090000000000002</v>
      </c>
      <c r="J690" s="82">
        <v>-1.23</v>
      </c>
      <c r="K690" s="83" t="s">
        <v>112</v>
      </c>
      <c r="L690" s="84" t="str">
        <f t="shared" si="191"/>
        <v>Yes</v>
      </c>
    </row>
    <row r="691" spans="1:12" x14ac:dyDescent="0.25">
      <c r="A691" s="148" t="s">
        <v>407</v>
      </c>
      <c r="B691" s="79" t="s">
        <v>50</v>
      </c>
      <c r="C691" s="85">
        <v>29667</v>
      </c>
      <c r="D691" s="81" t="str">
        <f t="shared" si="188"/>
        <v>N/A</v>
      </c>
      <c r="E691" s="85">
        <v>36974</v>
      </c>
      <c r="F691" s="81" t="str">
        <f t="shared" si="189"/>
        <v>N/A</v>
      </c>
      <c r="G691" s="85">
        <v>102854</v>
      </c>
      <c r="H691" s="81" t="str">
        <f t="shared" si="190"/>
        <v>N/A</v>
      </c>
      <c r="I691" s="82">
        <v>24.63</v>
      </c>
      <c r="J691" s="82">
        <v>178.2</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11</v>
      </c>
      <c r="H692" s="81" t="str">
        <f t="shared" si="190"/>
        <v>N/A</v>
      </c>
      <c r="I692" s="82">
        <v>0</v>
      </c>
      <c r="J692" s="82">
        <v>0</v>
      </c>
      <c r="K692" s="83" t="s">
        <v>112</v>
      </c>
      <c r="L692" s="84" t="str">
        <f t="shared" si="191"/>
        <v>Yes</v>
      </c>
    </row>
    <row r="693" spans="1:12" x14ac:dyDescent="0.25">
      <c r="A693" s="148" t="s">
        <v>408</v>
      </c>
      <c r="B693" s="79" t="s">
        <v>50</v>
      </c>
      <c r="C693" s="85">
        <v>29667</v>
      </c>
      <c r="D693" s="81" t="str">
        <f t="shared" si="188"/>
        <v>N/A</v>
      </c>
      <c r="E693" s="85">
        <v>36974</v>
      </c>
      <c r="F693" s="81" t="str">
        <f t="shared" si="189"/>
        <v>N/A</v>
      </c>
      <c r="G693" s="85">
        <v>102854</v>
      </c>
      <c r="H693" s="81" t="str">
        <f t="shared" si="190"/>
        <v>N/A</v>
      </c>
      <c r="I693" s="82">
        <v>24.63</v>
      </c>
      <c r="J693" s="82">
        <v>178.2</v>
      </c>
      <c r="K693" s="83" t="s">
        <v>112</v>
      </c>
      <c r="L693" s="84" t="str">
        <f t="shared" si="191"/>
        <v>No</v>
      </c>
    </row>
    <row r="694" spans="1:12" x14ac:dyDescent="0.25">
      <c r="A694" s="148" t="s">
        <v>409</v>
      </c>
      <c r="B694" s="79" t="s">
        <v>50</v>
      </c>
      <c r="C694" s="85">
        <v>17475135</v>
      </c>
      <c r="D694" s="81" t="str">
        <f t="shared" si="188"/>
        <v>N/A</v>
      </c>
      <c r="E694" s="85">
        <v>25718783</v>
      </c>
      <c r="F694" s="81" t="str">
        <f t="shared" si="189"/>
        <v>N/A</v>
      </c>
      <c r="G694" s="85">
        <v>33957092</v>
      </c>
      <c r="H694" s="81" t="str">
        <f t="shared" si="190"/>
        <v>N/A</v>
      </c>
      <c r="I694" s="82">
        <v>47.17</v>
      </c>
      <c r="J694" s="82">
        <v>32.03</v>
      </c>
      <c r="K694" s="83" t="s">
        <v>112</v>
      </c>
      <c r="L694" s="84" t="str">
        <f t="shared" si="191"/>
        <v>No</v>
      </c>
    </row>
    <row r="695" spans="1:12" x14ac:dyDescent="0.25">
      <c r="A695" s="148" t="s">
        <v>410</v>
      </c>
      <c r="B695" s="79" t="s">
        <v>50</v>
      </c>
      <c r="C695" s="80">
        <v>486</v>
      </c>
      <c r="D695" s="81" t="str">
        <f t="shared" si="188"/>
        <v>N/A</v>
      </c>
      <c r="E695" s="80">
        <v>798</v>
      </c>
      <c r="F695" s="81" t="str">
        <f t="shared" si="189"/>
        <v>N/A</v>
      </c>
      <c r="G695" s="80">
        <v>922</v>
      </c>
      <c r="H695" s="81" t="str">
        <f t="shared" si="190"/>
        <v>N/A</v>
      </c>
      <c r="I695" s="82">
        <v>64.2</v>
      </c>
      <c r="J695" s="82">
        <v>15.54</v>
      </c>
      <c r="K695" s="83" t="s">
        <v>112</v>
      </c>
      <c r="L695" s="84" t="str">
        <f t="shared" si="191"/>
        <v>No</v>
      </c>
    </row>
    <row r="696" spans="1:12" x14ac:dyDescent="0.25">
      <c r="A696" s="148" t="s">
        <v>809</v>
      </c>
      <c r="B696" s="79" t="s">
        <v>50</v>
      </c>
      <c r="C696" s="85">
        <v>35957.067901000002</v>
      </c>
      <c r="D696" s="81" t="str">
        <f t="shared" si="188"/>
        <v>N/A</v>
      </c>
      <c r="E696" s="85">
        <v>32229.051378</v>
      </c>
      <c r="F696" s="81" t="str">
        <f t="shared" si="189"/>
        <v>N/A</v>
      </c>
      <c r="G696" s="85">
        <v>36829.817787</v>
      </c>
      <c r="H696" s="81" t="str">
        <f t="shared" si="190"/>
        <v>N/A</v>
      </c>
      <c r="I696" s="82">
        <v>-10.4</v>
      </c>
      <c r="J696" s="82">
        <v>14.28</v>
      </c>
      <c r="K696" s="83" t="s">
        <v>112</v>
      </c>
      <c r="L696" s="84" t="str">
        <f t="shared" si="191"/>
        <v>Yes</v>
      </c>
    </row>
    <row r="697" spans="1:12" x14ac:dyDescent="0.25">
      <c r="A697" s="148" t="s">
        <v>411</v>
      </c>
      <c r="B697" s="79" t="s">
        <v>50</v>
      </c>
      <c r="C697" s="85">
        <v>8888671</v>
      </c>
      <c r="D697" s="81" t="str">
        <f t="shared" si="188"/>
        <v>N/A</v>
      </c>
      <c r="E697" s="85">
        <v>8814379</v>
      </c>
      <c r="F697" s="81" t="str">
        <f t="shared" si="189"/>
        <v>N/A</v>
      </c>
      <c r="G697" s="85">
        <v>10590769</v>
      </c>
      <c r="H697" s="81" t="str">
        <f t="shared" si="190"/>
        <v>N/A</v>
      </c>
      <c r="I697" s="82">
        <v>-0.83599999999999997</v>
      </c>
      <c r="J697" s="82">
        <v>20.149999999999999</v>
      </c>
      <c r="K697" s="83" t="s">
        <v>112</v>
      </c>
      <c r="L697" s="84" t="str">
        <f t="shared" si="191"/>
        <v>No</v>
      </c>
    </row>
    <row r="698" spans="1:12" x14ac:dyDescent="0.25">
      <c r="A698" s="148" t="s">
        <v>99</v>
      </c>
      <c r="B698" s="79" t="s">
        <v>50</v>
      </c>
      <c r="C698" s="80">
        <v>85</v>
      </c>
      <c r="D698" s="81" t="str">
        <f t="shared" si="188"/>
        <v>N/A</v>
      </c>
      <c r="E698" s="80">
        <v>90</v>
      </c>
      <c r="F698" s="81" t="str">
        <f t="shared" si="189"/>
        <v>N/A</v>
      </c>
      <c r="G698" s="80">
        <v>86</v>
      </c>
      <c r="H698" s="81" t="str">
        <f t="shared" si="190"/>
        <v>N/A</v>
      </c>
      <c r="I698" s="82">
        <v>5.8819999999999997</v>
      </c>
      <c r="J698" s="82">
        <v>-4.4400000000000004</v>
      </c>
      <c r="K698" s="83" t="s">
        <v>112</v>
      </c>
      <c r="L698" s="84" t="str">
        <f t="shared" si="191"/>
        <v>Yes</v>
      </c>
    </row>
    <row r="699" spans="1:12" x14ac:dyDescent="0.25">
      <c r="A699" s="148" t="s">
        <v>412</v>
      </c>
      <c r="B699" s="79" t="s">
        <v>50</v>
      </c>
      <c r="C699" s="85">
        <v>104572.6</v>
      </c>
      <c r="D699" s="81" t="str">
        <f t="shared" si="188"/>
        <v>N/A</v>
      </c>
      <c r="E699" s="85">
        <v>97937.544443999999</v>
      </c>
      <c r="F699" s="81" t="str">
        <f t="shared" si="189"/>
        <v>N/A</v>
      </c>
      <c r="G699" s="85">
        <v>123148.47674</v>
      </c>
      <c r="H699" s="81" t="str">
        <f t="shared" si="190"/>
        <v>N/A</v>
      </c>
      <c r="I699" s="82">
        <v>-6.34</v>
      </c>
      <c r="J699" s="82">
        <v>25.74</v>
      </c>
      <c r="K699" s="83" t="s">
        <v>112</v>
      </c>
      <c r="L699" s="84" t="str">
        <f t="shared" si="191"/>
        <v>No</v>
      </c>
    </row>
    <row r="700" spans="1:12" x14ac:dyDescent="0.25">
      <c r="A700" s="148" t="s">
        <v>413</v>
      </c>
      <c r="B700" s="79" t="s">
        <v>50</v>
      </c>
      <c r="C700" s="85">
        <v>6997089</v>
      </c>
      <c r="D700" s="81" t="str">
        <f t="shared" si="188"/>
        <v>N/A</v>
      </c>
      <c r="E700" s="85">
        <v>7369631</v>
      </c>
      <c r="F700" s="81" t="str">
        <f t="shared" si="189"/>
        <v>N/A</v>
      </c>
      <c r="G700" s="85">
        <v>7954591</v>
      </c>
      <c r="H700" s="81" t="str">
        <f t="shared" si="190"/>
        <v>N/A</v>
      </c>
      <c r="I700" s="82">
        <v>5.3239999999999998</v>
      </c>
      <c r="J700" s="82">
        <v>7.9370000000000003</v>
      </c>
      <c r="K700" s="83" t="s">
        <v>112</v>
      </c>
      <c r="L700" s="84" t="str">
        <f t="shared" si="191"/>
        <v>Yes</v>
      </c>
    </row>
    <row r="701" spans="1:12" x14ac:dyDescent="0.25">
      <c r="A701" s="148" t="s">
        <v>414</v>
      </c>
      <c r="B701" s="79" t="s">
        <v>50</v>
      </c>
      <c r="C701" s="80">
        <v>296</v>
      </c>
      <c r="D701" s="81" t="str">
        <f t="shared" si="188"/>
        <v>N/A</v>
      </c>
      <c r="E701" s="80">
        <v>295</v>
      </c>
      <c r="F701" s="81" t="str">
        <f t="shared" si="189"/>
        <v>N/A</v>
      </c>
      <c r="G701" s="80">
        <v>282</v>
      </c>
      <c r="H701" s="81" t="str">
        <f t="shared" si="190"/>
        <v>N/A</v>
      </c>
      <c r="I701" s="82">
        <v>-0.33800000000000002</v>
      </c>
      <c r="J701" s="82">
        <v>-4.41</v>
      </c>
      <c r="K701" s="83" t="s">
        <v>112</v>
      </c>
      <c r="L701" s="84" t="str">
        <f t="shared" si="191"/>
        <v>Yes</v>
      </c>
    </row>
    <row r="702" spans="1:12" x14ac:dyDescent="0.25">
      <c r="A702" s="148" t="s">
        <v>415</v>
      </c>
      <c r="B702" s="79" t="s">
        <v>50</v>
      </c>
      <c r="C702" s="85">
        <v>23638.814189000001</v>
      </c>
      <c r="D702" s="81" t="str">
        <f t="shared" si="188"/>
        <v>N/A</v>
      </c>
      <c r="E702" s="85">
        <v>24981.8</v>
      </c>
      <c r="F702" s="81" t="str">
        <f t="shared" si="189"/>
        <v>N/A</v>
      </c>
      <c r="G702" s="85">
        <v>28207.769504</v>
      </c>
      <c r="H702" s="81" t="str">
        <f t="shared" si="190"/>
        <v>N/A</v>
      </c>
      <c r="I702" s="82">
        <v>5.681</v>
      </c>
      <c r="J702" s="82">
        <v>12.91</v>
      </c>
      <c r="K702" s="83" t="s">
        <v>112</v>
      </c>
      <c r="L702" s="84" t="str">
        <f t="shared" si="191"/>
        <v>Yes</v>
      </c>
    </row>
    <row r="703" spans="1:12" x14ac:dyDescent="0.25">
      <c r="A703" s="148" t="s">
        <v>416</v>
      </c>
      <c r="B703" s="79" t="s">
        <v>50</v>
      </c>
      <c r="C703" s="85">
        <v>31222374</v>
      </c>
      <c r="D703" s="81" t="str">
        <f t="shared" si="188"/>
        <v>N/A</v>
      </c>
      <c r="E703" s="85">
        <v>32893811</v>
      </c>
      <c r="F703" s="81" t="str">
        <f t="shared" si="189"/>
        <v>N/A</v>
      </c>
      <c r="G703" s="85">
        <v>33935276</v>
      </c>
      <c r="H703" s="81" t="str">
        <f t="shared" si="190"/>
        <v>N/A</v>
      </c>
      <c r="I703" s="82">
        <v>5.3529999999999998</v>
      </c>
      <c r="J703" s="82">
        <v>3.1659999999999999</v>
      </c>
      <c r="K703" s="83" t="s">
        <v>112</v>
      </c>
      <c r="L703" s="84" t="str">
        <f t="shared" si="191"/>
        <v>Yes</v>
      </c>
    </row>
    <row r="704" spans="1:12" x14ac:dyDescent="0.25">
      <c r="A704" s="148" t="s">
        <v>100</v>
      </c>
      <c r="B704" s="79" t="s">
        <v>50</v>
      </c>
      <c r="C704" s="80">
        <v>60943</v>
      </c>
      <c r="D704" s="81" t="str">
        <f t="shared" si="188"/>
        <v>N/A</v>
      </c>
      <c r="E704" s="80">
        <v>62213</v>
      </c>
      <c r="F704" s="81" t="str">
        <f t="shared" si="189"/>
        <v>N/A</v>
      </c>
      <c r="G704" s="80">
        <v>62826</v>
      </c>
      <c r="H704" s="81" t="str">
        <f t="shared" si="190"/>
        <v>N/A</v>
      </c>
      <c r="I704" s="82">
        <v>2.0840000000000001</v>
      </c>
      <c r="J704" s="82">
        <v>0.98529999999999995</v>
      </c>
      <c r="K704" s="83" t="s">
        <v>112</v>
      </c>
      <c r="L704" s="84" t="str">
        <f t="shared" si="191"/>
        <v>Yes</v>
      </c>
    </row>
    <row r="705" spans="1:12" x14ac:dyDescent="0.25">
      <c r="A705" s="148" t="s">
        <v>417</v>
      </c>
      <c r="B705" s="79" t="s">
        <v>50</v>
      </c>
      <c r="C705" s="85">
        <v>512.32092282999997</v>
      </c>
      <c r="D705" s="81" t="str">
        <f t="shared" si="188"/>
        <v>N/A</v>
      </c>
      <c r="E705" s="85">
        <v>528.72889910000004</v>
      </c>
      <c r="F705" s="81" t="str">
        <f t="shared" si="189"/>
        <v>N/A</v>
      </c>
      <c r="G705" s="85">
        <v>540.14700919999996</v>
      </c>
      <c r="H705" s="81" t="str">
        <f t="shared" si="190"/>
        <v>N/A</v>
      </c>
      <c r="I705" s="82">
        <v>3.2029999999999998</v>
      </c>
      <c r="J705" s="82">
        <v>2.16</v>
      </c>
      <c r="K705" s="83" t="s">
        <v>112</v>
      </c>
      <c r="L705" s="84" t="str">
        <f t="shared" si="191"/>
        <v>Yes</v>
      </c>
    </row>
    <row r="706" spans="1:12" x14ac:dyDescent="0.25">
      <c r="A706" s="148" t="s">
        <v>418</v>
      </c>
      <c r="B706" s="79" t="s">
        <v>50</v>
      </c>
      <c r="C706" s="85">
        <v>41061</v>
      </c>
      <c r="D706" s="81" t="str">
        <f t="shared" si="188"/>
        <v>N/A</v>
      </c>
      <c r="E706" s="85">
        <v>33193</v>
      </c>
      <c r="F706" s="81" t="str">
        <f t="shared" si="189"/>
        <v>N/A</v>
      </c>
      <c r="G706" s="85">
        <v>33570</v>
      </c>
      <c r="H706" s="81" t="str">
        <f t="shared" si="190"/>
        <v>N/A</v>
      </c>
      <c r="I706" s="82">
        <v>-19.2</v>
      </c>
      <c r="J706" s="82">
        <v>1.1359999999999999</v>
      </c>
      <c r="K706" s="83" t="s">
        <v>112</v>
      </c>
      <c r="L706" s="84" t="str">
        <f t="shared" si="191"/>
        <v>Yes</v>
      </c>
    </row>
    <row r="707" spans="1:12" x14ac:dyDescent="0.25">
      <c r="A707" s="148" t="s">
        <v>101</v>
      </c>
      <c r="B707" s="79" t="s">
        <v>50</v>
      </c>
      <c r="C707" s="80">
        <v>97</v>
      </c>
      <c r="D707" s="81" t="str">
        <f t="shared" si="188"/>
        <v>N/A</v>
      </c>
      <c r="E707" s="80">
        <v>98</v>
      </c>
      <c r="F707" s="81" t="str">
        <f t="shared" si="189"/>
        <v>N/A</v>
      </c>
      <c r="G707" s="80">
        <v>93</v>
      </c>
      <c r="H707" s="81" t="str">
        <f t="shared" si="190"/>
        <v>N/A</v>
      </c>
      <c r="I707" s="82">
        <v>1.0309999999999999</v>
      </c>
      <c r="J707" s="82">
        <v>-5.0999999999999996</v>
      </c>
      <c r="K707" s="83" t="s">
        <v>112</v>
      </c>
      <c r="L707" s="84" t="str">
        <f t="shared" si="191"/>
        <v>Yes</v>
      </c>
    </row>
    <row r="708" spans="1:12" x14ac:dyDescent="0.25">
      <c r="A708" s="148" t="s">
        <v>419</v>
      </c>
      <c r="B708" s="79" t="s">
        <v>50</v>
      </c>
      <c r="C708" s="85">
        <v>423.30927835</v>
      </c>
      <c r="D708" s="81" t="str">
        <f t="shared" si="188"/>
        <v>N/A</v>
      </c>
      <c r="E708" s="85">
        <v>338.70408163000002</v>
      </c>
      <c r="F708" s="81" t="str">
        <f t="shared" si="189"/>
        <v>N/A</v>
      </c>
      <c r="G708" s="85">
        <v>360.96774194</v>
      </c>
      <c r="H708" s="81" t="str">
        <f t="shared" si="190"/>
        <v>N/A</v>
      </c>
      <c r="I708" s="82">
        <v>-20</v>
      </c>
      <c r="J708" s="82">
        <v>6.5730000000000004</v>
      </c>
      <c r="K708" s="83" t="s">
        <v>112</v>
      </c>
      <c r="L708" s="84" t="str">
        <f t="shared" si="191"/>
        <v>Yes</v>
      </c>
    </row>
    <row r="709" spans="1:12" x14ac:dyDescent="0.25">
      <c r="A709" s="148" t="s">
        <v>420</v>
      </c>
      <c r="B709" s="79" t="s">
        <v>50</v>
      </c>
      <c r="C709" s="85">
        <v>4235781</v>
      </c>
      <c r="D709" s="81" t="str">
        <f t="shared" si="188"/>
        <v>N/A</v>
      </c>
      <c r="E709" s="85">
        <v>5051138</v>
      </c>
      <c r="F709" s="81" t="str">
        <f t="shared" si="189"/>
        <v>N/A</v>
      </c>
      <c r="G709" s="85">
        <v>5452262</v>
      </c>
      <c r="H709" s="81" t="str">
        <f t="shared" si="190"/>
        <v>N/A</v>
      </c>
      <c r="I709" s="82">
        <v>19.25</v>
      </c>
      <c r="J709" s="82">
        <v>7.9409999999999998</v>
      </c>
      <c r="K709" s="83" t="s">
        <v>112</v>
      </c>
      <c r="L709" s="84" t="str">
        <f t="shared" si="191"/>
        <v>Yes</v>
      </c>
    </row>
    <row r="710" spans="1:12" x14ac:dyDescent="0.25">
      <c r="A710" s="148" t="s">
        <v>102</v>
      </c>
      <c r="B710" s="79" t="s">
        <v>50</v>
      </c>
      <c r="C710" s="80">
        <v>37630</v>
      </c>
      <c r="D710" s="81" t="str">
        <f t="shared" si="188"/>
        <v>N/A</v>
      </c>
      <c r="E710" s="80">
        <v>39251</v>
      </c>
      <c r="F710" s="81" t="str">
        <f t="shared" si="189"/>
        <v>N/A</v>
      </c>
      <c r="G710" s="80">
        <v>40591</v>
      </c>
      <c r="H710" s="81" t="str">
        <f t="shared" si="190"/>
        <v>N/A</v>
      </c>
      <c r="I710" s="82">
        <v>4.3079999999999998</v>
      </c>
      <c r="J710" s="82">
        <v>3.4140000000000001</v>
      </c>
      <c r="K710" s="83" t="s">
        <v>112</v>
      </c>
      <c r="L710" s="84" t="str">
        <f t="shared" si="191"/>
        <v>Yes</v>
      </c>
    </row>
    <row r="711" spans="1:12" x14ac:dyDescent="0.25">
      <c r="A711" s="148" t="s">
        <v>421</v>
      </c>
      <c r="B711" s="79" t="s">
        <v>50</v>
      </c>
      <c r="C711" s="85">
        <v>112.56393835</v>
      </c>
      <c r="D711" s="81" t="str">
        <f t="shared" si="188"/>
        <v>N/A</v>
      </c>
      <c r="E711" s="85">
        <v>128.68813532999999</v>
      </c>
      <c r="F711" s="81" t="str">
        <f t="shared" si="189"/>
        <v>N/A</v>
      </c>
      <c r="G711" s="85">
        <v>134.32194329000001</v>
      </c>
      <c r="H711" s="81" t="str">
        <f t="shared" si="190"/>
        <v>N/A</v>
      </c>
      <c r="I711" s="82">
        <v>14.32</v>
      </c>
      <c r="J711" s="82">
        <v>4.3780000000000001</v>
      </c>
      <c r="K711" s="83" t="s">
        <v>112</v>
      </c>
      <c r="L711" s="84" t="str">
        <f t="shared" si="191"/>
        <v>Yes</v>
      </c>
    </row>
    <row r="712" spans="1:12" x14ac:dyDescent="0.25">
      <c r="A712" s="148" t="s">
        <v>422</v>
      </c>
      <c r="B712" s="79" t="s">
        <v>50</v>
      </c>
      <c r="C712" s="85">
        <v>26530998</v>
      </c>
      <c r="D712" s="81" t="str">
        <f t="shared" si="188"/>
        <v>N/A</v>
      </c>
      <c r="E712" s="85">
        <v>27709728</v>
      </c>
      <c r="F712" s="81" t="str">
        <f t="shared" si="189"/>
        <v>N/A</v>
      </c>
      <c r="G712" s="85">
        <v>26413881</v>
      </c>
      <c r="H712" s="81" t="str">
        <f t="shared" si="190"/>
        <v>N/A</v>
      </c>
      <c r="I712" s="82">
        <v>4.4429999999999996</v>
      </c>
      <c r="J712" s="82">
        <v>-4.68</v>
      </c>
      <c r="K712" s="83" t="s">
        <v>112</v>
      </c>
      <c r="L712" s="84" t="str">
        <f t="shared" si="191"/>
        <v>Yes</v>
      </c>
    </row>
    <row r="713" spans="1:12" x14ac:dyDescent="0.25">
      <c r="A713" s="148" t="s">
        <v>423</v>
      </c>
      <c r="B713" s="79" t="s">
        <v>50</v>
      </c>
      <c r="C713" s="80">
        <v>29902</v>
      </c>
      <c r="D713" s="81" t="str">
        <f t="shared" si="188"/>
        <v>N/A</v>
      </c>
      <c r="E713" s="80">
        <v>30195</v>
      </c>
      <c r="F713" s="81" t="str">
        <f t="shared" si="189"/>
        <v>N/A</v>
      </c>
      <c r="G713" s="80">
        <v>27568</v>
      </c>
      <c r="H713" s="81" t="str">
        <f t="shared" si="190"/>
        <v>N/A</v>
      </c>
      <c r="I713" s="82">
        <v>0.97989999999999999</v>
      </c>
      <c r="J713" s="82">
        <v>-8.6999999999999993</v>
      </c>
      <c r="K713" s="83" t="s">
        <v>112</v>
      </c>
      <c r="L713" s="84" t="str">
        <f t="shared" si="191"/>
        <v>Yes</v>
      </c>
    </row>
    <row r="714" spans="1:12" x14ac:dyDescent="0.25">
      <c r="A714" s="148" t="s">
        <v>424</v>
      </c>
      <c r="B714" s="79" t="s">
        <v>50</v>
      </c>
      <c r="C714" s="85">
        <v>887.26499899999999</v>
      </c>
      <c r="D714" s="81" t="str">
        <f t="shared" si="188"/>
        <v>N/A</v>
      </c>
      <c r="E714" s="85">
        <v>917.69259810999995</v>
      </c>
      <c r="F714" s="81" t="str">
        <f t="shared" si="189"/>
        <v>N/A</v>
      </c>
      <c r="G714" s="85">
        <v>958.13555571999996</v>
      </c>
      <c r="H714" s="81" t="str">
        <f t="shared" si="190"/>
        <v>N/A</v>
      </c>
      <c r="I714" s="82">
        <v>3.4289999999999998</v>
      </c>
      <c r="J714" s="82">
        <v>4.407</v>
      </c>
      <c r="K714" s="83" t="s">
        <v>112</v>
      </c>
      <c r="L714" s="84" t="str">
        <f t="shared" si="191"/>
        <v>Yes</v>
      </c>
    </row>
    <row r="715" spans="1:12" x14ac:dyDescent="0.25">
      <c r="A715" s="148" t="s">
        <v>425</v>
      </c>
      <c r="B715" s="79" t="s">
        <v>50</v>
      </c>
      <c r="C715" s="85">
        <v>33278185</v>
      </c>
      <c r="D715" s="81" t="str">
        <f t="shared" si="188"/>
        <v>N/A</v>
      </c>
      <c r="E715" s="85">
        <v>35537462</v>
      </c>
      <c r="F715" s="81" t="str">
        <f t="shared" si="189"/>
        <v>N/A</v>
      </c>
      <c r="G715" s="85">
        <v>39232657</v>
      </c>
      <c r="H715" s="81" t="str">
        <f t="shared" si="190"/>
        <v>N/A</v>
      </c>
      <c r="I715" s="82">
        <v>6.7889999999999997</v>
      </c>
      <c r="J715" s="82">
        <v>10.4</v>
      </c>
      <c r="K715" s="83" t="s">
        <v>112</v>
      </c>
      <c r="L715" s="84" t="str">
        <f t="shared" si="191"/>
        <v>Yes</v>
      </c>
    </row>
    <row r="716" spans="1:12" x14ac:dyDescent="0.25">
      <c r="A716" s="148" t="s">
        <v>103</v>
      </c>
      <c r="B716" s="79" t="s">
        <v>50</v>
      </c>
      <c r="C716" s="80">
        <v>36654</v>
      </c>
      <c r="D716" s="81" t="str">
        <f t="shared" si="188"/>
        <v>N/A</v>
      </c>
      <c r="E716" s="80">
        <v>38083</v>
      </c>
      <c r="F716" s="81" t="str">
        <f t="shared" si="189"/>
        <v>N/A</v>
      </c>
      <c r="G716" s="80">
        <v>40137</v>
      </c>
      <c r="H716" s="81" t="str">
        <f t="shared" si="190"/>
        <v>N/A</v>
      </c>
      <c r="I716" s="82">
        <v>3.899</v>
      </c>
      <c r="J716" s="82">
        <v>5.3929999999999998</v>
      </c>
      <c r="K716" s="83" t="s">
        <v>112</v>
      </c>
      <c r="L716" s="84" t="str">
        <f t="shared" si="191"/>
        <v>Yes</v>
      </c>
    </row>
    <row r="717" spans="1:12" x14ac:dyDescent="0.25">
      <c r="A717" s="148" t="s">
        <v>426</v>
      </c>
      <c r="B717" s="79" t="s">
        <v>50</v>
      </c>
      <c r="C717" s="85">
        <v>907.90050198999995</v>
      </c>
      <c r="D717" s="81" t="str">
        <f t="shared" si="188"/>
        <v>N/A</v>
      </c>
      <c r="E717" s="85">
        <v>933.15815455999996</v>
      </c>
      <c r="F717" s="81" t="str">
        <f t="shared" si="189"/>
        <v>N/A</v>
      </c>
      <c r="G717" s="85">
        <v>977.46859505999998</v>
      </c>
      <c r="H717" s="81" t="str">
        <f t="shared" si="190"/>
        <v>N/A</v>
      </c>
      <c r="I717" s="82">
        <v>2.782</v>
      </c>
      <c r="J717" s="82">
        <v>4.7480000000000002</v>
      </c>
      <c r="K717" s="83" t="s">
        <v>112</v>
      </c>
      <c r="L717" s="84" t="str">
        <f t="shared" si="191"/>
        <v>Yes</v>
      </c>
    </row>
    <row r="718" spans="1:12" x14ac:dyDescent="0.25">
      <c r="A718" s="148" t="s">
        <v>427</v>
      </c>
      <c r="B718" s="79" t="s">
        <v>50</v>
      </c>
      <c r="C718" s="85">
        <v>1194849</v>
      </c>
      <c r="D718" s="81" t="str">
        <f t="shared" si="188"/>
        <v>N/A</v>
      </c>
      <c r="E718" s="85">
        <v>1576427</v>
      </c>
      <c r="F718" s="81" t="str">
        <f t="shared" si="189"/>
        <v>N/A</v>
      </c>
      <c r="G718" s="85">
        <v>794378</v>
      </c>
      <c r="H718" s="81" t="str">
        <f t="shared" si="190"/>
        <v>N/A</v>
      </c>
      <c r="I718" s="82">
        <v>31.94</v>
      </c>
      <c r="J718" s="82">
        <v>-49.6</v>
      </c>
      <c r="K718" s="83" t="s">
        <v>112</v>
      </c>
      <c r="L718" s="84" t="str">
        <f t="shared" si="191"/>
        <v>No</v>
      </c>
    </row>
    <row r="719" spans="1:12" x14ac:dyDescent="0.25">
      <c r="A719" s="148" t="s">
        <v>428</v>
      </c>
      <c r="B719" s="79" t="s">
        <v>50</v>
      </c>
      <c r="C719" s="80">
        <v>443</v>
      </c>
      <c r="D719" s="81" t="str">
        <f t="shared" si="188"/>
        <v>N/A</v>
      </c>
      <c r="E719" s="80">
        <v>488</v>
      </c>
      <c r="F719" s="81" t="str">
        <f t="shared" si="189"/>
        <v>N/A</v>
      </c>
      <c r="G719" s="80">
        <v>418</v>
      </c>
      <c r="H719" s="81" t="str">
        <f t="shared" si="190"/>
        <v>N/A</v>
      </c>
      <c r="I719" s="82">
        <v>10.16</v>
      </c>
      <c r="J719" s="82">
        <v>-14.3</v>
      </c>
      <c r="K719" s="83" t="s">
        <v>112</v>
      </c>
      <c r="L719" s="84" t="str">
        <f t="shared" ref="L719:L756" si="192">IF(J719="Div by 0", "N/A", IF(K719="N/A","N/A", IF(J719&gt;VALUE(MID(K719,1,2)), "No", IF(J719&lt;-1*VALUE(MID(K719,1,2)), "No", "Yes"))))</f>
        <v>Yes</v>
      </c>
    </row>
    <row r="720" spans="1:12" x14ac:dyDescent="0.25">
      <c r="A720" s="148" t="s">
        <v>429</v>
      </c>
      <c r="B720" s="79" t="s">
        <v>50</v>
      </c>
      <c r="C720" s="85">
        <v>2697.1760721999999</v>
      </c>
      <c r="D720" s="81" t="str">
        <f t="shared" si="188"/>
        <v>N/A</v>
      </c>
      <c r="E720" s="85">
        <v>3230.3831967000001</v>
      </c>
      <c r="F720" s="81" t="str">
        <f t="shared" si="189"/>
        <v>N/A</v>
      </c>
      <c r="G720" s="85">
        <v>1900.4258373</v>
      </c>
      <c r="H720" s="81" t="str">
        <f t="shared" si="190"/>
        <v>N/A</v>
      </c>
      <c r="I720" s="82">
        <v>19.77</v>
      </c>
      <c r="J720" s="82">
        <v>-41.2</v>
      </c>
      <c r="K720" s="83" t="s">
        <v>112</v>
      </c>
      <c r="L720" s="84" t="str">
        <f t="shared" si="192"/>
        <v>No</v>
      </c>
    </row>
    <row r="721" spans="1:12" x14ac:dyDescent="0.25">
      <c r="A721" s="148" t="s">
        <v>430</v>
      </c>
      <c r="B721" s="79" t="s">
        <v>50</v>
      </c>
      <c r="C721" s="85">
        <v>16268445</v>
      </c>
      <c r="D721" s="81" t="str">
        <f t="shared" si="188"/>
        <v>N/A</v>
      </c>
      <c r="E721" s="85">
        <v>17172176</v>
      </c>
      <c r="F721" s="81" t="str">
        <f t="shared" si="189"/>
        <v>N/A</v>
      </c>
      <c r="G721" s="85">
        <v>18870065</v>
      </c>
      <c r="H721" s="81" t="str">
        <f t="shared" si="190"/>
        <v>N/A</v>
      </c>
      <c r="I721" s="82">
        <v>5.5549999999999997</v>
      </c>
      <c r="J721" s="82">
        <v>9.8870000000000005</v>
      </c>
      <c r="K721" s="83" t="s">
        <v>112</v>
      </c>
      <c r="L721" s="84" t="str">
        <f t="shared" si="192"/>
        <v>Yes</v>
      </c>
    </row>
    <row r="722" spans="1:12" x14ac:dyDescent="0.25">
      <c r="A722" s="148" t="s">
        <v>104</v>
      </c>
      <c r="B722" s="79" t="s">
        <v>50</v>
      </c>
      <c r="C722" s="80">
        <v>51207</v>
      </c>
      <c r="D722" s="81" t="str">
        <f t="shared" si="188"/>
        <v>N/A</v>
      </c>
      <c r="E722" s="80">
        <v>52054</v>
      </c>
      <c r="F722" s="81" t="str">
        <f t="shared" si="189"/>
        <v>N/A</v>
      </c>
      <c r="G722" s="80">
        <v>54434</v>
      </c>
      <c r="H722" s="81" t="str">
        <f t="shared" si="190"/>
        <v>N/A</v>
      </c>
      <c r="I722" s="82">
        <v>1.6539999999999999</v>
      </c>
      <c r="J722" s="82">
        <v>4.5720000000000001</v>
      </c>
      <c r="K722" s="83" t="s">
        <v>112</v>
      </c>
      <c r="L722" s="84" t="str">
        <f t="shared" si="192"/>
        <v>Yes</v>
      </c>
    </row>
    <row r="723" spans="1:12" x14ac:dyDescent="0.25">
      <c r="A723" s="148" t="s">
        <v>431</v>
      </c>
      <c r="B723" s="79" t="s">
        <v>50</v>
      </c>
      <c r="C723" s="85">
        <v>317.69963091</v>
      </c>
      <c r="D723" s="81" t="str">
        <f t="shared" si="188"/>
        <v>N/A</v>
      </c>
      <c r="E723" s="85">
        <v>329.89157412999998</v>
      </c>
      <c r="F723" s="81" t="str">
        <f t="shared" si="189"/>
        <v>N/A</v>
      </c>
      <c r="G723" s="85">
        <v>346.65953265000002</v>
      </c>
      <c r="H723" s="81" t="str">
        <f t="shared" si="190"/>
        <v>N/A</v>
      </c>
      <c r="I723" s="82">
        <v>3.8380000000000001</v>
      </c>
      <c r="J723" s="82">
        <v>5.0830000000000002</v>
      </c>
      <c r="K723" s="83" t="s">
        <v>112</v>
      </c>
      <c r="L723" s="84" t="str">
        <f t="shared" si="192"/>
        <v>Yes</v>
      </c>
    </row>
    <row r="724" spans="1:12" x14ac:dyDescent="0.25">
      <c r="A724" s="148" t="s">
        <v>432</v>
      </c>
      <c r="B724" s="79" t="s">
        <v>50</v>
      </c>
      <c r="C724" s="85">
        <v>45126785</v>
      </c>
      <c r="D724" s="81" t="str">
        <f t="shared" si="188"/>
        <v>N/A</v>
      </c>
      <c r="E724" s="85">
        <v>49427794</v>
      </c>
      <c r="F724" s="81" t="str">
        <f t="shared" si="189"/>
        <v>N/A</v>
      </c>
      <c r="G724" s="85">
        <v>52474824</v>
      </c>
      <c r="H724" s="81" t="str">
        <f t="shared" si="190"/>
        <v>N/A</v>
      </c>
      <c r="I724" s="82">
        <v>9.5310000000000006</v>
      </c>
      <c r="J724" s="82">
        <v>6.165</v>
      </c>
      <c r="K724" s="83" t="s">
        <v>112</v>
      </c>
      <c r="L724" s="84" t="str">
        <f t="shared" si="192"/>
        <v>Yes</v>
      </c>
    </row>
    <row r="725" spans="1:12" x14ac:dyDescent="0.25">
      <c r="A725" s="148" t="s">
        <v>105</v>
      </c>
      <c r="B725" s="79" t="s">
        <v>50</v>
      </c>
      <c r="C725" s="80">
        <v>65468</v>
      </c>
      <c r="D725" s="81" t="str">
        <f t="shared" si="188"/>
        <v>N/A</v>
      </c>
      <c r="E725" s="80">
        <v>66591</v>
      </c>
      <c r="F725" s="81" t="str">
        <f t="shared" si="189"/>
        <v>N/A</v>
      </c>
      <c r="G725" s="80">
        <v>67185</v>
      </c>
      <c r="H725" s="81" t="str">
        <f t="shared" si="190"/>
        <v>N/A</v>
      </c>
      <c r="I725" s="82">
        <v>1.7150000000000001</v>
      </c>
      <c r="J725" s="82">
        <v>0.89200000000000002</v>
      </c>
      <c r="K725" s="83" t="s">
        <v>112</v>
      </c>
      <c r="L725" s="84" t="str">
        <f t="shared" si="192"/>
        <v>Yes</v>
      </c>
    </row>
    <row r="726" spans="1:12" x14ac:dyDescent="0.25">
      <c r="A726" s="148" t="s">
        <v>433</v>
      </c>
      <c r="B726" s="79" t="s">
        <v>50</v>
      </c>
      <c r="C726" s="85">
        <v>689.29530457999999</v>
      </c>
      <c r="D726" s="81" t="str">
        <f t="shared" si="188"/>
        <v>N/A</v>
      </c>
      <c r="E726" s="85">
        <v>742.25937438999995</v>
      </c>
      <c r="F726" s="81" t="str">
        <f t="shared" si="189"/>
        <v>N/A</v>
      </c>
      <c r="G726" s="85">
        <v>781.04969859000005</v>
      </c>
      <c r="H726" s="81" t="str">
        <f t="shared" si="190"/>
        <v>N/A</v>
      </c>
      <c r="I726" s="82">
        <v>7.6840000000000002</v>
      </c>
      <c r="J726" s="82">
        <v>5.226</v>
      </c>
      <c r="K726" s="83" t="s">
        <v>112</v>
      </c>
      <c r="L726" s="84" t="str">
        <f t="shared" si="192"/>
        <v>Yes</v>
      </c>
    </row>
    <row r="727" spans="1:12" x14ac:dyDescent="0.25">
      <c r="A727" s="148" t="s">
        <v>434</v>
      </c>
      <c r="B727" s="79" t="s">
        <v>50</v>
      </c>
      <c r="C727" s="85">
        <v>26120715</v>
      </c>
      <c r="D727" s="81" t="str">
        <f t="shared" si="188"/>
        <v>N/A</v>
      </c>
      <c r="E727" s="85">
        <v>27782122</v>
      </c>
      <c r="F727" s="81" t="str">
        <f t="shared" si="189"/>
        <v>N/A</v>
      </c>
      <c r="G727" s="85">
        <v>29786817</v>
      </c>
      <c r="H727" s="81" t="str">
        <f t="shared" si="190"/>
        <v>N/A</v>
      </c>
      <c r="I727" s="82">
        <v>6.36</v>
      </c>
      <c r="J727" s="82">
        <v>7.2160000000000002</v>
      </c>
      <c r="K727" s="83" t="s">
        <v>112</v>
      </c>
      <c r="L727" s="84" t="str">
        <f t="shared" si="192"/>
        <v>Yes</v>
      </c>
    </row>
    <row r="728" spans="1:12" x14ac:dyDescent="0.25">
      <c r="A728" s="148" t="s">
        <v>688</v>
      </c>
      <c r="B728" s="79" t="s">
        <v>50</v>
      </c>
      <c r="C728" s="80">
        <v>2017</v>
      </c>
      <c r="D728" s="81" t="str">
        <f t="shared" si="188"/>
        <v>N/A</v>
      </c>
      <c r="E728" s="80">
        <v>1602</v>
      </c>
      <c r="F728" s="81" t="str">
        <f t="shared" si="189"/>
        <v>N/A</v>
      </c>
      <c r="G728" s="80">
        <v>1610</v>
      </c>
      <c r="H728" s="81" t="str">
        <f t="shared" si="190"/>
        <v>N/A</v>
      </c>
      <c r="I728" s="82">
        <v>-20.6</v>
      </c>
      <c r="J728" s="82">
        <v>0.49940000000000001</v>
      </c>
      <c r="K728" s="83" t="s">
        <v>112</v>
      </c>
      <c r="L728" s="84" t="str">
        <f t="shared" si="192"/>
        <v>Yes</v>
      </c>
    </row>
    <row r="729" spans="1:12" x14ac:dyDescent="0.25">
      <c r="A729" s="148" t="s">
        <v>435</v>
      </c>
      <c r="B729" s="79" t="s">
        <v>50</v>
      </c>
      <c r="C729" s="85">
        <v>12950.280118999999</v>
      </c>
      <c r="D729" s="81" t="str">
        <f t="shared" si="188"/>
        <v>N/A</v>
      </c>
      <c r="E729" s="85">
        <v>17342.148563999999</v>
      </c>
      <c r="F729" s="81" t="str">
        <f t="shared" si="189"/>
        <v>N/A</v>
      </c>
      <c r="G729" s="85">
        <v>18501.128571000001</v>
      </c>
      <c r="H729" s="81" t="str">
        <f t="shared" si="190"/>
        <v>N/A</v>
      </c>
      <c r="I729" s="82">
        <v>33.909999999999997</v>
      </c>
      <c r="J729" s="82">
        <v>6.6829999999999998</v>
      </c>
      <c r="K729" s="83" t="s">
        <v>112</v>
      </c>
      <c r="L729" s="84" t="str">
        <f t="shared" si="192"/>
        <v>Yes</v>
      </c>
    </row>
    <row r="730" spans="1:12" x14ac:dyDescent="0.25">
      <c r="A730" s="148" t="s">
        <v>436</v>
      </c>
      <c r="B730" s="79" t="s">
        <v>50</v>
      </c>
      <c r="C730" s="85">
        <v>2726176</v>
      </c>
      <c r="D730" s="81" t="str">
        <f t="shared" si="188"/>
        <v>N/A</v>
      </c>
      <c r="E730" s="85">
        <v>2793198</v>
      </c>
      <c r="F730" s="81" t="str">
        <f t="shared" si="189"/>
        <v>N/A</v>
      </c>
      <c r="G730" s="85">
        <v>3217302</v>
      </c>
      <c r="H730" s="81" t="str">
        <f t="shared" si="190"/>
        <v>N/A</v>
      </c>
      <c r="I730" s="82">
        <v>2.4580000000000002</v>
      </c>
      <c r="J730" s="82">
        <v>15.18</v>
      </c>
      <c r="K730" s="83" t="s">
        <v>112</v>
      </c>
      <c r="L730" s="84" t="str">
        <f t="shared" si="192"/>
        <v>No</v>
      </c>
    </row>
    <row r="731" spans="1:12" x14ac:dyDescent="0.25">
      <c r="A731" s="148" t="s">
        <v>39</v>
      </c>
      <c r="B731" s="79" t="s">
        <v>50</v>
      </c>
      <c r="C731" s="80">
        <v>5976</v>
      </c>
      <c r="D731" s="81" t="str">
        <f t="shared" si="188"/>
        <v>N/A</v>
      </c>
      <c r="E731" s="80">
        <v>4871</v>
      </c>
      <c r="F731" s="81" t="str">
        <f t="shared" si="189"/>
        <v>N/A</v>
      </c>
      <c r="G731" s="80">
        <v>5185</v>
      </c>
      <c r="H731" s="81" t="str">
        <f t="shared" si="190"/>
        <v>N/A</v>
      </c>
      <c r="I731" s="82">
        <v>-18.5</v>
      </c>
      <c r="J731" s="82">
        <v>6.4459999999999997</v>
      </c>
      <c r="K731" s="83" t="s">
        <v>112</v>
      </c>
      <c r="L731" s="84" t="str">
        <f t="shared" si="192"/>
        <v>Yes</v>
      </c>
    </row>
    <row r="732" spans="1:12" x14ac:dyDescent="0.25">
      <c r="A732" s="148" t="s">
        <v>437</v>
      </c>
      <c r="B732" s="79" t="s">
        <v>50</v>
      </c>
      <c r="C732" s="85">
        <v>456.18741633000002</v>
      </c>
      <c r="D732" s="81" t="str">
        <f t="shared" si="188"/>
        <v>N/A</v>
      </c>
      <c r="E732" s="85">
        <v>573.43420242000002</v>
      </c>
      <c r="F732" s="81" t="str">
        <f t="shared" si="189"/>
        <v>N/A</v>
      </c>
      <c r="G732" s="85">
        <v>620.50183220999998</v>
      </c>
      <c r="H732" s="81" t="str">
        <f t="shared" si="190"/>
        <v>N/A</v>
      </c>
      <c r="I732" s="82">
        <v>25.7</v>
      </c>
      <c r="J732" s="82">
        <v>8.2080000000000002</v>
      </c>
      <c r="K732" s="83" t="s">
        <v>112</v>
      </c>
      <c r="L732" s="84" t="str">
        <f t="shared" si="192"/>
        <v>Yes</v>
      </c>
    </row>
    <row r="733" spans="1:12" ht="12.75" customHeight="1" x14ac:dyDescent="0.25">
      <c r="A733" s="148" t="s">
        <v>438</v>
      </c>
      <c r="B733" s="79" t="s">
        <v>50</v>
      </c>
      <c r="C733" s="85">
        <v>1931690</v>
      </c>
      <c r="D733" s="81" t="str">
        <f t="shared" si="188"/>
        <v>N/A</v>
      </c>
      <c r="E733" s="85">
        <v>2476511</v>
      </c>
      <c r="F733" s="81" t="str">
        <f t="shared" si="189"/>
        <v>N/A</v>
      </c>
      <c r="G733" s="85">
        <v>2690731</v>
      </c>
      <c r="H733" s="81" t="str">
        <f t="shared" si="190"/>
        <v>N/A</v>
      </c>
      <c r="I733" s="82">
        <v>28.2</v>
      </c>
      <c r="J733" s="82">
        <v>8.65</v>
      </c>
      <c r="K733" s="83" t="s">
        <v>112</v>
      </c>
      <c r="L733" s="84" t="str">
        <f t="shared" si="192"/>
        <v>Yes</v>
      </c>
    </row>
    <row r="734" spans="1:12" x14ac:dyDescent="0.25">
      <c r="A734" s="148" t="s">
        <v>439</v>
      </c>
      <c r="B734" s="79" t="s">
        <v>50</v>
      </c>
      <c r="C734" s="80">
        <v>637</v>
      </c>
      <c r="D734" s="81" t="str">
        <f t="shared" si="188"/>
        <v>N/A</v>
      </c>
      <c r="E734" s="80">
        <v>709</v>
      </c>
      <c r="F734" s="81" t="str">
        <f t="shared" si="189"/>
        <v>N/A</v>
      </c>
      <c r="G734" s="80">
        <v>758</v>
      </c>
      <c r="H734" s="81" t="str">
        <f t="shared" si="190"/>
        <v>N/A</v>
      </c>
      <c r="I734" s="82">
        <v>11.3</v>
      </c>
      <c r="J734" s="82">
        <v>6.9109999999999996</v>
      </c>
      <c r="K734" s="83" t="s">
        <v>112</v>
      </c>
      <c r="L734" s="84" t="str">
        <f t="shared" si="192"/>
        <v>Yes</v>
      </c>
    </row>
    <row r="735" spans="1:12" x14ac:dyDescent="0.25">
      <c r="A735" s="148" t="s">
        <v>440</v>
      </c>
      <c r="B735" s="79" t="s">
        <v>50</v>
      </c>
      <c r="C735" s="85">
        <v>3032.4803768000002</v>
      </c>
      <c r="D735" s="81" t="str">
        <f t="shared" si="188"/>
        <v>N/A</v>
      </c>
      <c r="E735" s="85">
        <v>3492.9633285999998</v>
      </c>
      <c r="F735" s="81" t="str">
        <f t="shared" si="189"/>
        <v>N/A</v>
      </c>
      <c r="G735" s="85">
        <v>3549.7770449</v>
      </c>
      <c r="H735" s="81" t="str">
        <f t="shared" si="190"/>
        <v>N/A</v>
      </c>
      <c r="I735" s="82">
        <v>15.19</v>
      </c>
      <c r="J735" s="82">
        <v>1.627</v>
      </c>
      <c r="K735" s="83" t="s">
        <v>112</v>
      </c>
      <c r="L735" s="84" t="str">
        <f t="shared" si="192"/>
        <v>Yes</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656864</v>
      </c>
      <c r="D739" s="81" t="str">
        <f t="shared" si="188"/>
        <v>N/A</v>
      </c>
      <c r="E739" s="85">
        <v>617131</v>
      </c>
      <c r="F739" s="81" t="str">
        <f t="shared" si="189"/>
        <v>N/A</v>
      </c>
      <c r="G739" s="85">
        <v>541379</v>
      </c>
      <c r="H739" s="81" t="str">
        <f t="shared" si="190"/>
        <v>N/A</v>
      </c>
      <c r="I739" s="82">
        <v>-6.05</v>
      </c>
      <c r="J739" s="82">
        <v>-12.3</v>
      </c>
      <c r="K739" s="83" t="s">
        <v>112</v>
      </c>
      <c r="L739" s="84" t="str">
        <f t="shared" si="192"/>
        <v>Yes</v>
      </c>
    </row>
    <row r="740" spans="1:12" x14ac:dyDescent="0.25">
      <c r="A740" s="148" t="s">
        <v>445</v>
      </c>
      <c r="B740" s="79" t="s">
        <v>50</v>
      </c>
      <c r="C740" s="80">
        <v>653</v>
      </c>
      <c r="D740" s="81" t="str">
        <f t="shared" si="188"/>
        <v>N/A</v>
      </c>
      <c r="E740" s="80">
        <v>499</v>
      </c>
      <c r="F740" s="81" t="str">
        <f t="shared" si="189"/>
        <v>N/A</v>
      </c>
      <c r="G740" s="80">
        <v>356</v>
      </c>
      <c r="H740" s="81" t="str">
        <f t="shared" si="190"/>
        <v>N/A</v>
      </c>
      <c r="I740" s="82">
        <v>-23.6</v>
      </c>
      <c r="J740" s="82">
        <v>-28.7</v>
      </c>
      <c r="K740" s="83" t="s">
        <v>112</v>
      </c>
      <c r="L740" s="84" t="str">
        <f t="shared" si="192"/>
        <v>No</v>
      </c>
    </row>
    <row r="741" spans="1:12" x14ac:dyDescent="0.25">
      <c r="A741" s="148" t="s">
        <v>446</v>
      </c>
      <c r="B741" s="79" t="s">
        <v>50</v>
      </c>
      <c r="C741" s="85">
        <v>1005.9173047</v>
      </c>
      <c r="D741" s="81" t="str">
        <f t="shared" si="188"/>
        <v>N/A</v>
      </c>
      <c r="E741" s="85">
        <v>1236.7354709000001</v>
      </c>
      <c r="F741" s="81" t="str">
        <f t="shared" si="189"/>
        <v>N/A</v>
      </c>
      <c r="G741" s="85">
        <v>1520.7275281</v>
      </c>
      <c r="H741" s="81" t="str">
        <f t="shared" si="190"/>
        <v>N/A</v>
      </c>
      <c r="I741" s="82">
        <v>22.95</v>
      </c>
      <c r="J741" s="82">
        <v>22.96</v>
      </c>
      <c r="K741" s="83" t="s">
        <v>112</v>
      </c>
      <c r="L741" s="84" t="str">
        <f t="shared" si="192"/>
        <v>No</v>
      </c>
    </row>
    <row r="742" spans="1:12" ht="12.75" customHeight="1" x14ac:dyDescent="0.25">
      <c r="A742" s="148" t="s">
        <v>447</v>
      </c>
      <c r="B742" s="79" t="s">
        <v>50</v>
      </c>
      <c r="C742" s="85">
        <v>3589308</v>
      </c>
      <c r="D742" s="81" t="str">
        <f t="shared" si="188"/>
        <v>N/A</v>
      </c>
      <c r="E742" s="85">
        <v>3605315</v>
      </c>
      <c r="F742" s="81" t="str">
        <f t="shared" si="189"/>
        <v>N/A</v>
      </c>
      <c r="G742" s="85">
        <v>3583641</v>
      </c>
      <c r="H742" s="81" t="str">
        <f t="shared" si="190"/>
        <v>N/A</v>
      </c>
      <c r="I742" s="82">
        <v>0.44600000000000001</v>
      </c>
      <c r="J742" s="82">
        <v>-0.60099999999999998</v>
      </c>
      <c r="K742" s="83" t="s">
        <v>112</v>
      </c>
      <c r="L742" s="84" t="str">
        <f t="shared" si="192"/>
        <v>Yes</v>
      </c>
    </row>
    <row r="743" spans="1:12" x14ac:dyDescent="0.25">
      <c r="A743" s="148" t="s">
        <v>689</v>
      </c>
      <c r="B743" s="79" t="s">
        <v>50</v>
      </c>
      <c r="C743" s="80">
        <v>4217</v>
      </c>
      <c r="D743" s="81" t="str">
        <f t="shared" si="188"/>
        <v>N/A</v>
      </c>
      <c r="E743" s="80">
        <v>4500</v>
      </c>
      <c r="F743" s="81" t="str">
        <f t="shared" si="189"/>
        <v>N/A</v>
      </c>
      <c r="G743" s="80">
        <v>4536</v>
      </c>
      <c r="H743" s="81" t="str">
        <f t="shared" si="190"/>
        <v>N/A</v>
      </c>
      <c r="I743" s="82">
        <v>6.7110000000000003</v>
      </c>
      <c r="J743" s="82">
        <v>0.8</v>
      </c>
      <c r="K743" s="83" t="s">
        <v>112</v>
      </c>
      <c r="L743" s="84" t="str">
        <f t="shared" si="192"/>
        <v>Yes</v>
      </c>
    </row>
    <row r="744" spans="1:12" x14ac:dyDescent="0.25">
      <c r="A744" s="148" t="s">
        <v>448</v>
      </c>
      <c r="B744" s="79" t="s">
        <v>50</v>
      </c>
      <c r="C744" s="85">
        <v>851.15200378999998</v>
      </c>
      <c r="D744" s="81" t="str">
        <f t="shared" si="188"/>
        <v>N/A</v>
      </c>
      <c r="E744" s="85">
        <v>801.18111110999996</v>
      </c>
      <c r="F744" s="81" t="str">
        <f t="shared" si="189"/>
        <v>N/A</v>
      </c>
      <c r="G744" s="85">
        <v>790.04431217000001</v>
      </c>
      <c r="H744" s="81" t="str">
        <f t="shared" si="190"/>
        <v>N/A</v>
      </c>
      <c r="I744" s="82">
        <v>-5.87</v>
      </c>
      <c r="J744" s="82">
        <v>-1.39</v>
      </c>
      <c r="K744" s="83" t="s">
        <v>112</v>
      </c>
      <c r="L744" s="84" t="str">
        <f t="shared" si="192"/>
        <v>Yes</v>
      </c>
    </row>
    <row r="745" spans="1:12" x14ac:dyDescent="0.25">
      <c r="A745" s="148" t="s">
        <v>449</v>
      </c>
      <c r="B745" s="79" t="s">
        <v>50</v>
      </c>
      <c r="C745" s="85">
        <v>407633</v>
      </c>
      <c r="D745" s="81" t="str">
        <f t="shared" si="188"/>
        <v>N/A</v>
      </c>
      <c r="E745" s="85">
        <v>433182</v>
      </c>
      <c r="F745" s="81" t="str">
        <f t="shared" si="189"/>
        <v>N/A</v>
      </c>
      <c r="G745" s="85">
        <v>498862</v>
      </c>
      <c r="H745" s="81" t="str">
        <f t="shared" si="190"/>
        <v>N/A</v>
      </c>
      <c r="I745" s="82">
        <v>6.2679999999999998</v>
      </c>
      <c r="J745" s="82">
        <v>15.16</v>
      </c>
      <c r="K745" s="83" t="s">
        <v>112</v>
      </c>
      <c r="L745" s="84" t="str">
        <f t="shared" si="192"/>
        <v>No</v>
      </c>
    </row>
    <row r="746" spans="1:12" x14ac:dyDescent="0.25">
      <c r="A746" s="148" t="s">
        <v>141</v>
      </c>
      <c r="B746" s="79" t="s">
        <v>50</v>
      </c>
      <c r="C746" s="80">
        <v>34</v>
      </c>
      <c r="D746" s="81" t="str">
        <f t="shared" si="188"/>
        <v>N/A</v>
      </c>
      <c r="E746" s="80">
        <v>43</v>
      </c>
      <c r="F746" s="81" t="str">
        <f t="shared" si="189"/>
        <v>N/A</v>
      </c>
      <c r="G746" s="80">
        <v>45</v>
      </c>
      <c r="H746" s="81" t="str">
        <f t="shared" si="190"/>
        <v>N/A</v>
      </c>
      <c r="I746" s="82">
        <v>26.47</v>
      </c>
      <c r="J746" s="82">
        <v>4.6509999999999998</v>
      </c>
      <c r="K746" s="83" t="s">
        <v>112</v>
      </c>
      <c r="L746" s="84" t="str">
        <f t="shared" si="192"/>
        <v>Yes</v>
      </c>
    </row>
    <row r="747" spans="1:12" x14ac:dyDescent="0.25">
      <c r="A747" s="148" t="s">
        <v>450</v>
      </c>
      <c r="B747" s="79" t="s">
        <v>50</v>
      </c>
      <c r="C747" s="85">
        <v>11989.205882</v>
      </c>
      <c r="D747" s="81" t="str">
        <f t="shared" si="188"/>
        <v>N/A</v>
      </c>
      <c r="E747" s="85">
        <v>10074</v>
      </c>
      <c r="F747" s="81" t="str">
        <f t="shared" si="189"/>
        <v>N/A</v>
      </c>
      <c r="G747" s="85">
        <v>11085.822222000001</v>
      </c>
      <c r="H747" s="81" t="str">
        <f t="shared" si="190"/>
        <v>N/A</v>
      </c>
      <c r="I747" s="82">
        <v>-16</v>
      </c>
      <c r="J747" s="82">
        <v>10.039999999999999</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0</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t="s">
        <v>1088</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1019502</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56</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18205.392856999999</v>
      </c>
      <c r="H753" s="81" t="str">
        <f t="shared" si="190"/>
        <v>N/A</v>
      </c>
      <c r="I753" s="82" t="s">
        <v>50</v>
      </c>
      <c r="J753" s="82" t="s">
        <v>50</v>
      </c>
      <c r="K753" s="83" t="s">
        <v>112</v>
      </c>
      <c r="L753" s="84" t="str">
        <f t="shared" si="193"/>
        <v>N/A</v>
      </c>
    </row>
    <row r="754" spans="1:12" ht="12.75" customHeight="1" x14ac:dyDescent="0.25">
      <c r="A754" s="148" t="s">
        <v>451</v>
      </c>
      <c r="B754" s="79" t="s">
        <v>50</v>
      </c>
      <c r="C754" s="85">
        <v>10387466</v>
      </c>
      <c r="D754" s="81" t="str">
        <f t="shared" si="188"/>
        <v>N/A</v>
      </c>
      <c r="E754" s="85">
        <v>10923918</v>
      </c>
      <c r="F754" s="81" t="str">
        <f t="shared" si="189"/>
        <v>N/A</v>
      </c>
      <c r="G754" s="85">
        <v>12204182</v>
      </c>
      <c r="H754" s="81" t="str">
        <f t="shared" si="190"/>
        <v>N/A</v>
      </c>
      <c r="I754" s="82">
        <v>5.1639999999999997</v>
      </c>
      <c r="J754" s="82">
        <v>11.72</v>
      </c>
      <c r="K754" s="83" t="s">
        <v>112</v>
      </c>
      <c r="L754" s="84" t="str">
        <f t="shared" si="192"/>
        <v>Yes</v>
      </c>
    </row>
    <row r="755" spans="1:12" x14ac:dyDescent="0.25">
      <c r="A755" s="148" t="s">
        <v>452</v>
      </c>
      <c r="B755" s="79" t="s">
        <v>50</v>
      </c>
      <c r="C755" s="80">
        <v>27158</v>
      </c>
      <c r="D755" s="81" t="str">
        <f t="shared" si="188"/>
        <v>N/A</v>
      </c>
      <c r="E755" s="80">
        <v>27437</v>
      </c>
      <c r="F755" s="81" t="str">
        <f t="shared" si="189"/>
        <v>N/A</v>
      </c>
      <c r="G755" s="80">
        <v>28824</v>
      </c>
      <c r="H755" s="81" t="str">
        <f t="shared" si="190"/>
        <v>N/A</v>
      </c>
      <c r="I755" s="82">
        <v>1.0269999999999999</v>
      </c>
      <c r="J755" s="82">
        <v>5.0549999999999997</v>
      </c>
      <c r="K755" s="83" t="s">
        <v>112</v>
      </c>
      <c r="L755" s="84" t="str">
        <f t="shared" si="192"/>
        <v>Yes</v>
      </c>
    </row>
    <row r="756" spans="1:12" x14ac:dyDescent="0.25">
      <c r="A756" s="148" t="s">
        <v>453</v>
      </c>
      <c r="B756" s="79" t="s">
        <v>50</v>
      </c>
      <c r="C756" s="85">
        <v>382.48273068999998</v>
      </c>
      <c r="D756" s="81" t="str">
        <f t="shared" si="188"/>
        <v>N/A</v>
      </c>
      <c r="E756" s="85">
        <v>398.14549696</v>
      </c>
      <c r="F756" s="81" t="str">
        <f t="shared" si="189"/>
        <v>N/A</v>
      </c>
      <c r="G756" s="85">
        <v>423.40348320999999</v>
      </c>
      <c r="H756" s="81" t="str">
        <f t="shared" si="190"/>
        <v>N/A</v>
      </c>
      <c r="I756" s="82">
        <v>4.0949999999999998</v>
      </c>
      <c r="J756" s="82">
        <v>6.3440000000000003</v>
      </c>
      <c r="K756" s="83" t="s">
        <v>112</v>
      </c>
      <c r="L756" s="84" t="str">
        <f t="shared" si="192"/>
        <v>Yes</v>
      </c>
    </row>
    <row r="757" spans="1:12" x14ac:dyDescent="0.25">
      <c r="A757" s="148" t="s">
        <v>454</v>
      </c>
      <c r="B757" s="79" t="s">
        <v>50</v>
      </c>
      <c r="C757" s="85">
        <v>27259638</v>
      </c>
      <c r="D757" s="81" t="str">
        <f t="shared" ref="D757:D765" si="194">IF($B757="N/A","N/A",IF(C757&gt;10,"No",IF(C757&lt;-10,"No","Yes")))</f>
        <v>N/A</v>
      </c>
      <c r="E757" s="85">
        <v>17200711</v>
      </c>
      <c r="F757" s="81" t="str">
        <f t="shared" ref="F757:F765" si="195">IF($B757="N/A","N/A",IF(E757&gt;10,"No",IF(E757&lt;-10,"No","Yes")))</f>
        <v>N/A</v>
      </c>
      <c r="G757" s="85">
        <v>3963522</v>
      </c>
      <c r="H757" s="81" t="str">
        <f t="shared" ref="H757:H765" si="196">IF($B757="N/A","N/A",IF(G757&gt;10,"No",IF(G757&lt;-10,"No","Yes")))</f>
        <v>N/A</v>
      </c>
      <c r="I757" s="82">
        <v>-36.9</v>
      </c>
      <c r="J757" s="82">
        <v>-77</v>
      </c>
      <c r="K757" s="83" t="s">
        <v>112</v>
      </c>
      <c r="L757" s="84" t="str">
        <f t="shared" ref="L757:L765" si="197">IF(J757="Div by 0", "N/A", IF(K757="N/A","N/A", IF(J757&gt;VALUE(MID(K757,1,2)), "No", IF(J757&lt;-1*VALUE(MID(K757,1,2)), "No", "Yes"))))</f>
        <v>No</v>
      </c>
    </row>
    <row r="758" spans="1:12" x14ac:dyDescent="0.25">
      <c r="A758" s="148" t="s">
        <v>142</v>
      </c>
      <c r="B758" s="79" t="s">
        <v>50</v>
      </c>
      <c r="C758" s="80">
        <v>1290</v>
      </c>
      <c r="D758" s="81" t="str">
        <f t="shared" si="194"/>
        <v>N/A</v>
      </c>
      <c r="E758" s="80">
        <v>1138</v>
      </c>
      <c r="F758" s="81" t="str">
        <f t="shared" si="195"/>
        <v>N/A</v>
      </c>
      <c r="G758" s="80">
        <v>465</v>
      </c>
      <c r="H758" s="81" t="str">
        <f t="shared" si="196"/>
        <v>N/A</v>
      </c>
      <c r="I758" s="82">
        <v>-11.8</v>
      </c>
      <c r="J758" s="82">
        <v>-59.1</v>
      </c>
      <c r="K758" s="83" t="s">
        <v>112</v>
      </c>
      <c r="L758" s="84" t="str">
        <f t="shared" si="197"/>
        <v>No</v>
      </c>
    </row>
    <row r="759" spans="1:12" x14ac:dyDescent="0.25">
      <c r="A759" s="148" t="s">
        <v>455</v>
      </c>
      <c r="B759" s="79" t="s">
        <v>50</v>
      </c>
      <c r="C759" s="85">
        <v>21131.502326000002</v>
      </c>
      <c r="D759" s="81" t="str">
        <f t="shared" si="194"/>
        <v>N/A</v>
      </c>
      <c r="E759" s="85">
        <v>15114.860280999999</v>
      </c>
      <c r="F759" s="81" t="str">
        <f t="shared" si="195"/>
        <v>N/A</v>
      </c>
      <c r="G759" s="85">
        <v>8523.7032257999999</v>
      </c>
      <c r="H759" s="81" t="str">
        <f t="shared" si="196"/>
        <v>N/A</v>
      </c>
      <c r="I759" s="82">
        <v>-28.5</v>
      </c>
      <c r="J759" s="82">
        <v>-43.6</v>
      </c>
      <c r="K759" s="83" t="s">
        <v>112</v>
      </c>
      <c r="L759" s="84" t="str">
        <f t="shared" si="197"/>
        <v>No</v>
      </c>
    </row>
    <row r="760" spans="1:12" x14ac:dyDescent="0.25">
      <c r="A760" s="148" t="s">
        <v>456</v>
      </c>
      <c r="B760" s="79" t="s">
        <v>50</v>
      </c>
      <c r="C760" s="85">
        <v>16340882</v>
      </c>
      <c r="D760" s="81" t="str">
        <f t="shared" si="194"/>
        <v>N/A</v>
      </c>
      <c r="E760" s="85">
        <v>21150171</v>
      </c>
      <c r="F760" s="81" t="str">
        <f t="shared" si="195"/>
        <v>N/A</v>
      </c>
      <c r="G760" s="85">
        <v>32114274</v>
      </c>
      <c r="H760" s="81" t="str">
        <f t="shared" si="196"/>
        <v>N/A</v>
      </c>
      <c r="I760" s="82">
        <v>29.43</v>
      </c>
      <c r="J760" s="82">
        <v>51.84</v>
      </c>
      <c r="K760" s="83" t="s">
        <v>112</v>
      </c>
      <c r="L760" s="84" t="str">
        <f t="shared" si="197"/>
        <v>No</v>
      </c>
    </row>
    <row r="761" spans="1:12" x14ac:dyDescent="0.25">
      <c r="A761" s="148" t="s">
        <v>457</v>
      </c>
      <c r="B761" s="79" t="s">
        <v>50</v>
      </c>
      <c r="C761" s="80">
        <v>14104</v>
      </c>
      <c r="D761" s="81" t="str">
        <f t="shared" si="194"/>
        <v>N/A</v>
      </c>
      <c r="E761" s="80">
        <v>15516</v>
      </c>
      <c r="F761" s="81" t="str">
        <f t="shared" si="195"/>
        <v>N/A</v>
      </c>
      <c r="G761" s="80">
        <v>17530</v>
      </c>
      <c r="H761" s="81" t="str">
        <f t="shared" si="196"/>
        <v>N/A</v>
      </c>
      <c r="I761" s="82">
        <v>10.01</v>
      </c>
      <c r="J761" s="82">
        <v>12.98</v>
      </c>
      <c r="K761" s="83" t="s">
        <v>112</v>
      </c>
      <c r="L761" s="84" t="str">
        <f t="shared" si="197"/>
        <v>Yes</v>
      </c>
    </row>
    <row r="762" spans="1:12" x14ac:dyDescent="0.25">
      <c r="A762" s="148" t="s">
        <v>458</v>
      </c>
      <c r="B762" s="79" t="s">
        <v>50</v>
      </c>
      <c r="C762" s="85">
        <v>1158.5991208</v>
      </c>
      <c r="D762" s="81" t="str">
        <f t="shared" si="194"/>
        <v>N/A</v>
      </c>
      <c r="E762" s="85">
        <v>1363.1200696000001</v>
      </c>
      <c r="F762" s="81" t="str">
        <f t="shared" si="195"/>
        <v>N/A</v>
      </c>
      <c r="G762" s="85">
        <v>1831.9608671000001</v>
      </c>
      <c r="H762" s="81" t="str">
        <f t="shared" si="196"/>
        <v>N/A</v>
      </c>
      <c r="I762" s="82">
        <v>17.649999999999999</v>
      </c>
      <c r="J762" s="82">
        <v>34.39</v>
      </c>
      <c r="K762" s="83" t="s">
        <v>112</v>
      </c>
      <c r="L762" s="84" t="str">
        <f t="shared" si="197"/>
        <v>No</v>
      </c>
    </row>
    <row r="763" spans="1:12" x14ac:dyDescent="0.25">
      <c r="A763" s="148" t="s">
        <v>459</v>
      </c>
      <c r="B763" s="79" t="s">
        <v>50</v>
      </c>
      <c r="C763" s="85">
        <v>0</v>
      </c>
      <c r="D763" s="81" t="str">
        <f t="shared" si="194"/>
        <v>N/A</v>
      </c>
      <c r="E763" s="85">
        <v>5456</v>
      </c>
      <c r="F763" s="81" t="str">
        <f t="shared" si="195"/>
        <v>N/A</v>
      </c>
      <c r="G763" s="85">
        <v>9671</v>
      </c>
      <c r="H763" s="81" t="str">
        <f t="shared" si="196"/>
        <v>N/A</v>
      </c>
      <c r="I763" s="82" t="s">
        <v>1088</v>
      </c>
      <c r="J763" s="82">
        <v>77.25</v>
      </c>
      <c r="K763" s="83" t="s">
        <v>112</v>
      </c>
      <c r="L763" s="84" t="str">
        <f t="shared" si="197"/>
        <v>No</v>
      </c>
    </row>
    <row r="764" spans="1:12" x14ac:dyDescent="0.25">
      <c r="A764" s="148" t="s">
        <v>143</v>
      </c>
      <c r="B764" s="79" t="s">
        <v>50</v>
      </c>
      <c r="C764" s="80">
        <v>0</v>
      </c>
      <c r="D764" s="81" t="str">
        <f t="shared" si="194"/>
        <v>N/A</v>
      </c>
      <c r="E764" s="80">
        <v>11</v>
      </c>
      <c r="F764" s="81" t="str">
        <f t="shared" si="195"/>
        <v>N/A</v>
      </c>
      <c r="G764" s="80">
        <v>11</v>
      </c>
      <c r="H764" s="81" t="str">
        <f t="shared" si="196"/>
        <v>N/A</v>
      </c>
      <c r="I764" s="82" t="s">
        <v>1088</v>
      </c>
      <c r="J764" s="82">
        <v>-50</v>
      </c>
      <c r="K764" s="83" t="s">
        <v>112</v>
      </c>
      <c r="L764" s="84" t="str">
        <f t="shared" si="197"/>
        <v>No</v>
      </c>
    </row>
    <row r="765" spans="1:12" x14ac:dyDescent="0.25">
      <c r="A765" s="148" t="s">
        <v>460</v>
      </c>
      <c r="B765" s="96" t="s">
        <v>50</v>
      </c>
      <c r="C765" s="94" t="s">
        <v>1088</v>
      </c>
      <c r="D765" s="98" t="str">
        <f t="shared" si="194"/>
        <v>N/A</v>
      </c>
      <c r="E765" s="94">
        <v>2728</v>
      </c>
      <c r="F765" s="98" t="str">
        <f t="shared" si="195"/>
        <v>N/A</v>
      </c>
      <c r="G765" s="94">
        <v>9671</v>
      </c>
      <c r="H765" s="98" t="str">
        <f t="shared" si="196"/>
        <v>N/A</v>
      </c>
      <c r="I765" s="99" t="s">
        <v>1088</v>
      </c>
      <c r="J765" s="99">
        <v>254.5</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760.80235731000005</v>
      </c>
      <c r="D767" s="102" t="str">
        <f t="shared" ref="D767:D786" si="198">IF($B767="N/A","N/A",IF(C767&gt;10,"No",IF(C767&lt;-10,"No","Yes")))</f>
        <v>N/A</v>
      </c>
      <c r="E767" s="143">
        <v>856.64698059</v>
      </c>
      <c r="F767" s="102" t="str">
        <f t="shared" ref="F767:F786" si="199">IF($B767="N/A","N/A",IF(E767&gt;10,"No",IF(E767&lt;-10,"No","Yes")))</f>
        <v>N/A</v>
      </c>
      <c r="G767" s="143">
        <v>858.42260822000003</v>
      </c>
      <c r="H767" s="102" t="str">
        <f t="shared" ref="H767:H786" si="200">IF($B767="N/A","N/A",IF(G767&gt;10,"No",IF(G767&lt;-10,"No","Yes")))</f>
        <v>N/A</v>
      </c>
      <c r="I767" s="103">
        <v>12.6</v>
      </c>
      <c r="J767" s="103">
        <v>0.20730000000000001</v>
      </c>
      <c r="K767" s="109" t="s">
        <v>112</v>
      </c>
      <c r="L767" s="104" t="str">
        <f t="shared" ref="L767:L786" si="201">IF(J767="Div by 0", "N/A", IF(K767="N/A","N/A", IF(J767&gt;VALUE(MID(K767,1,2)), "No", IF(J767&lt;-1*VALUE(MID(K767,1,2)), "No", "Yes"))))</f>
        <v>Yes</v>
      </c>
    </row>
    <row r="768" spans="1:12" x14ac:dyDescent="0.25">
      <c r="A768" s="129" t="s">
        <v>582</v>
      </c>
      <c r="B768" s="79" t="s">
        <v>50</v>
      </c>
      <c r="C768" s="85">
        <v>3674.7613636000001</v>
      </c>
      <c r="D768" s="81" t="str">
        <f t="shared" si="198"/>
        <v>N/A</v>
      </c>
      <c r="E768" s="85">
        <v>4296.1337579999999</v>
      </c>
      <c r="F768" s="81" t="str">
        <f t="shared" si="199"/>
        <v>N/A</v>
      </c>
      <c r="G768" s="85">
        <v>1550.3465346999999</v>
      </c>
      <c r="H768" s="81" t="str">
        <f t="shared" si="200"/>
        <v>N/A</v>
      </c>
      <c r="I768" s="82">
        <v>16.91</v>
      </c>
      <c r="J768" s="82">
        <v>-63.9</v>
      </c>
      <c r="K768" s="83" t="s">
        <v>112</v>
      </c>
      <c r="L768" s="84" t="str">
        <f t="shared" si="201"/>
        <v>No</v>
      </c>
    </row>
    <row r="769" spans="1:12" x14ac:dyDescent="0.25">
      <c r="A769" s="129" t="s">
        <v>585</v>
      </c>
      <c r="B769" s="79" t="s">
        <v>50</v>
      </c>
      <c r="C769" s="85">
        <v>3718.7978758999998</v>
      </c>
      <c r="D769" s="81" t="str">
        <f t="shared" si="198"/>
        <v>N/A</v>
      </c>
      <c r="E769" s="85">
        <v>4287.7746182999999</v>
      </c>
      <c r="F769" s="81" t="str">
        <f t="shared" si="199"/>
        <v>N/A</v>
      </c>
      <c r="G769" s="85">
        <v>4053.5310691999998</v>
      </c>
      <c r="H769" s="81" t="str">
        <f t="shared" si="200"/>
        <v>N/A</v>
      </c>
      <c r="I769" s="82">
        <v>15.3</v>
      </c>
      <c r="J769" s="82">
        <v>-5.46</v>
      </c>
      <c r="K769" s="83" t="s">
        <v>112</v>
      </c>
      <c r="L769" s="84" t="str">
        <f t="shared" si="201"/>
        <v>Yes</v>
      </c>
    </row>
    <row r="770" spans="1:12" x14ac:dyDescent="0.25">
      <c r="A770" s="129" t="s">
        <v>588</v>
      </c>
      <c r="B770" s="79" t="s">
        <v>50</v>
      </c>
      <c r="C770" s="85">
        <v>393.87033673000002</v>
      </c>
      <c r="D770" s="81" t="str">
        <f t="shared" si="198"/>
        <v>N/A</v>
      </c>
      <c r="E770" s="85">
        <v>438.77503677999999</v>
      </c>
      <c r="F770" s="81" t="str">
        <f t="shared" si="199"/>
        <v>N/A</v>
      </c>
      <c r="G770" s="85">
        <v>470.49275813999998</v>
      </c>
      <c r="H770" s="81" t="str">
        <f t="shared" si="200"/>
        <v>N/A</v>
      </c>
      <c r="I770" s="82">
        <v>11.4</v>
      </c>
      <c r="J770" s="82">
        <v>7.2290000000000001</v>
      </c>
      <c r="K770" s="83" t="s">
        <v>112</v>
      </c>
      <c r="L770" s="84" t="str">
        <f t="shared" si="201"/>
        <v>Yes</v>
      </c>
    </row>
    <row r="771" spans="1:12" x14ac:dyDescent="0.25">
      <c r="A771" s="129" t="s">
        <v>590</v>
      </c>
      <c r="B771" s="79" t="s">
        <v>50</v>
      </c>
      <c r="C771" s="85">
        <v>906.06978184000002</v>
      </c>
      <c r="D771" s="81" t="str">
        <f t="shared" si="198"/>
        <v>N/A</v>
      </c>
      <c r="E771" s="85">
        <v>979.96511570999996</v>
      </c>
      <c r="F771" s="81" t="str">
        <f t="shared" si="199"/>
        <v>N/A</v>
      </c>
      <c r="G771" s="85">
        <v>980.81080947999999</v>
      </c>
      <c r="H771" s="81" t="str">
        <f t="shared" si="200"/>
        <v>N/A</v>
      </c>
      <c r="I771" s="82">
        <v>8.1560000000000006</v>
      </c>
      <c r="J771" s="82">
        <v>8.6300000000000002E-2</v>
      </c>
      <c r="K771" s="83" t="s">
        <v>112</v>
      </c>
      <c r="L771" s="84" t="str">
        <f t="shared" si="201"/>
        <v>Yes</v>
      </c>
    </row>
    <row r="772" spans="1:12" x14ac:dyDescent="0.25">
      <c r="A772" s="148" t="s">
        <v>626</v>
      </c>
      <c r="B772" s="79" t="s">
        <v>50</v>
      </c>
      <c r="C772" s="85">
        <v>302.73867356</v>
      </c>
      <c r="D772" s="81" t="str">
        <f t="shared" si="198"/>
        <v>N/A</v>
      </c>
      <c r="E772" s="85">
        <v>376.88503773999997</v>
      </c>
      <c r="F772" s="81" t="str">
        <f t="shared" si="199"/>
        <v>N/A</v>
      </c>
      <c r="G772" s="85">
        <v>464.53882835000002</v>
      </c>
      <c r="H772" s="81" t="str">
        <f t="shared" si="200"/>
        <v>N/A</v>
      </c>
      <c r="I772" s="82">
        <v>24.49</v>
      </c>
      <c r="J772" s="82">
        <v>23.26</v>
      </c>
      <c r="K772" s="83" t="s">
        <v>112</v>
      </c>
      <c r="L772" s="84" t="str">
        <f t="shared" si="201"/>
        <v>No</v>
      </c>
    </row>
    <row r="773" spans="1:12" x14ac:dyDescent="0.25">
      <c r="A773" s="129" t="s">
        <v>582</v>
      </c>
      <c r="B773" s="79" t="s">
        <v>50</v>
      </c>
      <c r="C773" s="85">
        <v>7103.4545454999998</v>
      </c>
      <c r="D773" s="81" t="str">
        <f t="shared" si="198"/>
        <v>N/A</v>
      </c>
      <c r="E773" s="85">
        <v>4760.2929936</v>
      </c>
      <c r="F773" s="81" t="str">
        <f t="shared" si="199"/>
        <v>N/A</v>
      </c>
      <c r="G773" s="85">
        <v>5780.1881187999998</v>
      </c>
      <c r="H773" s="81" t="str">
        <f t="shared" si="200"/>
        <v>N/A</v>
      </c>
      <c r="I773" s="82">
        <v>-33</v>
      </c>
      <c r="J773" s="82">
        <v>21.43</v>
      </c>
      <c r="K773" s="83" t="s">
        <v>112</v>
      </c>
      <c r="L773" s="84" t="str">
        <f t="shared" si="201"/>
        <v>No</v>
      </c>
    </row>
    <row r="774" spans="1:12" x14ac:dyDescent="0.25">
      <c r="A774" s="129" t="s">
        <v>585</v>
      </c>
      <c r="B774" s="79" t="s">
        <v>50</v>
      </c>
      <c r="C774" s="85">
        <v>2548.9890408000001</v>
      </c>
      <c r="D774" s="81" t="str">
        <f t="shared" si="198"/>
        <v>N/A</v>
      </c>
      <c r="E774" s="85">
        <v>2547.3698826999998</v>
      </c>
      <c r="F774" s="81" t="str">
        <f t="shared" si="199"/>
        <v>N/A</v>
      </c>
      <c r="G774" s="85">
        <v>2892.3493678999998</v>
      </c>
      <c r="H774" s="81" t="str">
        <f t="shared" si="200"/>
        <v>N/A</v>
      </c>
      <c r="I774" s="82">
        <v>-6.4000000000000001E-2</v>
      </c>
      <c r="J774" s="82">
        <v>13.54</v>
      </c>
      <c r="K774" s="83" t="s">
        <v>112</v>
      </c>
      <c r="L774" s="84" t="str">
        <f t="shared" si="201"/>
        <v>Yes</v>
      </c>
    </row>
    <row r="775" spans="1:12" x14ac:dyDescent="0.25">
      <c r="A775" s="129" t="s">
        <v>588</v>
      </c>
      <c r="B775" s="79" t="s">
        <v>50</v>
      </c>
      <c r="C775" s="85">
        <v>126.88740946999999</v>
      </c>
      <c r="D775" s="81" t="str">
        <f t="shared" si="198"/>
        <v>N/A</v>
      </c>
      <c r="E775" s="85">
        <v>222.21254291</v>
      </c>
      <c r="F775" s="81" t="str">
        <f t="shared" si="199"/>
        <v>N/A</v>
      </c>
      <c r="G775" s="85">
        <v>299.71140369</v>
      </c>
      <c r="H775" s="81" t="str">
        <f t="shared" si="200"/>
        <v>N/A</v>
      </c>
      <c r="I775" s="82">
        <v>75.13</v>
      </c>
      <c r="J775" s="82">
        <v>34.880000000000003</v>
      </c>
      <c r="K775" s="83" t="s">
        <v>112</v>
      </c>
      <c r="L775" s="84" t="str">
        <f t="shared" si="201"/>
        <v>No</v>
      </c>
    </row>
    <row r="776" spans="1:12" x14ac:dyDescent="0.25">
      <c r="A776" s="129" t="s">
        <v>590</v>
      </c>
      <c r="B776" s="79" t="s">
        <v>50</v>
      </c>
      <c r="C776" s="85">
        <v>0.35391064109999998</v>
      </c>
      <c r="D776" s="81" t="str">
        <f t="shared" si="198"/>
        <v>N/A</v>
      </c>
      <c r="E776" s="85">
        <v>2.2225091352000002</v>
      </c>
      <c r="F776" s="81" t="str">
        <f t="shared" si="199"/>
        <v>N/A</v>
      </c>
      <c r="G776" s="85">
        <v>0.32005508020000001</v>
      </c>
      <c r="H776" s="81" t="str">
        <f t="shared" si="200"/>
        <v>N/A</v>
      </c>
      <c r="I776" s="82">
        <v>528</v>
      </c>
      <c r="J776" s="82">
        <v>-85.6</v>
      </c>
      <c r="K776" s="83" t="s">
        <v>112</v>
      </c>
      <c r="L776" s="84" t="str">
        <f t="shared" si="201"/>
        <v>No</v>
      </c>
    </row>
    <row r="777" spans="1:12" x14ac:dyDescent="0.25">
      <c r="A777" s="148" t="s">
        <v>239</v>
      </c>
      <c r="B777" s="79" t="s">
        <v>50</v>
      </c>
      <c r="C777" s="85">
        <v>409.14624415999998</v>
      </c>
      <c r="D777" s="81" t="str">
        <f t="shared" si="198"/>
        <v>N/A</v>
      </c>
      <c r="E777" s="85">
        <v>444.17500000000001</v>
      </c>
      <c r="F777" s="81" t="str">
        <f t="shared" si="199"/>
        <v>N/A</v>
      </c>
      <c r="G777" s="85">
        <v>463.38658801999998</v>
      </c>
      <c r="H777" s="81" t="str">
        <f t="shared" si="200"/>
        <v>N/A</v>
      </c>
      <c r="I777" s="82">
        <v>8.5609999999999999</v>
      </c>
      <c r="J777" s="82">
        <v>4.3250000000000002</v>
      </c>
      <c r="K777" s="83" t="s">
        <v>112</v>
      </c>
      <c r="L777" s="84" t="str">
        <f t="shared" si="201"/>
        <v>Yes</v>
      </c>
    </row>
    <row r="778" spans="1:12" x14ac:dyDescent="0.25">
      <c r="A778" s="129" t="s">
        <v>582</v>
      </c>
      <c r="B778" s="79" t="s">
        <v>50</v>
      </c>
      <c r="C778" s="85">
        <v>773.82954544999996</v>
      </c>
      <c r="D778" s="81" t="str">
        <f t="shared" si="198"/>
        <v>N/A</v>
      </c>
      <c r="E778" s="85">
        <v>4037.0764331</v>
      </c>
      <c r="F778" s="81" t="str">
        <f t="shared" si="199"/>
        <v>N/A</v>
      </c>
      <c r="G778" s="85">
        <v>491.46534652999998</v>
      </c>
      <c r="H778" s="81" t="str">
        <f t="shared" si="200"/>
        <v>N/A</v>
      </c>
      <c r="I778" s="82">
        <v>421.7</v>
      </c>
      <c r="J778" s="82">
        <v>-87.8</v>
      </c>
      <c r="K778" s="83" t="s">
        <v>112</v>
      </c>
      <c r="L778" s="84" t="str">
        <f t="shared" si="201"/>
        <v>No</v>
      </c>
    </row>
    <row r="779" spans="1:12" x14ac:dyDescent="0.25">
      <c r="A779" s="129" t="s">
        <v>585</v>
      </c>
      <c r="B779" s="79" t="s">
        <v>50</v>
      </c>
      <c r="C779" s="85">
        <v>2203.3475314000002</v>
      </c>
      <c r="D779" s="81" t="str">
        <f t="shared" si="198"/>
        <v>N/A</v>
      </c>
      <c r="E779" s="85">
        <v>2425.1104227000001</v>
      </c>
      <c r="F779" s="81" t="str">
        <f t="shared" si="199"/>
        <v>N/A</v>
      </c>
      <c r="G779" s="85">
        <v>2637.9320763000001</v>
      </c>
      <c r="H779" s="81" t="str">
        <f t="shared" si="200"/>
        <v>N/A</v>
      </c>
      <c r="I779" s="82">
        <v>10.06</v>
      </c>
      <c r="J779" s="82">
        <v>8.7759999999999998</v>
      </c>
      <c r="K779" s="83" t="s">
        <v>112</v>
      </c>
      <c r="L779" s="84" t="str">
        <f t="shared" si="201"/>
        <v>Yes</v>
      </c>
    </row>
    <row r="780" spans="1:12" x14ac:dyDescent="0.25">
      <c r="A780" s="129" t="s">
        <v>588</v>
      </c>
      <c r="B780" s="79" t="s">
        <v>50</v>
      </c>
      <c r="C780" s="85">
        <v>225.88378836000001</v>
      </c>
      <c r="D780" s="81" t="str">
        <f t="shared" si="198"/>
        <v>N/A</v>
      </c>
      <c r="E780" s="85">
        <v>235.70514958000001</v>
      </c>
      <c r="F780" s="81" t="str">
        <f t="shared" si="199"/>
        <v>N/A</v>
      </c>
      <c r="G780" s="85">
        <v>246.16936014999999</v>
      </c>
      <c r="H780" s="81" t="str">
        <f t="shared" si="200"/>
        <v>N/A</v>
      </c>
      <c r="I780" s="82">
        <v>4.3479999999999999</v>
      </c>
      <c r="J780" s="82">
        <v>4.4400000000000004</v>
      </c>
      <c r="K780" s="83" t="s">
        <v>112</v>
      </c>
      <c r="L780" s="84" t="str">
        <f t="shared" si="201"/>
        <v>Yes</v>
      </c>
    </row>
    <row r="781" spans="1:12" x14ac:dyDescent="0.25">
      <c r="A781" s="129" t="s">
        <v>590</v>
      </c>
      <c r="B781" s="79" t="s">
        <v>50</v>
      </c>
      <c r="C781" s="85">
        <v>352.69057826</v>
      </c>
      <c r="D781" s="81" t="str">
        <f t="shared" si="198"/>
        <v>N/A</v>
      </c>
      <c r="E781" s="85">
        <v>372.79965894999998</v>
      </c>
      <c r="F781" s="81" t="str">
        <f t="shared" si="199"/>
        <v>N/A</v>
      </c>
      <c r="G781" s="85">
        <v>356.75386053</v>
      </c>
      <c r="H781" s="81" t="str">
        <f t="shared" si="200"/>
        <v>N/A</v>
      </c>
      <c r="I781" s="82">
        <v>5.702</v>
      </c>
      <c r="J781" s="82">
        <v>-4.3</v>
      </c>
      <c r="K781" s="83" t="s">
        <v>112</v>
      </c>
      <c r="L781" s="84" t="str">
        <f t="shared" si="201"/>
        <v>Yes</v>
      </c>
    </row>
    <row r="782" spans="1:12" x14ac:dyDescent="0.25">
      <c r="A782" s="148" t="s">
        <v>627</v>
      </c>
      <c r="B782" s="79" t="s">
        <v>50</v>
      </c>
      <c r="C782" s="85">
        <v>1840.6691871999999</v>
      </c>
      <c r="D782" s="81" t="str">
        <f t="shared" si="198"/>
        <v>N/A</v>
      </c>
      <c r="E782" s="85">
        <v>1867.7785226000001</v>
      </c>
      <c r="F782" s="81" t="str">
        <f t="shared" si="199"/>
        <v>N/A</v>
      </c>
      <c r="G782" s="85">
        <v>1903.8069091</v>
      </c>
      <c r="H782" s="81" t="str">
        <f t="shared" si="200"/>
        <v>N/A</v>
      </c>
      <c r="I782" s="82">
        <v>1.4730000000000001</v>
      </c>
      <c r="J782" s="82">
        <v>1.929</v>
      </c>
      <c r="K782" s="83" t="s">
        <v>112</v>
      </c>
      <c r="L782" s="84" t="str">
        <f t="shared" si="201"/>
        <v>Yes</v>
      </c>
    </row>
    <row r="783" spans="1:12" x14ac:dyDescent="0.25">
      <c r="A783" s="129" t="s">
        <v>582</v>
      </c>
      <c r="B783" s="79" t="s">
        <v>50</v>
      </c>
      <c r="C783" s="85">
        <v>1434.8295455</v>
      </c>
      <c r="D783" s="81" t="str">
        <f t="shared" si="198"/>
        <v>N/A</v>
      </c>
      <c r="E783" s="85">
        <v>6892.0318471</v>
      </c>
      <c r="F783" s="81" t="str">
        <f t="shared" si="199"/>
        <v>N/A</v>
      </c>
      <c r="G783" s="85">
        <v>1404.1089109</v>
      </c>
      <c r="H783" s="81" t="str">
        <f t="shared" si="200"/>
        <v>N/A</v>
      </c>
      <c r="I783" s="82">
        <v>380.3</v>
      </c>
      <c r="J783" s="82">
        <v>-79.599999999999994</v>
      </c>
      <c r="K783" s="83" t="s">
        <v>112</v>
      </c>
      <c r="L783" s="84" t="str">
        <f t="shared" si="201"/>
        <v>No</v>
      </c>
    </row>
    <row r="784" spans="1:12" x14ac:dyDescent="0.25">
      <c r="A784" s="129" t="s">
        <v>585</v>
      </c>
      <c r="B784" s="79" t="s">
        <v>50</v>
      </c>
      <c r="C784" s="85">
        <v>7846.6122471999997</v>
      </c>
      <c r="D784" s="81" t="str">
        <f t="shared" si="198"/>
        <v>N/A</v>
      </c>
      <c r="E784" s="85">
        <v>8133.7228369000004</v>
      </c>
      <c r="F784" s="81" t="str">
        <f t="shared" si="199"/>
        <v>N/A</v>
      </c>
      <c r="G784" s="85">
        <v>8382.3342618000006</v>
      </c>
      <c r="H784" s="81" t="str">
        <f t="shared" si="200"/>
        <v>N/A</v>
      </c>
      <c r="I784" s="82">
        <v>3.6589999999999998</v>
      </c>
      <c r="J784" s="82">
        <v>3.0569999999999999</v>
      </c>
      <c r="K784" s="83" t="s">
        <v>112</v>
      </c>
      <c r="L784" s="84" t="str">
        <f t="shared" si="201"/>
        <v>Yes</v>
      </c>
    </row>
    <row r="785" spans="1:12" x14ac:dyDescent="0.25">
      <c r="A785" s="129" t="s">
        <v>588</v>
      </c>
      <c r="B785" s="79" t="s">
        <v>50</v>
      </c>
      <c r="C785" s="85">
        <v>1189.722319</v>
      </c>
      <c r="D785" s="81" t="str">
        <f t="shared" si="198"/>
        <v>N/A</v>
      </c>
      <c r="E785" s="85">
        <v>1143.7185629999999</v>
      </c>
      <c r="F785" s="81" t="str">
        <f t="shared" si="199"/>
        <v>N/A</v>
      </c>
      <c r="G785" s="85">
        <v>1130.5078169000001</v>
      </c>
      <c r="H785" s="81" t="str">
        <f t="shared" si="200"/>
        <v>N/A</v>
      </c>
      <c r="I785" s="82">
        <v>-3.87</v>
      </c>
      <c r="J785" s="82">
        <v>-1.1599999999999999</v>
      </c>
      <c r="K785" s="83" t="s">
        <v>112</v>
      </c>
      <c r="L785" s="84" t="str">
        <f t="shared" si="201"/>
        <v>Yes</v>
      </c>
    </row>
    <row r="786" spans="1:12" x14ac:dyDescent="0.25">
      <c r="A786" s="129" t="s">
        <v>590</v>
      </c>
      <c r="B786" s="96" t="s">
        <v>50</v>
      </c>
      <c r="C786" s="94">
        <v>1802.0154806</v>
      </c>
      <c r="D786" s="98" t="str">
        <f t="shared" si="198"/>
        <v>N/A</v>
      </c>
      <c r="E786" s="94">
        <v>1947.3847503</v>
      </c>
      <c r="F786" s="98" t="str">
        <f t="shared" si="199"/>
        <v>N/A</v>
      </c>
      <c r="G786" s="94">
        <v>2106.8899379999998</v>
      </c>
      <c r="H786" s="98" t="str">
        <f t="shared" si="200"/>
        <v>N/A</v>
      </c>
      <c r="I786" s="99">
        <v>8.0670000000000002</v>
      </c>
      <c r="J786" s="99">
        <v>8.1910000000000007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12.446620426999999</v>
      </c>
      <c r="D788" s="102" t="str">
        <f t="shared" ref="D788:D819" si="202">IF($B788="N/A","N/A",IF(C788&gt;10,"No",IF(C788&lt;-10,"No","Yes")))</f>
        <v>N/A</v>
      </c>
      <c r="E788" s="110">
        <v>12.717469446000001</v>
      </c>
      <c r="F788" s="102" t="str">
        <f t="shared" ref="F788:F819" si="203">IF($B788="N/A","N/A",IF(E788&gt;10,"No",IF(E788&lt;-10,"No","Yes")))</f>
        <v>N/A</v>
      </c>
      <c r="G788" s="110">
        <v>12.306388089</v>
      </c>
      <c r="H788" s="102" t="str">
        <f t="shared" ref="H788:H819" si="204">IF($B788="N/A","N/A",IF(G788&gt;10,"No",IF(G788&lt;-10,"No","Yes")))</f>
        <v>N/A</v>
      </c>
      <c r="I788" s="103">
        <v>2.1760000000000002</v>
      </c>
      <c r="J788" s="103">
        <v>-3.23</v>
      </c>
      <c r="K788" s="109" t="s">
        <v>112</v>
      </c>
      <c r="L788" s="104" t="str">
        <f t="shared" ref="L788:L819" si="205">IF(J788="Div by 0", "N/A", IF(K788="N/A","N/A", IF(J788&gt;VALUE(MID(K788,1,2)), "No", IF(J788&lt;-1*VALUE(MID(K788,1,2)), "No", "Yes"))))</f>
        <v>Yes</v>
      </c>
    </row>
    <row r="789" spans="1:12" x14ac:dyDescent="0.25">
      <c r="A789" s="129" t="s">
        <v>582</v>
      </c>
      <c r="B789" s="79" t="s">
        <v>50</v>
      </c>
      <c r="C789" s="87">
        <v>12.5</v>
      </c>
      <c r="D789" s="81" t="str">
        <f t="shared" si="202"/>
        <v>N/A</v>
      </c>
      <c r="E789" s="87">
        <v>21.656050955000001</v>
      </c>
      <c r="F789" s="81" t="str">
        <f t="shared" si="203"/>
        <v>N/A</v>
      </c>
      <c r="G789" s="87">
        <v>9.9009900989999995</v>
      </c>
      <c r="H789" s="81" t="str">
        <f t="shared" si="204"/>
        <v>N/A</v>
      </c>
      <c r="I789" s="82">
        <v>73.25</v>
      </c>
      <c r="J789" s="82">
        <v>-54.3</v>
      </c>
      <c r="K789" s="83" t="s">
        <v>112</v>
      </c>
      <c r="L789" s="84" t="str">
        <f t="shared" si="205"/>
        <v>No</v>
      </c>
    </row>
    <row r="790" spans="1:12" x14ac:dyDescent="0.25">
      <c r="A790" s="129" t="s">
        <v>585</v>
      </c>
      <c r="B790" s="79" t="s">
        <v>50</v>
      </c>
      <c r="C790" s="87">
        <v>18.246525815999998</v>
      </c>
      <c r="D790" s="81" t="str">
        <f t="shared" si="202"/>
        <v>N/A</v>
      </c>
      <c r="E790" s="87">
        <v>17.758353618000001</v>
      </c>
      <c r="F790" s="81" t="str">
        <f t="shared" si="203"/>
        <v>N/A</v>
      </c>
      <c r="G790" s="87">
        <v>17.366616669999999</v>
      </c>
      <c r="H790" s="81" t="str">
        <f t="shared" si="204"/>
        <v>N/A</v>
      </c>
      <c r="I790" s="82">
        <v>-2.68</v>
      </c>
      <c r="J790" s="82">
        <v>-2.21</v>
      </c>
      <c r="K790" s="83" t="s">
        <v>112</v>
      </c>
      <c r="L790" s="84" t="str">
        <f t="shared" si="205"/>
        <v>Yes</v>
      </c>
    </row>
    <row r="791" spans="1:12" x14ac:dyDescent="0.25">
      <c r="A791" s="129" t="s">
        <v>588</v>
      </c>
      <c r="B791" s="79" t="s">
        <v>50</v>
      </c>
      <c r="C791" s="87">
        <v>8.9631915582000001</v>
      </c>
      <c r="D791" s="81" t="str">
        <f t="shared" si="202"/>
        <v>N/A</v>
      </c>
      <c r="E791" s="87">
        <v>9.2042667974000008</v>
      </c>
      <c r="F791" s="81" t="str">
        <f t="shared" si="203"/>
        <v>N/A</v>
      </c>
      <c r="G791" s="87">
        <v>8.9981191522999993</v>
      </c>
      <c r="H791" s="81" t="str">
        <f t="shared" si="204"/>
        <v>N/A</v>
      </c>
      <c r="I791" s="82">
        <v>2.69</v>
      </c>
      <c r="J791" s="82">
        <v>-2.2400000000000002</v>
      </c>
      <c r="K791" s="83" t="s">
        <v>112</v>
      </c>
      <c r="L791" s="84" t="str">
        <f t="shared" si="205"/>
        <v>Yes</v>
      </c>
    </row>
    <row r="792" spans="1:12" x14ac:dyDescent="0.25">
      <c r="A792" s="129" t="s">
        <v>590</v>
      </c>
      <c r="B792" s="79" t="s">
        <v>50</v>
      </c>
      <c r="C792" s="87">
        <v>23.33523864</v>
      </c>
      <c r="D792" s="81" t="str">
        <f t="shared" si="202"/>
        <v>N/A</v>
      </c>
      <c r="E792" s="87">
        <v>24.389768575000002</v>
      </c>
      <c r="F792" s="81" t="str">
        <f t="shared" si="203"/>
        <v>N/A</v>
      </c>
      <c r="G792" s="87">
        <v>23.576276188000001</v>
      </c>
      <c r="H792" s="81" t="str">
        <f t="shared" si="204"/>
        <v>N/A</v>
      </c>
      <c r="I792" s="82">
        <v>4.5190000000000001</v>
      </c>
      <c r="J792" s="82">
        <v>-3.34</v>
      </c>
      <c r="K792" s="83" t="s">
        <v>112</v>
      </c>
      <c r="L792" s="84" t="str">
        <f t="shared" si="205"/>
        <v>Yes</v>
      </c>
    </row>
    <row r="793" spans="1:12" ht="12.75" customHeight="1" x14ac:dyDescent="0.25">
      <c r="A793" s="148" t="s">
        <v>464</v>
      </c>
      <c r="B793" s="79" t="s">
        <v>50</v>
      </c>
      <c r="C793" s="87">
        <v>0.78426039260000002</v>
      </c>
      <c r="D793" s="81" t="str">
        <f t="shared" si="202"/>
        <v>N/A</v>
      </c>
      <c r="E793" s="87">
        <v>1.0576923077</v>
      </c>
      <c r="F793" s="81" t="str">
        <f t="shared" si="203"/>
        <v>N/A</v>
      </c>
      <c r="G793" s="87">
        <v>1.1329718656000001</v>
      </c>
      <c r="H793" s="81" t="str">
        <f t="shared" si="204"/>
        <v>N/A</v>
      </c>
      <c r="I793" s="82">
        <v>34.86</v>
      </c>
      <c r="J793" s="82">
        <v>7.117</v>
      </c>
      <c r="K793" s="83" t="s">
        <v>112</v>
      </c>
      <c r="L793" s="84" t="str">
        <f t="shared" si="205"/>
        <v>Yes</v>
      </c>
    </row>
    <row r="794" spans="1:12" x14ac:dyDescent="0.25">
      <c r="A794" s="129" t="s">
        <v>582</v>
      </c>
      <c r="B794" s="79" t="s">
        <v>50</v>
      </c>
      <c r="C794" s="87">
        <v>35.227272726999999</v>
      </c>
      <c r="D794" s="81" t="str">
        <f t="shared" si="202"/>
        <v>N/A</v>
      </c>
      <c r="E794" s="87">
        <v>22.292993631000002</v>
      </c>
      <c r="F794" s="81" t="str">
        <f t="shared" si="203"/>
        <v>N/A</v>
      </c>
      <c r="G794" s="87">
        <v>26.732673266999999</v>
      </c>
      <c r="H794" s="81" t="str">
        <f t="shared" si="204"/>
        <v>N/A</v>
      </c>
      <c r="I794" s="82">
        <v>-36.700000000000003</v>
      </c>
      <c r="J794" s="82">
        <v>19.920000000000002</v>
      </c>
      <c r="K794" s="83" t="s">
        <v>112</v>
      </c>
      <c r="L794" s="84" t="str">
        <f t="shared" si="205"/>
        <v>No</v>
      </c>
    </row>
    <row r="795" spans="1:12" x14ac:dyDescent="0.25">
      <c r="A795" s="129" t="s">
        <v>585</v>
      </c>
      <c r="B795" s="79" t="s">
        <v>50</v>
      </c>
      <c r="C795" s="87">
        <v>5.2084510225000002</v>
      </c>
      <c r="D795" s="81" t="str">
        <f t="shared" si="202"/>
        <v>N/A</v>
      </c>
      <c r="E795" s="87">
        <v>5.0896215976999999</v>
      </c>
      <c r="F795" s="81" t="str">
        <f t="shared" si="203"/>
        <v>N/A</v>
      </c>
      <c r="G795" s="87">
        <v>4.9817870152000001</v>
      </c>
      <c r="H795" s="81" t="str">
        <f t="shared" si="204"/>
        <v>N/A</v>
      </c>
      <c r="I795" s="82">
        <v>-2.2799999999999998</v>
      </c>
      <c r="J795" s="82">
        <v>-2.12</v>
      </c>
      <c r="K795" s="83" t="s">
        <v>112</v>
      </c>
      <c r="L795" s="84" t="str">
        <f t="shared" si="205"/>
        <v>Yes</v>
      </c>
    </row>
    <row r="796" spans="1:12" x14ac:dyDescent="0.25">
      <c r="A796" s="129" t="s">
        <v>588</v>
      </c>
      <c r="B796" s="79" t="s">
        <v>50</v>
      </c>
      <c r="C796" s="87">
        <v>0.45792787639999999</v>
      </c>
      <c r="D796" s="81" t="str">
        <f t="shared" si="202"/>
        <v>N/A</v>
      </c>
      <c r="E796" s="87">
        <v>0.82638548310000004</v>
      </c>
      <c r="F796" s="81" t="str">
        <f t="shared" si="203"/>
        <v>N/A</v>
      </c>
      <c r="G796" s="87">
        <v>0.93922585749999998</v>
      </c>
      <c r="H796" s="81" t="str">
        <f t="shared" si="204"/>
        <v>N/A</v>
      </c>
      <c r="I796" s="82">
        <v>80.459999999999994</v>
      </c>
      <c r="J796" s="82">
        <v>13.65</v>
      </c>
      <c r="K796" s="83" t="s">
        <v>112</v>
      </c>
      <c r="L796" s="84" t="str">
        <f t="shared" si="205"/>
        <v>Yes</v>
      </c>
    </row>
    <row r="797" spans="1:12" x14ac:dyDescent="0.25">
      <c r="A797" s="129" t="s">
        <v>590</v>
      </c>
      <c r="B797" s="79" t="s">
        <v>50</v>
      </c>
      <c r="C797" s="87">
        <v>2.3816328500000001E-2</v>
      </c>
      <c r="D797" s="81" t="str">
        <f t="shared" si="202"/>
        <v>N/A</v>
      </c>
      <c r="E797" s="87">
        <v>3.8976857500000003E-2</v>
      </c>
      <c r="F797" s="81" t="str">
        <f t="shared" si="203"/>
        <v>N/A</v>
      </c>
      <c r="G797" s="87">
        <v>3.4425100799999997E-2</v>
      </c>
      <c r="H797" s="81" t="str">
        <f t="shared" si="204"/>
        <v>N/A</v>
      </c>
      <c r="I797" s="82">
        <v>63.66</v>
      </c>
      <c r="J797" s="82">
        <v>-11.7</v>
      </c>
      <c r="K797" s="83" t="s">
        <v>112</v>
      </c>
      <c r="L797" s="84" t="str">
        <f t="shared" si="205"/>
        <v>Yes</v>
      </c>
    </row>
    <row r="798" spans="1:12" x14ac:dyDescent="0.25">
      <c r="A798" s="148" t="s">
        <v>465</v>
      </c>
      <c r="B798" s="79" t="s">
        <v>50</v>
      </c>
      <c r="C798" s="87">
        <v>0.4624277457</v>
      </c>
      <c r="D798" s="81" t="str">
        <f t="shared" si="202"/>
        <v>N/A</v>
      </c>
      <c r="E798" s="87">
        <v>0.33984706879999999</v>
      </c>
      <c r="F798" s="81" t="str">
        <f t="shared" si="203"/>
        <v>N/A</v>
      </c>
      <c r="G798" s="87">
        <v>7.7942322699999997E-2</v>
      </c>
      <c r="H798" s="81" t="str">
        <f t="shared" si="204"/>
        <v>N/A</v>
      </c>
      <c r="I798" s="82">
        <v>-26.5</v>
      </c>
      <c r="J798" s="82">
        <v>-77.099999999999994</v>
      </c>
      <c r="K798" s="83" t="s">
        <v>112</v>
      </c>
      <c r="L798" s="84" t="str">
        <f t="shared" si="205"/>
        <v>No</v>
      </c>
    </row>
    <row r="799" spans="1:12" ht="12.75" customHeight="1" x14ac:dyDescent="0.25">
      <c r="A799" s="148" t="s">
        <v>466</v>
      </c>
      <c r="B799" s="79" t="s">
        <v>50</v>
      </c>
      <c r="C799" s="87">
        <v>59.357178476000001</v>
      </c>
      <c r="D799" s="81" t="str">
        <f t="shared" si="202"/>
        <v>N/A</v>
      </c>
      <c r="E799" s="87">
        <v>59.840941768999997</v>
      </c>
      <c r="F799" s="81" t="str">
        <f t="shared" si="203"/>
        <v>N/A</v>
      </c>
      <c r="G799" s="87">
        <v>59.328694300999999</v>
      </c>
      <c r="H799" s="81" t="str">
        <f t="shared" si="204"/>
        <v>N/A</v>
      </c>
      <c r="I799" s="82">
        <v>0.81499999999999995</v>
      </c>
      <c r="J799" s="82">
        <v>-0.85599999999999998</v>
      </c>
      <c r="K799" s="83" t="s">
        <v>112</v>
      </c>
      <c r="L799" s="84" t="str">
        <f t="shared" si="205"/>
        <v>Yes</v>
      </c>
    </row>
    <row r="800" spans="1:12" x14ac:dyDescent="0.25">
      <c r="A800" s="129" t="s">
        <v>582</v>
      </c>
      <c r="B800" s="79" t="s">
        <v>50</v>
      </c>
      <c r="C800" s="87">
        <v>45.454545455000002</v>
      </c>
      <c r="D800" s="81" t="str">
        <f t="shared" si="202"/>
        <v>N/A</v>
      </c>
      <c r="E800" s="87">
        <v>64.968152865999997</v>
      </c>
      <c r="F800" s="81" t="str">
        <f t="shared" si="203"/>
        <v>N/A</v>
      </c>
      <c r="G800" s="87">
        <v>40.594059406</v>
      </c>
      <c r="H800" s="81" t="str">
        <f t="shared" si="204"/>
        <v>N/A</v>
      </c>
      <c r="I800" s="82">
        <v>42.93</v>
      </c>
      <c r="J800" s="82">
        <v>-37.5</v>
      </c>
      <c r="K800" s="83" t="s">
        <v>112</v>
      </c>
      <c r="L800" s="84" t="str">
        <f t="shared" si="205"/>
        <v>No</v>
      </c>
    </row>
    <row r="801" spans="1:12" x14ac:dyDescent="0.25">
      <c r="A801" s="129" t="s">
        <v>585</v>
      </c>
      <c r="B801" s="79" t="s">
        <v>50</v>
      </c>
      <c r="C801" s="87">
        <v>68.523330697000006</v>
      </c>
      <c r="D801" s="81" t="str">
        <f t="shared" si="202"/>
        <v>N/A</v>
      </c>
      <c r="E801" s="87">
        <v>68.798406727</v>
      </c>
      <c r="F801" s="81" t="str">
        <f t="shared" si="203"/>
        <v>N/A</v>
      </c>
      <c r="G801" s="87">
        <v>68.748660810000004</v>
      </c>
      <c r="H801" s="81" t="str">
        <f t="shared" si="204"/>
        <v>N/A</v>
      </c>
      <c r="I801" s="82">
        <v>0.40139999999999998</v>
      </c>
      <c r="J801" s="82">
        <v>-7.1999999999999995E-2</v>
      </c>
      <c r="K801" s="83" t="s">
        <v>112</v>
      </c>
      <c r="L801" s="84" t="str">
        <f t="shared" si="205"/>
        <v>Yes</v>
      </c>
    </row>
    <row r="802" spans="1:12" x14ac:dyDescent="0.25">
      <c r="A802" s="129" t="s">
        <v>588</v>
      </c>
      <c r="B802" s="79" t="s">
        <v>50</v>
      </c>
      <c r="C802" s="87">
        <v>58.322341405000003</v>
      </c>
      <c r="D802" s="81" t="str">
        <f t="shared" si="202"/>
        <v>N/A</v>
      </c>
      <c r="E802" s="87">
        <v>58.621873467</v>
      </c>
      <c r="F802" s="81" t="str">
        <f t="shared" si="203"/>
        <v>N/A</v>
      </c>
      <c r="G802" s="87">
        <v>57.653372947000001</v>
      </c>
      <c r="H802" s="81" t="str">
        <f t="shared" si="204"/>
        <v>N/A</v>
      </c>
      <c r="I802" s="82">
        <v>0.51359999999999995</v>
      </c>
      <c r="J802" s="82">
        <v>-1.65</v>
      </c>
      <c r="K802" s="83" t="s">
        <v>112</v>
      </c>
      <c r="L802" s="84" t="str">
        <f t="shared" si="205"/>
        <v>Yes</v>
      </c>
    </row>
    <row r="803" spans="1:12" x14ac:dyDescent="0.25">
      <c r="A803" s="129" t="s">
        <v>590</v>
      </c>
      <c r="B803" s="79" t="s">
        <v>50</v>
      </c>
      <c r="C803" s="87">
        <v>59.512241592999999</v>
      </c>
      <c r="D803" s="81" t="str">
        <f t="shared" si="202"/>
        <v>N/A</v>
      </c>
      <c r="E803" s="87">
        <v>60.701583435000003</v>
      </c>
      <c r="F803" s="81" t="str">
        <f t="shared" si="203"/>
        <v>N/A</v>
      </c>
      <c r="G803" s="87">
        <v>61.975017213000001</v>
      </c>
      <c r="H803" s="81" t="str">
        <f t="shared" si="204"/>
        <v>N/A</v>
      </c>
      <c r="I803" s="82">
        <v>1.998</v>
      </c>
      <c r="J803" s="82">
        <v>2.0979999999999999</v>
      </c>
      <c r="K803" s="83" t="s">
        <v>112</v>
      </c>
      <c r="L803" s="84" t="str">
        <f t="shared" si="205"/>
        <v>Yes</v>
      </c>
    </row>
    <row r="804" spans="1:12" x14ac:dyDescent="0.25">
      <c r="A804" s="148" t="s">
        <v>690</v>
      </c>
      <c r="B804" s="79" t="s">
        <v>50</v>
      </c>
      <c r="C804" s="87">
        <v>83.243120722</v>
      </c>
      <c r="D804" s="81" t="str">
        <f t="shared" si="202"/>
        <v>N/A</v>
      </c>
      <c r="E804" s="87">
        <v>83.736520489</v>
      </c>
      <c r="F804" s="81" t="str">
        <f t="shared" si="203"/>
        <v>N/A</v>
      </c>
      <c r="G804" s="87">
        <v>84.141043076000003</v>
      </c>
      <c r="H804" s="81" t="str">
        <f t="shared" si="204"/>
        <v>N/A</v>
      </c>
      <c r="I804" s="82">
        <v>0.5927</v>
      </c>
      <c r="J804" s="82">
        <v>0.48309999999999997</v>
      </c>
      <c r="K804" s="83" t="s">
        <v>112</v>
      </c>
      <c r="L804" s="84" t="str">
        <f t="shared" si="205"/>
        <v>Yes</v>
      </c>
    </row>
    <row r="805" spans="1:12" x14ac:dyDescent="0.25">
      <c r="A805" s="129" t="s">
        <v>582</v>
      </c>
      <c r="B805" s="79" t="s">
        <v>50</v>
      </c>
      <c r="C805" s="87">
        <v>60.227272726999999</v>
      </c>
      <c r="D805" s="81" t="str">
        <f t="shared" si="202"/>
        <v>N/A</v>
      </c>
      <c r="E805" s="87">
        <v>73.248407642999993</v>
      </c>
      <c r="F805" s="81" t="str">
        <f t="shared" si="203"/>
        <v>N/A</v>
      </c>
      <c r="G805" s="87">
        <v>53.465346535000002</v>
      </c>
      <c r="H805" s="81" t="str">
        <f t="shared" si="204"/>
        <v>N/A</v>
      </c>
      <c r="I805" s="82">
        <v>21.62</v>
      </c>
      <c r="J805" s="82">
        <v>-27</v>
      </c>
      <c r="K805" s="83" t="s">
        <v>112</v>
      </c>
      <c r="L805" s="84" t="str">
        <f t="shared" si="205"/>
        <v>No</v>
      </c>
    </row>
    <row r="806" spans="1:12" x14ac:dyDescent="0.25">
      <c r="A806" s="129" t="s">
        <v>585</v>
      </c>
      <c r="B806" s="79" t="s">
        <v>50</v>
      </c>
      <c r="C806" s="87">
        <v>88.577561857000006</v>
      </c>
      <c r="D806" s="81" t="str">
        <f t="shared" si="202"/>
        <v>N/A</v>
      </c>
      <c r="E806" s="87">
        <v>88.404514273000004</v>
      </c>
      <c r="F806" s="81" t="str">
        <f t="shared" si="203"/>
        <v>N/A</v>
      </c>
      <c r="G806" s="87">
        <v>88.568673665999995</v>
      </c>
      <c r="H806" s="81" t="str">
        <f t="shared" si="204"/>
        <v>N/A</v>
      </c>
      <c r="I806" s="82">
        <v>-0.19500000000000001</v>
      </c>
      <c r="J806" s="82">
        <v>0.1857</v>
      </c>
      <c r="K806" s="83" t="s">
        <v>112</v>
      </c>
      <c r="L806" s="84" t="str">
        <f t="shared" si="205"/>
        <v>Yes</v>
      </c>
    </row>
    <row r="807" spans="1:12" x14ac:dyDescent="0.25">
      <c r="A807" s="129" t="s">
        <v>588</v>
      </c>
      <c r="B807" s="79" t="s">
        <v>50</v>
      </c>
      <c r="C807" s="87">
        <v>82.507901744999998</v>
      </c>
      <c r="D807" s="81" t="str">
        <f t="shared" si="202"/>
        <v>N/A</v>
      </c>
      <c r="E807" s="87">
        <v>83.065228052999998</v>
      </c>
      <c r="F807" s="81" t="str">
        <f t="shared" si="203"/>
        <v>N/A</v>
      </c>
      <c r="G807" s="87">
        <v>83.466510129</v>
      </c>
      <c r="H807" s="81" t="str">
        <f t="shared" si="204"/>
        <v>N/A</v>
      </c>
      <c r="I807" s="82">
        <v>0.67549999999999999</v>
      </c>
      <c r="J807" s="82">
        <v>0.48309999999999997</v>
      </c>
      <c r="K807" s="83" t="s">
        <v>112</v>
      </c>
      <c r="L807" s="84" t="str">
        <f t="shared" si="205"/>
        <v>Yes</v>
      </c>
    </row>
    <row r="808" spans="1:12" x14ac:dyDescent="0.25">
      <c r="A808" s="129" t="s">
        <v>590</v>
      </c>
      <c r="B808" s="79" t="s">
        <v>50</v>
      </c>
      <c r="C808" s="87">
        <v>83.904925216999999</v>
      </c>
      <c r="D808" s="81" t="str">
        <f t="shared" si="202"/>
        <v>N/A</v>
      </c>
      <c r="E808" s="87">
        <v>84.428745431999999</v>
      </c>
      <c r="F808" s="81" t="str">
        <f t="shared" si="203"/>
        <v>N/A</v>
      </c>
      <c r="G808" s="87">
        <v>85.029999016000005</v>
      </c>
      <c r="H808" s="81" t="str">
        <f t="shared" si="204"/>
        <v>N/A</v>
      </c>
      <c r="I808" s="82">
        <v>0.62429999999999997</v>
      </c>
      <c r="J808" s="82">
        <v>0.71209999999999996</v>
      </c>
      <c r="K808" s="83" t="s">
        <v>112</v>
      </c>
      <c r="L808" s="84" t="str">
        <f t="shared" si="205"/>
        <v>Yes</v>
      </c>
    </row>
    <row r="809" spans="1:12" x14ac:dyDescent="0.25">
      <c r="A809" s="148" t="s">
        <v>1</v>
      </c>
      <c r="B809" s="79" t="s">
        <v>50</v>
      </c>
      <c r="C809" s="80">
        <v>4.8547494171999999</v>
      </c>
      <c r="D809" s="81" t="str">
        <f t="shared" si="202"/>
        <v>N/A</v>
      </c>
      <c r="E809" s="80">
        <v>4.9910966647999997</v>
      </c>
      <c r="F809" s="81" t="str">
        <f t="shared" si="203"/>
        <v>N/A</v>
      </c>
      <c r="G809" s="80">
        <v>4.9298220435999998</v>
      </c>
      <c r="H809" s="81" t="str">
        <f t="shared" si="204"/>
        <v>N/A</v>
      </c>
      <c r="I809" s="82">
        <v>2.8090000000000002</v>
      </c>
      <c r="J809" s="82">
        <v>-1.23</v>
      </c>
      <c r="K809" s="83" t="s">
        <v>112</v>
      </c>
      <c r="L809" s="84" t="str">
        <f t="shared" si="205"/>
        <v>Yes</v>
      </c>
    </row>
    <row r="810" spans="1:12" x14ac:dyDescent="0.25">
      <c r="A810" s="129" t="s">
        <v>582</v>
      </c>
      <c r="B810" s="79" t="s">
        <v>50</v>
      </c>
      <c r="C810" s="80">
        <v>11.727272727000001</v>
      </c>
      <c r="D810" s="81" t="str">
        <f t="shared" si="202"/>
        <v>N/A</v>
      </c>
      <c r="E810" s="80">
        <v>11.794117647</v>
      </c>
      <c r="F810" s="81" t="str">
        <f t="shared" si="203"/>
        <v>N/A</v>
      </c>
      <c r="G810" s="80">
        <v>11.1</v>
      </c>
      <c r="H810" s="81" t="str">
        <f t="shared" si="204"/>
        <v>N/A</v>
      </c>
      <c r="I810" s="82">
        <v>0.56999999999999995</v>
      </c>
      <c r="J810" s="82">
        <v>-5.89</v>
      </c>
      <c r="K810" s="83" t="s">
        <v>112</v>
      </c>
      <c r="L810" s="84" t="str">
        <f t="shared" si="205"/>
        <v>Yes</v>
      </c>
    </row>
    <row r="811" spans="1:12" x14ac:dyDescent="0.25">
      <c r="A811" s="129" t="s">
        <v>585</v>
      </c>
      <c r="B811" s="79" t="s">
        <v>50</v>
      </c>
      <c r="C811" s="80">
        <v>13.368421053</v>
      </c>
      <c r="D811" s="81" t="str">
        <f t="shared" si="202"/>
        <v>N/A</v>
      </c>
      <c r="E811" s="80">
        <v>14.182554517</v>
      </c>
      <c r="F811" s="81" t="str">
        <f t="shared" si="203"/>
        <v>N/A</v>
      </c>
      <c r="G811" s="80">
        <v>13.148673658</v>
      </c>
      <c r="H811" s="81" t="str">
        <f t="shared" si="204"/>
        <v>N/A</v>
      </c>
      <c r="I811" s="82">
        <v>6.09</v>
      </c>
      <c r="J811" s="82">
        <v>-7.29</v>
      </c>
      <c r="K811" s="83" t="s">
        <v>112</v>
      </c>
      <c r="L811" s="84" t="str">
        <f t="shared" si="205"/>
        <v>Yes</v>
      </c>
    </row>
    <row r="812" spans="1:12" x14ac:dyDescent="0.25">
      <c r="A812" s="129" t="s">
        <v>588</v>
      </c>
      <c r="B812" s="79" t="s">
        <v>50</v>
      </c>
      <c r="C812" s="80">
        <v>4.2044981257999998</v>
      </c>
      <c r="D812" s="81" t="str">
        <f t="shared" si="202"/>
        <v>N/A</v>
      </c>
      <c r="E812" s="80">
        <v>4.3665911815999996</v>
      </c>
      <c r="F812" s="81" t="str">
        <f t="shared" si="203"/>
        <v>N/A</v>
      </c>
      <c r="G812" s="80">
        <v>4.3735854081000003</v>
      </c>
      <c r="H812" s="81" t="str">
        <f t="shared" si="204"/>
        <v>N/A</v>
      </c>
      <c r="I812" s="82">
        <v>3.855</v>
      </c>
      <c r="J812" s="82">
        <v>0.16020000000000001</v>
      </c>
      <c r="K812" s="83" t="s">
        <v>112</v>
      </c>
      <c r="L812" s="84" t="str">
        <f t="shared" si="205"/>
        <v>Yes</v>
      </c>
    </row>
    <row r="813" spans="1:12" x14ac:dyDescent="0.25">
      <c r="A813" s="129" t="s">
        <v>590</v>
      </c>
      <c r="B813" s="79" t="s">
        <v>50</v>
      </c>
      <c r="C813" s="80">
        <v>2.988773219</v>
      </c>
      <c r="D813" s="81" t="str">
        <f t="shared" si="202"/>
        <v>N/A</v>
      </c>
      <c r="E813" s="80">
        <v>2.9344786256000002</v>
      </c>
      <c r="F813" s="81" t="str">
        <f t="shared" si="203"/>
        <v>N/A</v>
      </c>
      <c r="G813" s="80">
        <v>3.0093867334</v>
      </c>
      <c r="H813" s="81" t="str">
        <f t="shared" si="204"/>
        <v>N/A</v>
      </c>
      <c r="I813" s="82">
        <v>-1.82</v>
      </c>
      <c r="J813" s="82">
        <v>2.5529999999999999</v>
      </c>
      <c r="K813" s="83" t="s">
        <v>112</v>
      </c>
      <c r="L813" s="84" t="str">
        <f t="shared" si="205"/>
        <v>Yes</v>
      </c>
    </row>
    <row r="814" spans="1:12" x14ac:dyDescent="0.25">
      <c r="A814" s="148" t="s">
        <v>2</v>
      </c>
      <c r="B814" s="79" t="s">
        <v>50</v>
      </c>
      <c r="C814" s="80">
        <v>115.59075145</v>
      </c>
      <c r="D814" s="81" t="str">
        <f t="shared" si="202"/>
        <v>N/A</v>
      </c>
      <c r="E814" s="80">
        <v>84.372132539999996</v>
      </c>
      <c r="F814" s="81" t="str">
        <f t="shared" si="203"/>
        <v>N/A</v>
      </c>
      <c r="G814" s="80">
        <v>78.074045206999998</v>
      </c>
      <c r="H814" s="81" t="str">
        <f t="shared" si="204"/>
        <v>N/A</v>
      </c>
      <c r="I814" s="82">
        <v>-27</v>
      </c>
      <c r="J814" s="82">
        <v>-7.46</v>
      </c>
      <c r="K814" s="83" t="s">
        <v>112</v>
      </c>
      <c r="L814" s="84" t="str">
        <f t="shared" si="205"/>
        <v>Yes</v>
      </c>
    </row>
    <row r="815" spans="1:12" x14ac:dyDescent="0.25">
      <c r="A815" s="129" t="s">
        <v>582</v>
      </c>
      <c r="B815" s="79" t="s">
        <v>50</v>
      </c>
      <c r="C815" s="80">
        <v>215.80645161000001</v>
      </c>
      <c r="D815" s="81" t="str">
        <f t="shared" si="202"/>
        <v>N/A</v>
      </c>
      <c r="E815" s="80">
        <v>212.31428571000001</v>
      </c>
      <c r="F815" s="81" t="str">
        <f t="shared" si="203"/>
        <v>N/A</v>
      </c>
      <c r="G815" s="80">
        <v>208.62962963000001</v>
      </c>
      <c r="H815" s="81" t="str">
        <f t="shared" si="204"/>
        <v>N/A</v>
      </c>
      <c r="I815" s="82">
        <v>-1.62</v>
      </c>
      <c r="J815" s="82">
        <v>-1.74</v>
      </c>
      <c r="K815" s="83" t="s">
        <v>112</v>
      </c>
      <c r="L815" s="84" t="str">
        <f t="shared" si="205"/>
        <v>Yes</v>
      </c>
    </row>
    <row r="816" spans="1:12" x14ac:dyDescent="0.25">
      <c r="A816" s="129" t="s">
        <v>585</v>
      </c>
      <c r="B816" s="79" t="s">
        <v>50</v>
      </c>
      <c r="C816" s="80">
        <v>202.17136658999999</v>
      </c>
      <c r="D816" s="81" t="str">
        <f t="shared" si="202"/>
        <v>N/A</v>
      </c>
      <c r="E816" s="80">
        <v>199.47826087000001</v>
      </c>
      <c r="F816" s="81" t="str">
        <f t="shared" si="203"/>
        <v>N/A</v>
      </c>
      <c r="G816" s="80">
        <v>202.38494624</v>
      </c>
      <c r="H816" s="81" t="str">
        <f t="shared" si="204"/>
        <v>N/A</v>
      </c>
      <c r="I816" s="82">
        <v>-1.33</v>
      </c>
      <c r="J816" s="82">
        <v>1.4570000000000001</v>
      </c>
      <c r="K816" s="83" t="s">
        <v>112</v>
      </c>
      <c r="L816" s="84" t="str">
        <f t="shared" si="205"/>
        <v>Yes</v>
      </c>
    </row>
    <row r="817" spans="1:12" x14ac:dyDescent="0.25">
      <c r="A817" s="129" t="s">
        <v>588</v>
      </c>
      <c r="B817" s="79" t="s">
        <v>50</v>
      </c>
      <c r="C817" s="80">
        <v>0.1385869565</v>
      </c>
      <c r="D817" s="81" t="str">
        <f t="shared" si="202"/>
        <v>N/A</v>
      </c>
      <c r="E817" s="80">
        <v>0</v>
      </c>
      <c r="F817" s="81" t="str">
        <f t="shared" si="203"/>
        <v>N/A</v>
      </c>
      <c r="G817" s="80">
        <v>0.50892857140000003</v>
      </c>
      <c r="H817" s="81" t="str">
        <f t="shared" si="204"/>
        <v>N/A</v>
      </c>
      <c r="I817" s="82">
        <v>-100</v>
      </c>
      <c r="J817" s="82" t="s">
        <v>1088</v>
      </c>
      <c r="K817" s="83" t="s">
        <v>112</v>
      </c>
      <c r="L817" s="84" t="str">
        <f t="shared" si="205"/>
        <v>N/A</v>
      </c>
    </row>
    <row r="818" spans="1:12" x14ac:dyDescent="0.25">
      <c r="A818" s="129" t="s">
        <v>590</v>
      </c>
      <c r="B818" s="79" t="s">
        <v>50</v>
      </c>
      <c r="C818" s="80">
        <v>8.8000000000000007</v>
      </c>
      <c r="D818" s="81" t="str">
        <f t="shared" si="202"/>
        <v>N/A</v>
      </c>
      <c r="E818" s="80">
        <v>14.375</v>
      </c>
      <c r="F818" s="81" t="str">
        <f t="shared" si="203"/>
        <v>N/A</v>
      </c>
      <c r="G818" s="80">
        <v>4</v>
      </c>
      <c r="H818" s="81" t="str">
        <f t="shared" si="204"/>
        <v>N/A</v>
      </c>
      <c r="I818" s="82">
        <v>63.35</v>
      </c>
      <c r="J818" s="82">
        <v>-72.2</v>
      </c>
      <c r="K818" s="83" t="s">
        <v>112</v>
      </c>
      <c r="L818" s="84" t="str">
        <f t="shared" si="205"/>
        <v>No</v>
      </c>
    </row>
    <row r="819" spans="1:12" x14ac:dyDescent="0.25">
      <c r="A819" s="148" t="s">
        <v>168</v>
      </c>
      <c r="B819" s="96" t="s">
        <v>50</v>
      </c>
      <c r="C819" s="91">
        <v>3.9720748901</v>
      </c>
      <c r="D819" s="98" t="str">
        <f t="shared" si="202"/>
        <v>N/A</v>
      </c>
      <c r="E819" s="91">
        <v>4.0690150971000003</v>
      </c>
      <c r="F819" s="98" t="str">
        <f t="shared" si="203"/>
        <v>N/A</v>
      </c>
      <c r="G819" s="91">
        <v>3.8051253068999999</v>
      </c>
      <c r="H819" s="98" t="str">
        <f t="shared" si="204"/>
        <v>N/A</v>
      </c>
      <c r="I819" s="99">
        <v>2.4409999999999998</v>
      </c>
      <c r="J819" s="99">
        <v>-6.49</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t="s">
        <v>1088</v>
      </c>
      <c r="J821" s="82">
        <v>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1000</v>
      </c>
      <c r="J822" s="82">
        <v>-36.4</v>
      </c>
      <c r="K822" s="139" t="s">
        <v>50</v>
      </c>
      <c r="L822" s="84" t="str">
        <f t="shared" si="209"/>
        <v>N/A</v>
      </c>
    </row>
    <row r="823" spans="1:12" x14ac:dyDescent="0.25">
      <c r="A823" s="129" t="s">
        <v>628</v>
      </c>
      <c r="B823" s="79" t="s">
        <v>50</v>
      </c>
      <c r="C823" s="80">
        <v>0</v>
      </c>
      <c r="D823" s="81" t="str">
        <f t="shared" si="206"/>
        <v>N/A</v>
      </c>
      <c r="E823" s="80">
        <v>11</v>
      </c>
      <c r="F823" s="81" t="str">
        <f t="shared" si="207"/>
        <v>N/A</v>
      </c>
      <c r="G823" s="80">
        <v>11</v>
      </c>
      <c r="H823" s="81" t="str">
        <f t="shared" si="208"/>
        <v>N/A</v>
      </c>
      <c r="I823" s="82" t="s">
        <v>1088</v>
      </c>
      <c r="J823" s="82">
        <v>-12.5</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11</v>
      </c>
      <c r="H824" s="81" t="str">
        <f t="shared" si="208"/>
        <v>N/A</v>
      </c>
      <c r="I824" s="82">
        <v>0</v>
      </c>
      <c r="J824" s="82">
        <v>0</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100</v>
      </c>
      <c r="J825" s="82">
        <v>200</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40</v>
      </c>
      <c r="J826" s="82">
        <v>-42.9</v>
      </c>
      <c r="K826" s="139" t="s">
        <v>50</v>
      </c>
      <c r="L826" s="84" t="str">
        <f t="shared" si="209"/>
        <v>N/A</v>
      </c>
    </row>
    <row r="827" spans="1:12" x14ac:dyDescent="0.25">
      <c r="A827" s="148" t="s">
        <v>817</v>
      </c>
      <c r="B827" s="130" t="s">
        <v>50</v>
      </c>
      <c r="C827" s="143">
        <v>551314</v>
      </c>
      <c r="D827" s="102" t="str">
        <f t="shared" si="206"/>
        <v>N/A</v>
      </c>
      <c r="E827" s="143">
        <v>1017905</v>
      </c>
      <c r="F827" s="102" t="str">
        <f t="shared" si="207"/>
        <v>N/A</v>
      </c>
      <c r="G827" s="143">
        <v>1217333</v>
      </c>
      <c r="H827" s="102" t="str">
        <f t="shared" si="208"/>
        <v>N/A</v>
      </c>
      <c r="I827" s="103">
        <v>84.63</v>
      </c>
      <c r="J827" s="103">
        <v>19.59</v>
      </c>
      <c r="K827" s="139" t="s">
        <v>50</v>
      </c>
      <c r="L827" s="104" t="str">
        <f t="shared" si="209"/>
        <v>N/A</v>
      </c>
    </row>
    <row r="828" spans="1:12" x14ac:dyDescent="0.25">
      <c r="A828" s="129" t="s">
        <v>632</v>
      </c>
      <c r="B828" s="130" t="s">
        <v>50</v>
      </c>
      <c r="C828" s="143">
        <v>474214</v>
      </c>
      <c r="D828" s="102" t="str">
        <f t="shared" si="206"/>
        <v>N/A</v>
      </c>
      <c r="E828" s="143">
        <v>928249</v>
      </c>
      <c r="F828" s="102" t="str">
        <f t="shared" si="207"/>
        <v>N/A</v>
      </c>
      <c r="G828" s="143">
        <v>1163260</v>
      </c>
      <c r="H828" s="102" t="str">
        <f t="shared" si="208"/>
        <v>N/A</v>
      </c>
      <c r="I828" s="103">
        <v>95.74</v>
      </c>
      <c r="J828" s="103">
        <v>25.32</v>
      </c>
      <c r="K828" s="139" t="s">
        <v>50</v>
      </c>
      <c r="L828" s="104" t="str">
        <f t="shared" si="209"/>
        <v>N/A</v>
      </c>
    </row>
    <row r="829" spans="1:12" x14ac:dyDescent="0.25">
      <c r="A829" s="129" t="s">
        <v>626</v>
      </c>
      <c r="B829" s="130" t="s">
        <v>50</v>
      </c>
      <c r="C829" s="143">
        <v>225553</v>
      </c>
      <c r="D829" s="102" t="str">
        <f t="shared" si="206"/>
        <v>N/A</v>
      </c>
      <c r="E829" s="143">
        <v>280979</v>
      </c>
      <c r="F829" s="102" t="str">
        <f t="shared" si="207"/>
        <v>N/A</v>
      </c>
      <c r="G829" s="143">
        <v>313848</v>
      </c>
      <c r="H829" s="102" t="str">
        <f t="shared" si="208"/>
        <v>N/A</v>
      </c>
      <c r="I829" s="103">
        <v>24.57</v>
      </c>
      <c r="J829" s="103">
        <v>11.7</v>
      </c>
      <c r="K829" s="139" t="s">
        <v>50</v>
      </c>
      <c r="L829" s="104" t="str">
        <f t="shared" si="209"/>
        <v>N/A</v>
      </c>
    </row>
    <row r="830" spans="1:12" x14ac:dyDescent="0.25">
      <c r="A830" s="129" t="s">
        <v>239</v>
      </c>
      <c r="B830" s="130" t="s">
        <v>50</v>
      </c>
      <c r="C830" s="143">
        <v>310085</v>
      </c>
      <c r="D830" s="102" t="str">
        <f t="shared" si="206"/>
        <v>N/A</v>
      </c>
      <c r="E830" s="143">
        <v>271284</v>
      </c>
      <c r="F830" s="102" t="str">
        <f t="shared" si="207"/>
        <v>N/A</v>
      </c>
      <c r="G830" s="143">
        <v>316957</v>
      </c>
      <c r="H830" s="102" t="str">
        <f t="shared" si="208"/>
        <v>N/A</v>
      </c>
      <c r="I830" s="103">
        <v>-12.5</v>
      </c>
      <c r="J830" s="103">
        <v>16.84</v>
      </c>
      <c r="K830" s="139" t="s">
        <v>50</v>
      </c>
      <c r="L830" s="104" t="str">
        <f t="shared" si="209"/>
        <v>N/A</v>
      </c>
    </row>
    <row r="831" spans="1:12" x14ac:dyDescent="0.25">
      <c r="A831" s="129" t="s">
        <v>691</v>
      </c>
      <c r="B831" s="130" t="s">
        <v>50</v>
      </c>
      <c r="C831" s="143">
        <v>254273</v>
      </c>
      <c r="D831" s="102" t="str">
        <f t="shared" si="206"/>
        <v>N/A</v>
      </c>
      <c r="E831" s="143">
        <v>291856</v>
      </c>
      <c r="F831" s="102" t="str">
        <f t="shared" si="207"/>
        <v>N/A</v>
      </c>
      <c r="G831" s="143">
        <v>307727</v>
      </c>
      <c r="H831" s="102" t="str">
        <f t="shared" si="208"/>
        <v>N/A</v>
      </c>
      <c r="I831" s="103">
        <v>14.78</v>
      </c>
      <c r="J831" s="103">
        <v>5.4379999999999997</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1539453</v>
      </c>
      <c r="D833" s="102" t="str">
        <f t="shared" ref="D833:D847" si="210">IF($B833="N/A","N/A",IF(C833&gt;10,"No",IF(C833&lt;-10,"No","Yes")))</f>
        <v>N/A</v>
      </c>
      <c r="E833" s="143">
        <v>1831766</v>
      </c>
      <c r="F833" s="102" t="str">
        <f t="shared" ref="F833:F847" si="211">IF($B833="N/A","N/A",IF(E833&gt;10,"No",IF(E833&lt;-10,"No","Yes")))</f>
        <v>N/A</v>
      </c>
      <c r="G833" s="143">
        <v>2171656</v>
      </c>
      <c r="H833" s="102" t="str">
        <f t="shared" ref="H833:H847" si="212">IF($B833="N/A","N/A",IF(G833&gt;10,"No",IF(G833&lt;-10,"No","Yes")))</f>
        <v>N/A</v>
      </c>
      <c r="I833" s="103">
        <v>18.989999999999998</v>
      </c>
      <c r="J833" s="103">
        <v>18.559999999999999</v>
      </c>
      <c r="K833" s="109" t="s">
        <v>112</v>
      </c>
      <c r="L833" s="104" t="str">
        <f t="shared" ref="L833:L847" si="213">IF(J833="Div by 0", "N/A", IF(K833="N/A","N/A", IF(J833&gt;VALUE(MID(K833,1,2)), "No", IF(J833&lt;-1*VALUE(MID(K833,1,2)), "No", "Yes"))))</f>
        <v>No</v>
      </c>
    </row>
    <row r="834" spans="1:12" x14ac:dyDescent="0.25">
      <c r="A834" s="148" t="s">
        <v>634</v>
      </c>
      <c r="B834" s="79" t="s">
        <v>50</v>
      </c>
      <c r="C834" s="80">
        <v>7531</v>
      </c>
      <c r="D834" s="81" t="str">
        <f t="shared" si="210"/>
        <v>N/A</v>
      </c>
      <c r="E834" s="80">
        <v>7843</v>
      </c>
      <c r="F834" s="81" t="str">
        <f t="shared" si="211"/>
        <v>N/A</v>
      </c>
      <c r="G834" s="80">
        <v>8012</v>
      </c>
      <c r="H834" s="81" t="str">
        <f t="shared" si="212"/>
        <v>N/A</v>
      </c>
      <c r="I834" s="82">
        <v>4.1429999999999998</v>
      </c>
      <c r="J834" s="82">
        <v>2.1549999999999998</v>
      </c>
      <c r="K834" s="83" t="s">
        <v>112</v>
      </c>
      <c r="L834" s="84" t="str">
        <f t="shared" si="213"/>
        <v>Yes</v>
      </c>
    </row>
    <row r="835" spans="1:12" x14ac:dyDescent="0.25">
      <c r="A835" s="148" t="s">
        <v>635</v>
      </c>
      <c r="B835" s="79" t="s">
        <v>50</v>
      </c>
      <c r="C835" s="85">
        <v>204.41548266999999</v>
      </c>
      <c r="D835" s="81" t="str">
        <f t="shared" si="210"/>
        <v>N/A</v>
      </c>
      <c r="E835" s="85">
        <v>233.55425220000001</v>
      </c>
      <c r="F835" s="81" t="str">
        <f t="shared" si="211"/>
        <v>N/A</v>
      </c>
      <c r="G835" s="85">
        <v>271.05042436000002</v>
      </c>
      <c r="H835" s="81" t="str">
        <f t="shared" si="212"/>
        <v>N/A</v>
      </c>
      <c r="I835" s="82">
        <v>14.25</v>
      </c>
      <c r="J835" s="82">
        <v>16.05</v>
      </c>
      <c r="K835" s="83" t="s">
        <v>112</v>
      </c>
      <c r="L835" s="84" t="str">
        <f t="shared" si="213"/>
        <v>No</v>
      </c>
    </row>
    <row r="836" spans="1:12" x14ac:dyDescent="0.25">
      <c r="A836" s="148" t="s">
        <v>636</v>
      </c>
      <c r="B836" s="79" t="s">
        <v>50</v>
      </c>
      <c r="C836" s="85">
        <v>2789029</v>
      </c>
      <c r="D836" s="81" t="str">
        <f t="shared" si="210"/>
        <v>N/A</v>
      </c>
      <c r="E836" s="85">
        <v>2556298</v>
      </c>
      <c r="F836" s="81" t="str">
        <f t="shared" si="211"/>
        <v>N/A</v>
      </c>
      <c r="G836" s="85">
        <v>2593848</v>
      </c>
      <c r="H836" s="81" t="str">
        <f t="shared" si="212"/>
        <v>N/A</v>
      </c>
      <c r="I836" s="82">
        <v>-8.34</v>
      </c>
      <c r="J836" s="82">
        <v>1.4690000000000001</v>
      </c>
      <c r="K836" s="83" t="s">
        <v>112</v>
      </c>
      <c r="L836" s="84" t="str">
        <f t="shared" si="213"/>
        <v>Yes</v>
      </c>
    </row>
    <row r="837" spans="1:12" x14ac:dyDescent="0.25">
      <c r="A837" s="148" t="s">
        <v>637</v>
      </c>
      <c r="B837" s="79" t="s">
        <v>50</v>
      </c>
      <c r="C837" s="80">
        <v>8199</v>
      </c>
      <c r="D837" s="81" t="str">
        <f t="shared" si="210"/>
        <v>N/A</v>
      </c>
      <c r="E837" s="80">
        <v>7882</v>
      </c>
      <c r="F837" s="81" t="str">
        <f t="shared" si="211"/>
        <v>N/A</v>
      </c>
      <c r="G837" s="80">
        <v>7877</v>
      </c>
      <c r="H837" s="81" t="str">
        <f t="shared" si="212"/>
        <v>N/A</v>
      </c>
      <c r="I837" s="82">
        <v>-3.87</v>
      </c>
      <c r="J837" s="82">
        <v>-6.3E-2</v>
      </c>
      <c r="K837" s="83" t="s">
        <v>112</v>
      </c>
      <c r="L837" s="84" t="str">
        <f t="shared" si="213"/>
        <v>Yes</v>
      </c>
    </row>
    <row r="838" spans="1:12" x14ac:dyDescent="0.25">
      <c r="A838" s="148" t="s">
        <v>638</v>
      </c>
      <c r="B838" s="79" t="s">
        <v>50</v>
      </c>
      <c r="C838" s="85">
        <v>340.16697157999999</v>
      </c>
      <c r="D838" s="81" t="str">
        <f t="shared" si="210"/>
        <v>N/A</v>
      </c>
      <c r="E838" s="85">
        <v>324.32098452000002</v>
      </c>
      <c r="F838" s="81" t="str">
        <f t="shared" si="211"/>
        <v>N/A</v>
      </c>
      <c r="G838" s="85">
        <v>329.29389361</v>
      </c>
      <c r="H838" s="81" t="str">
        <f t="shared" si="212"/>
        <v>N/A</v>
      </c>
      <c r="I838" s="82">
        <v>-4.66</v>
      </c>
      <c r="J838" s="82">
        <v>1.5329999999999999</v>
      </c>
      <c r="K838" s="83" t="s">
        <v>112</v>
      </c>
      <c r="L838" s="84" t="str">
        <f t="shared" si="213"/>
        <v>Yes</v>
      </c>
    </row>
    <row r="839" spans="1:12" x14ac:dyDescent="0.25">
      <c r="A839" s="148" t="s">
        <v>648</v>
      </c>
      <c r="B839" s="79" t="s">
        <v>50</v>
      </c>
      <c r="C839" s="85">
        <v>4545621</v>
      </c>
      <c r="D839" s="81" t="str">
        <f t="shared" si="210"/>
        <v>N/A</v>
      </c>
      <c r="E839" s="85">
        <v>4727347</v>
      </c>
      <c r="F839" s="81" t="str">
        <f t="shared" si="211"/>
        <v>N/A</v>
      </c>
      <c r="G839" s="85">
        <v>5785991</v>
      </c>
      <c r="H839" s="81" t="str">
        <f t="shared" si="212"/>
        <v>N/A</v>
      </c>
      <c r="I839" s="82">
        <v>3.9980000000000002</v>
      </c>
      <c r="J839" s="82">
        <v>22.39</v>
      </c>
      <c r="K839" s="83" t="s">
        <v>112</v>
      </c>
      <c r="L839" s="84" t="str">
        <f t="shared" si="213"/>
        <v>No</v>
      </c>
    </row>
    <row r="840" spans="1:12" x14ac:dyDescent="0.25">
      <c r="A840" s="148" t="s">
        <v>650</v>
      </c>
      <c r="B840" s="79" t="s">
        <v>50</v>
      </c>
      <c r="C840" s="80">
        <v>9975</v>
      </c>
      <c r="D840" s="81" t="str">
        <f t="shared" si="210"/>
        <v>N/A</v>
      </c>
      <c r="E840" s="80">
        <v>10493</v>
      </c>
      <c r="F840" s="81" t="str">
        <f t="shared" si="211"/>
        <v>N/A</v>
      </c>
      <c r="G840" s="80">
        <v>12260</v>
      </c>
      <c r="H840" s="81" t="str">
        <f t="shared" si="212"/>
        <v>N/A</v>
      </c>
      <c r="I840" s="82">
        <v>5.1929999999999996</v>
      </c>
      <c r="J840" s="82">
        <v>16.84</v>
      </c>
      <c r="K840" s="83" t="s">
        <v>112</v>
      </c>
      <c r="L840" s="84" t="str">
        <f t="shared" si="213"/>
        <v>No</v>
      </c>
    </row>
    <row r="841" spans="1:12" x14ac:dyDescent="0.25">
      <c r="A841" s="148" t="s">
        <v>649</v>
      </c>
      <c r="B841" s="79" t="s">
        <v>50</v>
      </c>
      <c r="C841" s="85">
        <v>455.70135338</v>
      </c>
      <c r="D841" s="81" t="str">
        <f t="shared" si="210"/>
        <v>N/A</v>
      </c>
      <c r="E841" s="85">
        <v>450.52387306000003</v>
      </c>
      <c r="F841" s="81" t="str">
        <f t="shared" si="211"/>
        <v>N/A</v>
      </c>
      <c r="G841" s="85">
        <v>471.94053833999999</v>
      </c>
      <c r="H841" s="81" t="str">
        <f t="shared" si="212"/>
        <v>N/A</v>
      </c>
      <c r="I841" s="82">
        <v>-1.1399999999999999</v>
      </c>
      <c r="J841" s="82">
        <v>4.7539999999999996</v>
      </c>
      <c r="K841" s="83" t="s">
        <v>112</v>
      </c>
      <c r="L841" s="84" t="str">
        <f t="shared" si="213"/>
        <v>Yes</v>
      </c>
    </row>
    <row r="842" spans="1:12" x14ac:dyDescent="0.25">
      <c r="A842" s="148" t="s">
        <v>639</v>
      </c>
      <c r="B842" s="79" t="s">
        <v>50</v>
      </c>
      <c r="C842" s="85">
        <v>34582789</v>
      </c>
      <c r="D842" s="81" t="str">
        <f t="shared" si="210"/>
        <v>N/A</v>
      </c>
      <c r="E842" s="85">
        <v>37990010</v>
      </c>
      <c r="F842" s="81" t="str">
        <f t="shared" si="211"/>
        <v>N/A</v>
      </c>
      <c r="G842" s="85">
        <v>39110764</v>
      </c>
      <c r="H842" s="81" t="str">
        <f t="shared" si="212"/>
        <v>N/A</v>
      </c>
      <c r="I842" s="82">
        <v>9.8520000000000003</v>
      </c>
      <c r="J842" s="82">
        <v>2.95</v>
      </c>
      <c r="K842" s="83" t="s">
        <v>112</v>
      </c>
      <c r="L842" s="84" t="str">
        <f t="shared" si="213"/>
        <v>Yes</v>
      </c>
    </row>
    <row r="843" spans="1:12" x14ac:dyDescent="0.25">
      <c r="A843" s="148" t="s">
        <v>640</v>
      </c>
      <c r="B843" s="79" t="s">
        <v>50</v>
      </c>
      <c r="C843" s="80">
        <v>22465</v>
      </c>
      <c r="D843" s="81" t="str">
        <f t="shared" si="210"/>
        <v>N/A</v>
      </c>
      <c r="E843" s="80">
        <v>22961</v>
      </c>
      <c r="F843" s="81" t="str">
        <f t="shared" si="211"/>
        <v>N/A</v>
      </c>
      <c r="G843" s="80">
        <v>23146</v>
      </c>
      <c r="H843" s="81" t="str">
        <f t="shared" si="212"/>
        <v>N/A</v>
      </c>
      <c r="I843" s="82">
        <v>2.2080000000000002</v>
      </c>
      <c r="J843" s="82">
        <v>0.80569999999999997</v>
      </c>
      <c r="K843" s="83" t="s">
        <v>112</v>
      </c>
      <c r="L843" s="84" t="str">
        <f t="shared" si="213"/>
        <v>Yes</v>
      </c>
    </row>
    <row r="844" spans="1:12" x14ac:dyDescent="0.25">
      <c r="A844" s="148" t="s">
        <v>641</v>
      </c>
      <c r="B844" s="79" t="s">
        <v>50</v>
      </c>
      <c r="C844" s="85">
        <v>1539.4074783000001</v>
      </c>
      <c r="D844" s="81" t="str">
        <f t="shared" si="210"/>
        <v>N/A</v>
      </c>
      <c r="E844" s="85">
        <v>1654.5450982</v>
      </c>
      <c r="F844" s="81" t="str">
        <f t="shared" si="211"/>
        <v>N/A</v>
      </c>
      <c r="G844" s="85">
        <v>1689.7418127999999</v>
      </c>
      <c r="H844" s="81" t="str">
        <f t="shared" si="212"/>
        <v>N/A</v>
      </c>
      <c r="I844" s="82">
        <v>7.4790000000000001</v>
      </c>
      <c r="J844" s="82">
        <v>2.1269999999999998</v>
      </c>
      <c r="K844" s="83" t="s">
        <v>112</v>
      </c>
      <c r="L844" s="84" t="str">
        <f t="shared" si="213"/>
        <v>Yes</v>
      </c>
    </row>
    <row r="845" spans="1:12" ht="12.75" customHeight="1" x14ac:dyDescent="0.25">
      <c r="A845" s="148" t="s">
        <v>929</v>
      </c>
      <c r="B845" s="79" t="s">
        <v>50</v>
      </c>
      <c r="C845" s="85">
        <v>25877785</v>
      </c>
      <c r="D845" s="81" t="str">
        <f t="shared" si="210"/>
        <v>N/A</v>
      </c>
      <c r="E845" s="85">
        <v>27360423</v>
      </c>
      <c r="F845" s="81" t="str">
        <f t="shared" si="211"/>
        <v>N/A</v>
      </c>
      <c r="G845" s="85">
        <v>29242930</v>
      </c>
      <c r="H845" s="81" t="str">
        <f t="shared" si="212"/>
        <v>N/A</v>
      </c>
      <c r="I845" s="82">
        <v>5.7290000000000001</v>
      </c>
      <c r="J845" s="82">
        <v>6.88</v>
      </c>
      <c r="K845" s="83" t="s">
        <v>112</v>
      </c>
      <c r="L845" s="84" t="str">
        <f t="shared" si="213"/>
        <v>Yes</v>
      </c>
    </row>
    <row r="846" spans="1:12" x14ac:dyDescent="0.25">
      <c r="A846" s="148" t="s">
        <v>642</v>
      </c>
      <c r="B846" s="96" t="s">
        <v>50</v>
      </c>
      <c r="C846" s="107">
        <v>667</v>
      </c>
      <c r="D846" s="98" t="str">
        <f t="shared" si="210"/>
        <v>N/A</v>
      </c>
      <c r="E846" s="107">
        <v>686</v>
      </c>
      <c r="F846" s="98" t="str">
        <f t="shared" si="211"/>
        <v>N/A</v>
      </c>
      <c r="G846" s="107">
        <v>692</v>
      </c>
      <c r="H846" s="98" t="str">
        <f t="shared" si="212"/>
        <v>N/A</v>
      </c>
      <c r="I846" s="82">
        <v>2.8490000000000002</v>
      </c>
      <c r="J846" s="82">
        <v>0.87460000000000004</v>
      </c>
      <c r="K846" s="90" t="s">
        <v>112</v>
      </c>
      <c r="L846" s="84" t="str">
        <f t="shared" si="213"/>
        <v>Yes</v>
      </c>
    </row>
    <row r="847" spans="1:12" x14ac:dyDescent="0.25">
      <c r="A847" s="148" t="s">
        <v>643</v>
      </c>
      <c r="B847" s="96" t="s">
        <v>50</v>
      </c>
      <c r="C847" s="94">
        <v>38797.278860999999</v>
      </c>
      <c r="D847" s="98" t="str">
        <f t="shared" si="210"/>
        <v>N/A</v>
      </c>
      <c r="E847" s="94">
        <v>39883.998542000001</v>
      </c>
      <c r="F847" s="98" t="str">
        <f t="shared" si="211"/>
        <v>N/A</v>
      </c>
      <c r="G847" s="94">
        <v>42258.569364000003</v>
      </c>
      <c r="H847" s="98" t="str">
        <f t="shared" si="212"/>
        <v>N/A</v>
      </c>
      <c r="I847" s="99">
        <v>2.8010000000000002</v>
      </c>
      <c r="J847" s="99">
        <v>5.9539999999999997</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56280975</v>
      </c>
      <c r="D849" s="81" t="str">
        <f t="shared" ref="D849:D872" si="214">IF($B849="N/A","N/A",IF(C849&gt;10,"No",IF(C849&lt;-10,"No","Yes")))</f>
        <v>N/A</v>
      </c>
      <c r="E849" s="140">
        <v>48619813</v>
      </c>
      <c r="F849" s="81" t="str">
        <f t="shared" ref="F849:F872" si="215">IF($B849="N/A","N/A",IF(E849&gt;10,"No",IF(E849&lt;-10,"No","Yes")))</f>
        <v>N/A</v>
      </c>
      <c r="G849" s="140">
        <v>37720734</v>
      </c>
      <c r="H849" s="81" t="str">
        <f t="shared" ref="H849:H872" si="216">IF($B849="N/A","N/A",IF(G849&gt;10,"No",IF(G849&lt;-10,"No","Yes")))</f>
        <v>N/A</v>
      </c>
      <c r="I849" s="82">
        <v>-13.6</v>
      </c>
      <c r="J849" s="82">
        <v>-22.4</v>
      </c>
      <c r="K849" s="83" t="s">
        <v>112</v>
      </c>
      <c r="L849" s="84" t="str">
        <f t="shared" ref="L849:L872" si="217">IF(J849="Div by 0", "N/A", IF(K849="N/A","N/A", IF(J849&gt;VALUE(MID(K849,1,2)), "No", IF(J849&lt;-1*VALUE(MID(K849,1,2)), "No", "Yes"))))</f>
        <v>No</v>
      </c>
    </row>
    <row r="850" spans="1:12" ht="12.75" customHeight="1" x14ac:dyDescent="0.25">
      <c r="A850" s="86" t="s">
        <v>468</v>
      </c>
      <c r="B850" s="79" t="s">
        <v>50</v>
      </c>
      <c r="C850" s="89">
        <v>2974</v>
      </c>
      <c r="D850" s="81" t="str">
        <f t="shared" si="214"/>
        <v>N/A</v>
      </c>
      <c r="E850" s="89">
        <v>2943</v>
      </c>
      <c r="F850" s="81" t="str">
        <f t="shared" si="215"/>
        <v>N/A</v>
      </c>
      <c r="G850" s="89">
        <v>2263</v>
      </c>
      <c r="H850" s="81" t="str">
        <f t="shared" si="216"/>
        <v>N/A</v>
      </c>
      <c r="I850" s="82">
        <v>-1.04</v>
      </c>
      <c r="J850" s="82">
        <v>-23.1</v>
      </c>
      <c r="K850" s="83" t="s">
        <v>112</v>
      </c>
      <c r="L850" s="84" t="str">
        <f t="shared" si="217"/>
        <v>No</v>
      </c>
    </row>
    <row r="851" spans="1:12" ht="12.75" customHeight="1" x14ac:dyDescent="0.25">
      <c r="A851" s="86" t="s">
        <v>819</v>
      </c>
      <c r="B851" s="79" t="s">
        <v>50</v>
      </c>
      <c r="C851" s="140">
        <v>18924.335910999998</v>
      </c>
      <c r="D851" s="81" t="str">
        <f t="shared" si="214"/>
        <v>N/A</v>
      </c>
      <c r="E851" s="140">
        <v>16520.493714</v>
      </c>
      <c r="F851" s="81" t="str">
        <f t="shared" si="215"/>
        <v>N/A</v>
      </c>
      <c r="G851" s="140">
        <v>16668.463985999999</v>
      </c>
      <c r="H851" s="81" t="str">
        <f t="shared" si="216"/>
        <v>N/A</v>
      </c>
      <c r="I851" s="82">
        <v>-12.7</v>
      </c>
      <c r="J851" s="82">
        <v>0.89570000000000005</v>
      </c>
      <c r="K851" s="83" t="s">
        <v>112</v>
      </c>
      <c r="L851" s="84" t="str">
        <f t="shared" si="217"/>
        <v>Yes</v>
      </c>
    </row>
    <row r="852" spans="1:12" x14ac:dyDescent="0.25">
      <c r="A852" s="129" t="s">
        <v>582</v>
      </c>
      <c r="B852" s="79" t="s">
        <v>50</v>
      </c>
      <c r="C852" s="140">
        <v>1977.75</v>
      </c>
      <c r="D852" s="81" t="str">
        <f t="shared" si="214"/>
        <v>N/A</v>
      </c>
      <c r="E852" s="140">
        <v>6090.5692307999998</v>
      </c>
      <c r="F852" s="81" t="str">
        <f t="shared" si="215"/>
        <v>N/A</v>
      </c>
      <c r="G852" s="140">
        <v>5732.75</v>
      </c>
      <c r="H852" s="81" t="str">
        <f t="shared" si="216"/>
        <v>N/A</v>
      </c>
      <c r="I852" s="82">
        <v>208</v>
      </c>
      <c r="J852" s="82">
        <v>-5.87</v>
      </c>
      <c r="K852" s="83" t="s">
        <v>112</v>
      </c>
      <c r="L852" s="84" t="str">
        <f t="shared" si="217"/>
        <v>Yes</v>
      </c>
    </row>
    <row r="853" spans="1:12" x14ac:dyDescent="0.25">
      <c r="A853" s="129" t="s">
        <v>585</v>
      </c>
      <c r="B853" s="79" t="s">
        <v>50</v>
      </c>
      <c r="C853" s="140">
        <v>20603.568465</v>
      </c>
      <c r="D853" s="81" t="str">
        <f t="shared" si="214"/>
        <v>N/A</v>
      </c>
      <c r="E853" s="140">
        <v>21705.230611999999</v>
      </c>
      <c r="F853" s="81" t="str">
        <f t="shared" si="215"/>
        <v>N/A</v>
      </c>
      <c r="G853" s="140">
        <v>21994.304462</v>
      </c>
      <c r="H853" s="81" t="str">
        <f t="shared" si="216"/>
        <v>N/A</v>
      </c>
      <c r="I853" s="82">
        <v>5.3470000000000004</v>
      </c>
      <c r="J853" s="82">
        <v>1.3320000000000001</v>
      </c>
      <c r="K853" s="83" t="s">
        <v>112</v>
      </c>
      <c r="L853" s="84" t="str">
        <f t="shared" si="217"/>
        <v>Yes</v>
      </c>
    </row>
    <row r="854" spans="1:12" x14ac:dyDescent="0.25">
      <c r="A854" s="129" t="s">
        <v>588</v>
      </c>
      <c r="B854" s="79" t="s">
        <v>50</v>
      </c>
      <c r="C854" s="140">
        <v>18004.563945999998</v>
      </c>
      <c r="D854" s="81" t="str">
        <f t="shared" si="214"/>
        <v>N/A</v>
      </c>
      <c r="E854" s="140">
        <v>12216.673913000001</v>
      </c>
      <c r="F854" s="81" t="str">
        <f t="shared" si="215"/>
        <v>N/A</v>
      </c>
      <c r="G854" s="140">
        <v>6144.4391691000001</v>
      </c>
      <c r="H854" s="81" t="str">
        <f t="shared" si="216"/>
        <v>N/A</v>
      </c>
      <c r="I854" s="82">
        <v>-32.1</v>
      </c>
      <c r="J854" s="82">
        <v>-49.7</v>
      </c>
      <c r="K854" s="83" t="s">
        <v>112</v>
      </c>
      <c r="L854" s="84" t="str">
        <f t="shared" si="217"/>
        <v>No</v>
      </c>
    </row>
    <row r="855" spans="1:12" x14ac:dyDescent="0.25">
      <c r="A855" s="129" t="s">
        <v>590</v>
      </c>
      <c r="B855" s="79" t="s">
        <v>50</v>
      </c>
      <c r="C855" s="140">
        <v>251.75925925999999</v>
      </c>
      <c r="D855" s="81" t="str">
        <f t="shared" si="214"/>
        <v>N/A</v>
      </c>
      <c r="E855" s="140">
        <v>272.89189189000001</v>
      </c>
      <c r="F855" s="81" t="str">
        <f t="shared" si="215"/>
        <v>N/A</v>
      </c>
      <c r="G855" s="140">
        <v>249.12280702000001</v>
      </c>
      <c r="H855" s="81" t="str">
        <f t="shared" si="216"/>
        <v>N/A</v>
      </c>
      <c r="I855" s="82">
        <v>8.3940000000000001</v>
      </c>
      <c r="J855" s="82">
        <v>-8.7100000000000009</v>
      </c>
      <c r="K855" s="83" t="s">
        <v>112</v>
      </c>
      <c r="L855" s="84" t="str">
        <f t="shared" si="217"/>
        <v>Yes</v>
      </c>
    </row>
    <row r="856" spans="1:12" ht="12.75" customHeight="1" x14ac:dyDescent="0.25">
      <c r="A856" s="148" t="s">
        <v>469</v>
      </c>
      <c r="B856" s="79" t="s">
        <v>50</v>
      </c>
      <c r="C856" s="81">
        <v>2.6964050953999998</v>
      </c>
      <c r="D856" s="81" t="str">
        <f t="shared" si="214"/>
        <v>N/A</v>
      </c>
      <c r="E856" s="81">
        <v>2.6446800863000002</v>
      </c>
      <c r="F856" s="81" t="str">
        <f t="shared" si="215"/>
        <v>N/A</v>
      </c>
      <c r="G856" s="81">
        <v>1.9983751612</v>
      </c>
      <c r="H856" s="81" t="str">
        <f t="shared" si="216"/>
        <v>N/A</v>
      </c>
      <c r="I856" s="82">
        <v>-1.92</v>
      </c>
      <c r="J856" s="82">
        <v>-24.4</v>
      </c>
      <c r="K856" s="83" t="s">
        <v>112</v>
      </c>
      <c r="L856" s="84" t="str">
        <f t="shared" si="217"/>
        <v>No</v>
      </c>
    </row>
    <row r="857" spans="1:12" x14ac:dyDescent="0.25">
      <c r="A857" s="129" t="s">
        <v>582</v>
      </c>
      <c r="B857" s="79" t="s">
        <v>50</v>
      </c>
      <c r="C857" s="81">
        <v>4.5454545455000002</v>
      </c>
      <c r="D857" s="81" t="str">
        <f t="shared" si="214"/>
        <v>N/A</v>
      </c>
      <c r="E857" s="81">
        <v>41.401273885000002</v>
      </c>
      <c r="F857" s="81" t="str">
        <f t="shared" si="215"/>
        <v>N/A</v>
      </c>
      <c r="G857" s="81">
        <v>7.9207920791999999</v>
      </c>
      <c r="H857" s="81" t="str">
        <f t="shared" si="216"/>
        <v>N/A</v>
      </c>
      <c r="I857" s="82">
        <v>810.8</v>
      </c>
      <c r="J857" s="82">
        <v>-80.900000000000006</v>
      </c>
      <c r="K857" s="83" t="s">
        <v>112</v>
      </c>
      <c r="L857" s="84" t="str">
        <f t="shared" si="217"/>
        <v>No</v>
      </c>
    </row>
    <row r="858" spans="1:12" x14ac:dyDescent="0.25">
      <c r="A858" s="129" t="s">
        <v>585</v>
      </c>
      <c r="B858" s="79" t="s">
        <v>50</v>
      </c>
      <c r="C858" s="81">
        <v>16.337137046999999</v>
      </c>
      <c r="D858" s="81" t="str">
        <f t="shared" si="214"/>
        <v>N/A</v>
      </c>
      <c r="E858" s="81">
        <v>16.264660323000001</v>
      </c>
      <c r="F858" s="81" t="str">
        <f t="shared" si="215"/>
        <v>N/A</v>
      </c>
      <c r="G858" s="81">
        <v>16.327405185</v>
      </c>
      <c r="H858" s="81" t="str">
        <f t="shared" si="216"/>
        <v>N/A</v>
      </c>
      <c r="I858" s="82">
        <v>-0.44400000000000001</v>
      </c>
      <c r="J858" s="82">
        <v>0.38579999999999998</v>
      </c>
      <c r="K858" s="83" t="s">
        <v>112</v>
      </c>
      <c r="L858" s="84" t="str">
        <f t="shared" si="217"/>
        <v>Yes</v>
      </c>
    </row>
    <row r="859" spans="1:12" x14ac:dyDescent="0.25">
      <c r="A859" s="129" t="s">
        <v>588</v>
      </c>
      <c r="B859" s="79" t="s">
        <v>50</v>
      </c>
      <c r="C859" s="81">
        <v>1.8292227670000001</v>
      </c>
      <c r="D859" s="81" t="str">
        <f t="shared" si="214"/>
        <v>N/A</v>
      </c>
      <c r="E859" s="81">
        <v>1.6356056890999999</v>
      </c>
      <c r="F859" s="81" t="str">
        <f t="shared" si="215"/>
        <v>N/A</v>
      </c>
      <c r="G859" s="81">
        <v>0.8074467193</v>
      </c>
      <c r="H859" s="81" t="str">
        <f t="shared" si="216"/>
        <v>N/A</v>
      </c>
      <c r="I859" s="82">
        <v>-10.6</v>
      </c>
      <c r="J859" s="82">
        <v>-50.6</v>
      </c>
      <c r="K859" s="83" t="s">
        <v>112</v>
      </c>
      <c r="L859" s="84" t="str">
        <f t="shared" si="217"/>
        <v>No</v>
      </c>
    </row>
    <row r="860" spans="1:12" x14ac:dyDescent="0.25">
      <c r="A860" s="129" t="s">
        <v>590</v>
      </c>
      <c r="B860" s="79" t="s">
        <v>50</v>
      </c>
      <c r="C860" s="81">
        <v>0.2572163475</v>
      </c>
      <c r="D860" s="81" t="str">
        <f t="shared" si="214"/>
        <v>N/A</v>
      </c>
      <c r="E860" s="81">
        <v>0.36053593179999999</v>
      </c>
      <c r="F860" s="81" t="str">
        <f t="shared" si="215"/>
        <v>N/A</v>
      </c>
      <c r="G860" s="81">
        <v>0.2803186781</v>
      </c>
      <c r="H860" s="81" t="str">
        <f t="shared" si="216"/>
        <v>N/A</v>
      </c>
      <c r="I860" s="82">
        <v>40.17</v>
      </c>
      <c r="J860" s="82">
        <v>-22.2</v>
      </c>
      <c r="K860" s="83" t="s">
        <v>112</v>
      </c>
      <c r="L860" s="84" t="str">
        <f t="shared" si="217"/>
        <v>No</v>
      </c>
    </row>
    <row r="861" spans="1:12" ht="12.75" customHeight="1" x14ac:dyDescent="0.25">
      <c r="A861" s="86" t="s">
        <v>820</v>
      </c>
      <c r="B861" s="79" t="s">
        <v>50</v>
      </c>
      <c r="C861" s="140">
        <v>25877785</v>
      </c>
      <c r="D861" s="81" t="str">
        <f t="shared" si="214"/>
        <v>N/A</v>
      </c>
      <c r="E861" s="140">
        <v>27360423</v>
      </c>
      <c r="F861" s="81" t="str">
        <f t="shared" si="215"/>
        <v>N/A</v>
      </c>
      <c r="G861" s="140">
        <v>29242930</v>
      </c>
      <c r="H861" s="81" t="str">
        <f t="shared" si="216"/>
        <v>N/A</v>
      </c>
      <c r="I861" s="82">
        <v>5.7290000000000001</v>
      </c>
      <c r="J861" s="82">
        <v>6.88</v>
      </c>
      <c r="K861" s="83" t="s">
        <v>112</v>
      </c>
      <c r="L861" s="84" t="str">
        <f t="shared" si="217"/>
        <v>Yes</v>
      </c>
    </row>
    <row r="862" spans="1:12" ht="12.75" customHeight="1" x14ac:dyDescent="0.25">
      <c r="A862" s="86" t="s">
        <v>931</v>
      </c>
      <c r="B862" s="79" t="s">
        <v>50</v>
      </c>
      <c r="C862" s="89">
        <v>667</v>
      </c>
      <c r="D862" s="81" t="str">
        <f t="shared" si="214"/>
        <v>N/A</v>
      </c>
      <c r="E862" s="89">
        <v>686</v>
      </c>
      <c r="F862" s="81" t="str">
        <f t="shared" si="215"/>
        <v>N/A</v>
      </c>
      <c r="G862" s="89">
        <v>692</v>
      </c>
      <c r="H862" s="81" t="str">
        <f t="shared" si="216"/>
        <v>N/A</v>
      </c>
      <c r="I862" s="82">
        <v>2.8490000000000002</v>
      </c>
      <c r="J862" s="82">
        <v>0.87460000000000004</v>
      </c>
      <c r="K862" s="83" t="s">
        <v>112</v>
      </c>
      <c r="L862" s="84" t="str">
        <f t="shared" si="217"/>
        <v>Yes</v>
      </c>
    </row>
    <row r="863" spans="1:12" ht="25" x14ac:dyDescent="0.25">
      <c r="A863" s="86" t="s">
        <v>821</v>
      </c>
      <c r="B863" s="79" t="s">
        <v>50</v>
      </c>
      <c r="C863" s="140">
        <v>38797.278860999999</v>
      </c>
      <c r="D863" s="81" t="str">
        <f t="shared" si="214"/>
        <v>N/A</v>
      </c>
      <c r="E863" s="140">
        <v>39883.998542000001</v>
      </c>
      <c r="F863" s="81" t="str">
        <f t="shared" si="215"/>
        <v>N/A</v>
      </c>
      <c r="G863" s="140">
        <v>42258.569364000003</v>
      </c>
      <c r="H863" s="81" t="str">
        <f t="shared" si="216"/>
        <v>N/A</v>
      </c>
      <c r="I863" s="82">
        <v>2.8010000000000002</v>
      </c>
      <c r="J863" s="82">
        <v>5.9539999999999997</v>
      </c>
      <c r="K863" s="83" t="s">
        <v>112</v>
      </c>
      <c r="L863" s="84" t="str">
        <f t="shared" si="217"/>
        <v>Yes</v>
      </c>
    </row>
    <row r="864" spans="1:12" x14ac:dyDescent="0.25">
      <c r="A864" s="129" t="s">
        <v>582</v>
      </c>
      <c r="B864" s="79" t="s">
        <v>50</v>
      </c>
      <c r="C864" s="140" t="s">
        <v>1088</v>
      </c>
      <c r="D864" s="81" t="str">
        <f t="shared" si="214"/>
        <v>N/A</v>
      </c>
      <c r="E864" s="140" t="s">
        <v>1088</v>
      </c>
      <c r="F864" s="81" t="str">
        <f t="shared" si="215"/>
        <v>N/A</v>
      </c>
      <c r="G864" s="140" t="s">
        <v>1088</v>
      </c>
      <c r="H864" s="81" t="str">
        <f t="shared" si="216"/>
        <v>N/A</v>
      </c>
      <c r="I864" s="82" t="s">
        <v>1088</v>
      </c>
      <c r="J864" s="82" t="s">
        <v>1088</v>
      </c>
      <c r="K864" s="83" t="s">
        <v>112</v>
      </c>
      <c r="L864" s="84" t="str">
        <f t="shared" si="217"/>
        <v>N/A</v>
      </c>
    </row>
    <row r="865" spans="1:12" x14ac:dyDescent="0.25">
      <c r="A865" s="129" t="s">
        <v>585</v>
      </c>
      <c r="B865" s="79" t="s">
        <v>50</v>
      </c>
      <c r="C865" s="140">
        <v>38848.226727000001</v>
      </c>
      <c r="D865" s="81" t="str">
        <f t="shared" si="214"/>
        <v>N/A</v>
      </c>
      <c r="E865" s="140">
        <v>39970.897661000003</v>
      </c>
      <c r="F865" s="81" t="str">
        <f t="shared" si="215"/>
        <v>N/A</v>
      </c>
      <c r="G865" s="140">
        <v>42258.569364000003</v>
      </c>
      <c r="H865" s="81" t="str">
        <f t="shared" si="216"/>
        <v>N/A</v>
      </c>
      <c r="I865" s="82">
        <v>2.89</v>
      </c>
      <c r="J865" s="82">
        <v>5.7229999999999999</v>
      </c>
      <c r="K865" s="83" t="s">
        <v>112</v>
      </c>
      <c r="L865" s="84" t="str">
        <f t="shared" si="217"/>
        <v>Yes</v>
      </c>
    </row>
    <row r="866" spans="1:12" x14ac:dyDescent="0.25">
      <c r="A866" s="129" t="s">
        <v>588</v>
      </c>
      <c r="B866" s="79" t="s">
        <v>50</v>
      </c>
      <c r="C866" s="140">
        <v>4866</v>
      </c>
      <c r="D866" s="81" t="str">
        <f t="shared" si="214"/>
        <v>N/A</v>
      </c>
      <c r="E866" s="140">
        <v>11679</v>
      </c>
      <c r="F866" s="81" t="str">
        <f t="shared" si="215"/>
        <v>N/A</v>
      </c>
      <c r="G866" s="140" t="s">
        <v>1088</v>
      </c>
      <c r="H866" s="81" t="str">
        <f t="shared" si="216"/>
        <v>N/A</v>
      </c>
      <c r="I866" s="82">
        <v>140</v>
      </c>
      <c r="J866" s="82" t="s">
        <v>1088</v>
      </c>
      <c r="K866" s="83" t="s">
        <v>112</v>
      </c>
      <c r="L866" s="84" t="str">
        <f t="shared" si="217"/>
        <v>N/A</v>
      </c>
    </row>
    <row r="867" spans="1:12" x14ac:dyDescent="0.25">
      <c r="A867" s="129" t="s">
        <v>590</v>
      </c>
      <c r="B867" s="79" t="s">
        <v>50</v>
      </c>
      <c r="C867" s="140" t="s">
        <v>1088</v>
      </c>
      <c r="D867" s="81" t="str">
        <f t="shared" si="214"/>
        <v>N/A</v>
      </c>
      <c r="E867" s="140">
        <v>8650</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0.60474182870000004</v>
      </c>
      <c r="D868" s="81" t="str">
        <f t="shared" si="214"/>
        <v>N/A</v>
      </c>
      <c r="E868" s="81">
        <v>0.61646297630000002</v>
      </c>
      <c r="F868" s="81" t="str">
        <f t="shared" si="215"/>
        <v>N/A</v>
      </c>
      <c r="G868" s="81">
        <v>0.61108069440000001</v>
      </c>
      <c r="H868" s="81" t="str">
        <f t="shared" si="216"/>
        <v>N/A</v>
      </c>
      <c r="I868" s="82">
        <v>1.9379999999999999</v>
      </c>
      <c r="J868" s="82">
        <v>-0.873</v>
      </c>
      <c r="K868" s="83" t="s">
        <v>112</v>
      </c>
      <c r="L868" s="84" t="str">
        <f t="shared" si="217"/>
        <v>Yes</v>
      </c>
    </row>
    <row r="869" spans="1:12" x14ac:dyDescent="0.25">
      <c r="A869" s="129" t="s">
        <v>582</v>
      </c>
      <c r="B869" s="79" t="s">
        <v>50</v>
      </c>
      <c r="C869" s="81">
        <v>0</v>
      </c>
      <c r="D869" s="81" t="str">
        <f t="shared" si="214"/>
        <v>N/A</v>
      </c>
      <c r="E869" s="81">
        <v>0</v>
      </c>
      <c r="F869" s="81" t="str">
        <f t="shared" si="215"/>
        <v>N/A</v>
      </c>
      <c r="G869" s="81">
        <v>0</v>
      </c>
      <c r="H869" s="81" t="str">
        <f t="shared" si="216"/>
        <v>N/A</v>
      </c>
      <c r="I869" s="82" t="s">
        <v>1088</v>
      </c>
      <c r="J869" s="82" t="s">
        <v>1088</v>
      </c>
      <c r="K869" s="83" t="s">
        <v>112</v>
      </c>
      <c r="L869" s="84" t="str">
        <f t="shared" si="217"/>
        <v>N/A</v>
      </c>
    </row>
    <row r="870" spans="1:12" x14ac:dyDescent="0.25">
      <c r="A870" s="129" t="s">
        <v>585</v>
      </c>
      <c r="B870" s="79" t="s">
        <v>50</v>
      </c>
      <c r="C870" s="81">
        <v>7.5245734945000002</v>
      </c>
      <c r="D870" s="81" t="str">
        <f t="shared" si="214"/>
        <v>N/A</v>
      </c>
      <c r="E870" s="81">
        <v>7.5680460279000004</v>
      </c>
      <c r="F870" s="81" t="str">
        <f t="shared" si="215"/>
        <v>N/A</v>
      </c>
      <c r="G870" s="81">
        <v>7.4137561603000002</v>
      </c>
      <c r="H870" s="81" t="str">
        <f t="shared" si="216"/>
        <v>N/A</v>
      </c>
      <c r="I870" s="82">
        <v>0.57769999999999999</v>
      </c>
      <c r="J870" s="82">
        <v>-2.04</v>
      </c>
      <c r="K870" s="83" t="s">
        <v>112</v>
      </c>
      <c r="L870" s="84" t="str">
        <f t="shared" si="217"/>
        <v>Yes</v>
      </c>
    </row>
    <row r="871" spans="1:12" x14ac:dyDescent="0.25">
      <c r="A871" s="129" t="s">
        <v>588</v>
      </c>
      <c r="B871" s="79" t="s">
        <v>50</v>
      </c>
      <c r="C871" s="81">
        <v>1.2443692E-3</v>
      </c>
      <c r="D871" s="81" t="str">
        <f t="shared" si="214"/>
        <v>N/A</v>
      </c>
      <c r="E871" s="81">
        <v>1.2260912E-3</v>
      </c>
      <c r="F871" s="81" t="str">
        <f t="shared" si="215"/>
        <v>N/A</v>
      </c>
      <c r="G871" s="81">
        <v>0</v>
      </c>
      <c r="H871" s="81" t="str">
        <f t="shared" si="216"/>
        <v>N/A</v>
      </c>
      <c r="I871" s="82">
        <v>-1.47</v>
      </c>
      <c r="J871" s="82">
        <v>-100</v>
      </c>
      <c r="K871" s="83" t="s">
        <v>112</v>
      </c>
      <c r="L871" s="84" t="str">
        <f t="shared" si="217"/>
        <v>No</v>
      </c>
    </row>
    <row r="872" spans="1:12" x14ac:dyDescent="0.25">
      <c r="A872" s="129" t="s">
        <v>590</v>
      </c>
      <c r="B872" s="79" t="s">
        <v>50</v>
      </c>
      <c r="C872" s="81">
        <v>0</v>
      </c>
      <c r="D872" s="81" t="str">
        <f t="shared" si="214"/>
        <v>N/A</v>
      </c>
      <c r="E872" s="81">
        <v>4.8721071999999997E-3</v>
      </c>
      <c r="F872" s="81" t="str">
        <f t="shared" si="215"/>
        <v>N/A</v>
      </c>
      <c r="G872" s="81">
        <v>0</v>
      </c>
      <c r="H872" s="81" t="str">
        <f t="shared" si="216"/>
        <v>N/A</v>
      </c>
      <c r="I872" s="82" t="s">
        <v>1088</v>
      </c>
      <c r="J872" s="82">
        <v>-100</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14278</v>
      </c>
      <c r="D874" s="81" t="str">
        <f t="shared" ref="D874:D904" si="218">IF($B874="N/A","N/A",IF(C874&gt;10,"No",IF(C874&lt;-10,"No","Yes")))</f>
        <v>N/A</v>
      </c>
      <c r="E874" s="101">
        <v>14216</v>
      </c>
      <c r="F874" s="81" t="str">
        <f t="shared" ref="F874:F904" si="219">IF($B874="N/A","N/A",IF(E874&gt;10,"No",IF(E874&lt;-10,"No","Yes")))</f>
        <v>N/A</v>
      </c>
      <c r="G874" s="101">
        <v>14283</v>
      </c>
      <c r="H874" s="81" t="str">
        <f t="shared" ref="H874:H904" si="220">IF($B874="N/A","N/A",IF(G874&gt;10,"No",IF(G874&lt;-10,"No","Yes")))</f>
        <v>N/A</v>
      </c>
      <c r="I874" s="82">
        <v>-0.434</v>
      </c>
      <c r="J874" s="82">
        <v>0.4713</v>
      </c>
      <c r="K874" s="109" t="s">
        <v>112</v>
      </c>
      <c r="L874" s="84" t="str">
        <f t="shared" ref="L874:L906" si="221">IF(J874="Div by 0", "N/A", IF(K874="N/A","N/A", IF(J874&gt;VALUE(MID(K874,1,2)), "No", IF(J874&lt;-1*VALUE(MID(K874,1,2)), "No", "Yes"))))</f>
        <v>Yes</v>
      </c>
    </row>
    <row r="875" spans="1:12" x14ac:dyDescent="0.25">
      <c r="A875" s="148" t="s">
        <v>34</v>
      </c>
      <c r="B875" s="79" t="s">
        <v>50</v>
      </c>
      <c r="C875" s="80">
        <v>13582</v>
      </c>
      <c r="D875" s="81" t="str">
        <f t="shared" si="218"/>
        <v>N/A</v>
      </c>
      <c r="E875" s="80">
        <v>13504</v>
      </c>
      <c r="F875" s="81" t="str">
        <f t="shared" si="219"/>
        <v>N/A</v>
      </c>
      <c r="G875" s="80">
        <v>13627</v>
      </c>
      <c r="H875" s="81" t="str">
        <f t="shared" si="220"/>
        <v>N/A</v>
      </c>
      <c r="I875" s="82">
        <v>-0.57399999999999995</v>
      </c>
      <c r="J875" s="82">
        <v>0.91080000000000005</v>
      </c>
      <c r="K875" s="83" t="s">
        <v>112</v>
      </c>
      <c r="L875" s="84" t="str">
        <f t="shared" si="221"/>
        <v>Yes</v>
      </c>
    </row>
    <row r="876" spans="1:12" x14ac:dyDescent="0.25">
      <c r="A876" s="86" t="s">
        <v>471</v>
      </c>
      <c r="B876" s="83" t="s">
        <v>50</v>
      </c>
      <c r="C876" s="89">
        <v>12532.3</v>
      </c>
      <c r="D876" s="81" t="str">
        <f t="shared" si="218"/>
        <v>N/A</v>
      </c>
      <c r="E876" s="89">
        <v>12523.46</v>
      </c>
      <c r="F876" s="81" t="str">
        <f t="shared" si="219"/>
        <v>N/A</v>
      </c>
      <c r="G876" s="89">
        <v>12590.45</v>
      </c>
      <c r="H876" s="81" t="str">
        <f t="shared" si="220"/>
        <v>N/A</v>
      </c>
      <c r="I876" s="82">
        <v>-7.0999999999999994E-2</v>
      </c>
      <c r="J876" s="82">
        <v>0.53490000000000004</v>
      </c>
      <c r="K876" s="83" t="s">
        <v>112</v>
      </c>
      <c r="L876" s="84" t="str">
        <f t="shared" si="221"/>
        <v>Yes</v>
      </c>
    </row>
    <row r="877" spans="1:12" x14ac:dyDescent="0.25">
      <c r="A877" s="129" t="s">
        <v>1085</v>
      </c>
      <c r="B877" s="79" t="s">
        <v>50</v>
      </c>
      <c r="C877" s="87">
        <v>1.4497828827999999</v>
      </c>
      <c r="D877" s="81" t="str">
        <f t="shared" si="218"/>
        <v>N/A</v>
      </c>
      <c r="E877" s="87">
        <v>1.5897580191</v>
      </c>
      <c r="F877" s="81" t="str">
        <f t="shared" si="219"/>
        <v>N/A</v>
      </c>
      <c r="G877" s="87">
        <v>1.1762234825</v>
      </c>
      <c r="H877" s="81" t="str">
        <f t="shared" si="220"/>
        <v>N/A</v>
      </c>
      <c r="I877" s="82">
        <v>9.6549999999999994</v>
      </c>
      <c r="J877" s="82">
        <v>-26</v>
      </c>
      <c r="K877" s="83" t="s">
        <v>112</v>
      </c>
      <c r="L877" s="84" t="str">
        <f t="shared" si="221"/>
        <v>No</v>
      </c>
    </row>
    <row r="878" spans="1:12" x14ac:dyDescent="0.25">
      <c r="A878" s="129" t="s">
        <v>738</v>
      </c>
      <c r="B878" s="79" t="s">
        <v>50</v>
      </c>
      <c r="C878" s="87">
        <v>1.1206051267999999</v>
      </c>
      <c r="D878" s="81" t="str">
        <f t="shared" si="218"/>
        <v>N/A</v>
      </c>
      <c r="E878" s="87">
        <v>1.2380416432000001</v>
      </c>
      <c r="F878" s="81" t="str">
        <f t="shared" si="219"/>
        <v>N/A</v>
      </c>
      <c r="G878" s="87">
        <v>1.1832248127</v>
      </c>
      <c r="H878" s="81" t="str">
        <f t="shared" si="220"/>
        <v>N/A</v>
      </c>
      <c r="I878" s="82">
        <v>10.48</v>
      </c>
      <c r="J878" s="82">
        <v>-4.43</v>
      </c>
      <c r="K878" s="83" t="s">
        <v>112</v>
      </c>
      <c r="L878" s="84" t="str">
        <f t="shared" si="221"/>
        <v>Yes</v>
      </c>
    </row>
    <row r="879" spans="1:12" x14ac:dyDescent="0.25">
      <c r="A879" s="129" t="s">
        <v>739</v>
      </c>
      <c r="B879" s="79" t="s">
        <v>50</v>
      </c>
      <c r="C879" s="87">
        <v>70.409020870999996</v>
      </c>
      <c r="D879" s="81" t="str">
        <f t="shared" si="218"/>
        <v>N/A</v>
      </c>
      <c r="E879" s="87">
        <v>70.054867755000004</v>
      </c>
      <c r="F879" s="81" t="str">
        <f t="shared" si="219"/>
        <v>N/A</v>
      </c>
      <c r="G879" s="87">
        <v>68.900091016999994</v>
      </c>
      <c r="H879" s="81" t="str">
        <f t="shared" si="220"/>
        <v>N/A</v>
      </c>
      <c r="I879" s="82">
        <v>-0.503</v>
      </c>
      <c r="J879" s="82">
        <v>-1.65</v>
      </c>
      <c r="K879" s="83" t="s">
        <v>112</v>
      </c>
      <c r="L879" s="84" t="str">
        <f t="shared" si="221"/>
        <v>Yes</v>
      </c>
    </row>
    <row r="880" spans="1:12" x14ac:dyDescent="0.25">
      <c r="A880" s="129" t="s">
        <v>740</v>
      </c>
      <c r="B880" s="79" t="s">
        <v>50</v>
      </c>
      <c r="C880" s="87">
        <v>0.52528365320000003</v>
      </c>
      <c r="D880" s="81" t="str">
        <f t="shared" si="218"/>
        <v>N/A</v>
      </c>
      <c r="E880" s="87">
        <v>0.39392234100000001</v>
      </c>
      <c r="F880" s="81" t="str">
        <f t="shared" si="219"/>
        <v>N/A</v>
      </c>
      <c r="G880" s="87">
        <v>0.53210109920000004</v>
      </c>
      <c r="H880" s="81" t="str">
        <f t="shared" si="220"/>
        <v>N/A</v>
      </c>
      <c r="I880" s="82">
        <v>-25</v>
      </c>
      <c r="J880" s="82">
        <v>35.08</v>
      </c>
      <c r="K880" s="83" t="s">
        <v>112</v>
      </c>
      <c r="L880" s="84" t="str">
        <f t="shared" si="221"/>
        <v>No</v>
      </c>
    </row>
    <row r="881" spans="1:12" x14ac:dyDescent="0.25">
      <c r="A881" s="129" t="s">
        <v>741</v>
      </c>
      <c r="B881" s="79" t="s">
        <v>50</v>
      </c>
      <c r="C881" s="87">
        <v>7.6411262082000002</v>
      </c>
      <c r="D881" s="81" t="str">
        <f t="shared" si="218"/>
        <v>N/A</v>
      </c>
      <c r="E881" s="87">
        <v>7.4915588069999997</v>
      </c>
      <c r="F881" s="81" t="str">
        <f t="shared" si="219"/>
        <v>N/A</v>
      </c>
      <c r="G881" s="87">
        <v>7.7574739199999998</v>
      </c>
      <c r="H881" s="81" t="str">
        <f t="shared" si="220"/>
        <v>N/A</v>
      </c>
      <c r="I881" s="82">
        <v>-1.96</v>
      </c>
      <c r="J881" s="82">
        <v>3.55</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0.14007564080000001</v>
      </c>
      <c r="D883" s="81" t="str">
        <f t="shared" si="218"/>
        <v>N/A</v>
      </c>
      <c r="E883" s="87">
        <v>8.4411930199999999E-2</v>
      </c>
      <c r="F883" s="81" t="str">
        <f t="shared" si="219"/>
        <v>N/A</v>
      </c>
      <c r="G883" s="87">
        <v>0.15402926559999999</v>
      </c>
      <c r="H883" s="81" t="str">
        <f t="shared" si="220"/>
        <v>N/A</v>
      </c>
      <c r="I883" s="82">
        <v>-39.700000000000003</v>
      </c>
      <c r="J883" s="82">
        <v>82.47</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18.714105617000001</v>
      </c>
      <c r="D885" s="81" t="str">
        <f t="shared" si="218"/>
        <v>N/A</v>
      </c>
      <c r="E885" s="87">
        <v>19.147439505000001</v>
      </c>
      <c r="F885" s="81" t="str">
        <f t="shared" si="219"/>
        <v>N/A</v>
      </c>
      <c r="G885" s="87">
        <v>20.296856403</v>
      </c>
      <c r="H885" s="81" t="str">
        <f t="shared" si="220"/>
        <v>N/A</v>
      </c>
      <c r="I885" s="82">
        <v>2.3159999999999998</v>
      </c>
      <c r="J885" s="82">
        <v>6.0030000000000001</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98.283624086000003</v>
      </c>
      <c r="F887" s="81" t="str">
        <f t="shared" ref="F887:F888" si="223">IF($B887="N/A","N/A",IF(E887&gt;10,"No",IF(E887&lt;-10,"No","Yes")))</f>
        <v>N/A</v>
      </c>
      <c r="G887" s="87">
        <v>98.130644822999997</v>
      </c>
      <c r="H887" s="81" t="str">
        <f t="shared" ref="H887:H888" si="224">IF($B887="N/A","N/A",IF(G887&gt;10,"No",IF(G887&lt;-10,"No","Yes")))</f>
        <v>N/A</v>
      </c>
      <c r="I887" s="82" t="s">
        <v>50</v>
      </c>
      <c r="J887" s="82">
        <v>-0.156</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1.7163759144999999</v>
      </c>
      <c r="F888" s="81" t="str">
        <f t="shared" si="223"/>
        <v>N/A</v>
      </c>
      <c r="G888" s="87">
        <v>1.8693551774999999</v>
      </c>
      <c r="H888" s="81" t="str">
        <f t="shared" si="224"/>
        <v>N/A</v>
      </c>
      <c r="I888" s="82" t="s">
        <v>50</v>
      </c>
      <c r="J888" s="82">
        <v>8.9130000000000003</v>
      </c>
      <c r="K888" s="83" t="s">
        <v>112</v>
      </c>
      <c r="L888" s="84" t="str">
        <f t="shared" si="225"/>
        <v>Yes</v>
      </c>
    </row>
    <row r="889" spans="1:12" x14ac:dyDescent="0.25">
      <c r="A889" s="78" t="s">
        <v>583</v>
      </c>
      <c r="B889" s="79" t="s">
        <v>50</v>
      </c>
      <c r="C889" s="80">
        <v>7077</v>
      </c>
      <c r="D889" s="81" t="str">
        <f t="shared" si="218"/>
        <v>N/A</v>
      </c>
      <c r="E889" s="80">
        <v>7025</v>
      </c>
      <c r="F889" s="81" t="str">
        <f t="shared" si="219"/>
        <v>N/A</v>
      </c>
      <c r="G889" s="80">
        <v>6885</v>
      </c>
      <c r="H889" s="81" t="str">
        <f t="shared" si="220"/>
        <v>N/A</v>
      </c>
      <c r="I889" s="82">
        <v>-0.73499999999999999</v>
      </c>
      <c r="J889" s="82">
        <v>-1.99</v>
      </c>
      <c r="K889" s="83" t="s">
        <v>111</v>
      </c>
      <c r="L889" s="84" t="str">
        <f t="shared" si="221"/>
        <v>Yes</v>
      </c>
    </row>
    <row r="890" spans="1:12" x14ac:dyDescent="0.25">
      <c r="A890" s="129" t="s">
        <v>767</v>
      </c>
      <c r="B890" s="79" t="s">
        <v>50</v>
      </c>
      <c r="C890" s="80">
        <v>1850</v>
      </c>
      <c r="D890" s="81" t="str">
        <f t="shared" si="218"/>
        <v>N/A</v>
      </c>
      <c r="E890" s="80">
        <v>1845</v>
      </c>
      <c r="F890" s="81" t="str">
        <f t="shared" si="219"/>
        <v>N/A</v>
      </c>
      <c r="G890" s="80">
        <v>1722</v>
      </c>
      <c r="H890" s="81" t="str">
        <f t="shared" si="220"/>
        <v>N/A</v>
      </c>
      <c r="I890" s="82">
        <v>-0.27</v>
      </c>
      <c r="J890" s="82">
        <v>-6.67</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92</v>
      </c>
      <c r="D892" s="81" t="str">
        <f t="shared" si="218"/>
        <v>N/A</v>
      </c>
      <c r="E892" s="80">
        <v>91</v>
      </c>
      <c r="F892" s="81" t="str">
        <f t="shared" si="219"/>
        <v>N/A</v>
      </c>
      <c r="G892" s="80">
        <v>89</v>
      </c>
      <c r="H892" s="81" t="str">
        <f t="shared" si="220"/>
        <v>N/A</v>
      </c>
      <c r="I892" s="82">
        <v>-1.0900000000000001</v>
      </c>
      <c r="J892" s="82">
        <v>-2.2000000000000002</v>
      </c>
      <c r="K892" s="83" t="s">
        <v>111</v>
      </c>
      <c r="L892" s="84" t="str">
        <f t="shared" si="221"/>
        <v>Yes</v>
      </c>
    </row>
    <row r="893" spans="1:12" x14ac:dyDescent="0.25">
      <c r="A893" s="129" t="s">
        <v>770</v>
      </c>
      <c r="B893" s="79" t="s">
        <v>50</v>
      </c>
      <c r="C893" s="80">
        <v>5135</v>
      </c>
      <c r="D893" s="81" t="str">
        <f t="shared" si="218"/>
        <v>N/A</v>
      </c>
      <c r="E893" s="80">
        <v>5089</v>
      </c>
      <c r="F893" s="81" t="str">
        <f t="shared" si="219"/>
        <v>N/A</v>
      </c>
      <c r="G893" s="80">
        <v>5074</v>
      </c>
      <c r="H893" s="81" t="str">
        <f t="shared" si="220"/>
        <v>N/A</v>
      </c>
      <c r="I893" s="82">
        <v>-0.89600000000000002</v>
      </c>
      <c r="J893" s="82">
        <v>-0.29499999999999998</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7081</v>
      </c>
      <c r="D895" s="81" t="str">
        <f t="shared" si="218"/>
        <v>N/A</v>
      </c>
      <c r="E895" s="80">
        <v>7055</v>
      </c>
      <c r="F895" s="81" t="str">
        <f t="shared" si="219"/>
        <v>N/A</v>
      </c>
      <c r="G895" s="80">
        <v>7266</v>
      </c>
      <c r="H895" s="81" t="str">
        <f t="shared" si="220"/>
        <v>N/A</v>
      </c>
      <c r="I895" s="82">
        <v>-0.36699999999999999</v>
      </c>
      <c r="J895" s="82">
        <v>2.9910000000000001</v>
      </c>
      <c r="K895" s="83" t="s">
        <v>111</v>
      </c>
      <c r="L895" s="84" t="str">
        <f t="shared" si="221"/>
        <v>Yes</v>
      </c>
    </row>
    <row r="896" spans="1:12" x14ac:dyDescent="0.25">
      <c r="A896" s="129" t="s">
        <v>772</v>
      </c>
      <c r="B896" s="79" t="s">
        <v>50</v>
      </c>
      <c r="C896" s="80">
        <v>5045</v>
      </c>
      <c r="D896" s="81" t="str">
        <f t="shared" si="218"/>
        <v>N/A</v>
      </c>
      <c r="E896" s="80">
        <v>4989</v>
      </c>
      <c r="F896" s="81" t="str">
        <f t="shared" si="219"/>
        <v>N/A</v>
      </c>
      <c r="G896" s="80">
        <v>5071</v>
      </c>
      <c r="H896" s="81" t="str">
        <f t="shared" si="220"/>
        <v>N/A</v>
      </c>
      <c r="I896" s="82">
        <v>-1.1100000000000001</v>
      </c>
      <c r="J896" s="82">
        <v>1.6439999999999999</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168</v>
      </c>
      <c r="D898" s="81" t="str">
        <f t="shared" si="218"/>
        <v>N/A</v>
      </c>
      <c r="E898" s="80">
        <v>162</v>
      </c>
      <c r="F898" s="81" t="str">
        <f t="shared" si="219"/>
        <v>N/A</v>
      </c>
      <c r="G898" s="80">
        <v>191</v>
      </c>
      <c r="H898" s="81" t="str">
        <f t="shared" si="220"/>
        <v>N/A</v>
      </c>
      <c r="I898" s="82">
        <v>-3.57</v>
      </c>
      <c r="J898" s="82">
        <v>17.899999999999999</v>
      </c>
      <c r="K898" s="83" t="s">
        <v>111</v>
      </c>
      <c r="L898" s="84" t="str">
        <f t="shared" si="221"/>
        <v>No</v>
      </c>
    </row>
    <row r="899" spans="1:12" x14ac:dyDescent="0.25">
      <c r="A899" s="129" t="s">
        <v>788</v>
      </c>
      <c r="B899" s="79" t="s">
        <v>50</v>
      </c>
      <c r="C899" s="80">
        <v>1868</v>
      </c>
      <c r="D899" s="81" t="str">
        <f t="shared" si="218"/>
        <v>N/A</v>
      </c>
      <c r="E899" s="80">
        <v>1904</v>
      </c>
      <c r="F899" s="81" t="str">
        <f t="shared" si="219"/>
        <v>N/A</v>
      </c>
      <c r="G899" s="80">
        <v>2004</v>
      </c>
      <c r="H899" s="81" t="str">
        <f t="shared" si="220"/>
        <v>N/A</v>
      </c>
      <c r="I899" s="82">
        <v>1.927</v>
      </c>
      <c r="J899" s="82">
        <v>5.2519999999999998</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225031113</v>
      </c>
      <c r="D901" s="81" t="str">
        <f t="shared" si="218"/>
        <v>N/A</v>
      </c>
      <c r="E901" s="85">
        <v>232965602</v>
      </c>
      <c r="F901" s="81" t="str">
        <f t="shared" si="219"/>
        <v>N/A</v>
      </c>
      <c r="G901" s="85">
        <v>245503424</v>
      </c>
      <c r="H901" s="81" t="str">
        <f t="shared" si="220"/>
        <v>N/A</v>
      </c>
      <c r="I901" s="82">
        <v>3.5259999999999998</v>
      </c>
      <c r="J901" s="82">
        <v>5.3819999999999997</v>
      </c>
      <c r="K901" s="83" t="s">
        <v>112</v>
      </c>
      <c r="L901" s="84" t="str">
        <f t="shared" si="221"/>
        <v>Yes</v>
      </c>
    </row>
    <row r="902" spans="1:12" x14ac:dyDescent="0.25">
      <c r="A902" s="137" t="s">
        <v>472</v>
      </c>
      <c r="B902" s="79" t="s">
        <v>50</v>
      </c>
      <c r="C902" s="85">
        <v>15760.688682</v>
      </c>
      <c r="D902" s="81" t="str">
        <f t="shared" si="218"/>
        <v>N/A</v>
      </c>
      <c r="E902" s="85">
        <v>16387.563450000001</v>
      </c>
      <c r="F902" s="81" t="str">
        <f t="shared" si="219"/>
        <v>N/A</v>
      </c>
      <c r="G902" s="85">
        <v>17188.505496000002</v>
      </c>
      <c r="H902" s="81" t="str">
        <f t="shared" si="220"/>
        <v>N/A</v>
      </c>
      <c r="I902" s="82">
        <v>3.9769999999999999</v>
      </c>
      <c r="J902" s="82">
        <v>4.8869999999999996</v>
      </c>
      <c r="K902" s="83" t="s">
        <v>112</v>
      </c>
      <c r="L902" s="84" t="str">
        <f t="shared" si="221"/>
        <v>Yes</v>
      </c>
    </row>
    <row r="903" spans="1:12" ht="12.75" customHeight="1" x14ac:dyDescent="0.25">
      <c r="A903" s="137" t="s">
        <v>686</v>
      </c>
      <c r="B903" s="79" t="s">
        <v>50</v>
      </c>
      <c r="C903" s="85">
        <v>16568.334045</v>
      </c>
      <c r="D903" s="81" t="str">
        <f t="shared" si="218"/>
        <v>N/A</v>
      </c>
      <c r="E903" s="85">
        <v>17251.599674000001</v>
      </c>
      <c r="F903" s="81" t="str">
        <f t="shared" si="219"/>
        <v>N/A</v>
      </c>
      <c r="G903" s="85">
        <v>18015.955383</v>
      </c>
      <c r="H903" s="81" t="str">
        <f t="shared" si="220"/>
        <v>N/A</v>
      </c>
      <c r="I903" s="82">
        <v>4.1239999999999997</v>
      </c>
      <c r="J903" s="82">
        <v>4.431</v>
      </c>
      <c r="K903" s="83" t="s">
        <v>112</v>
      </c>
      <c r="L903" s="84" t="str">
        <f t="shared" si="221"/>
        <v>Yes</v>
      </c>
    </row>
    <row r="904" spans="1:12" x14ac:dyDescent="0.25">
      <c r="A904" s="160" t="s">
        <v>591</v>
      </c>
      <c r="B904" s="79" t="s">
        <v>50</v>
      </c>
      <c r="C904" s="85" t="s">
        <v>50</v>
      </c>
      <c r="D904" s="81" t="str">
        <f t="shared" si="218"/>
        <v>N/A</v>
      </c>
      <c r="E904" s="85">
        <v>384024</v>
      </c>
      <c r="F904" s="81" t="str">
        <f t="shared" si="219"/>
        <v>N/A</v>
      </c>
      <c r="G904" s="85">
        <v>190857</v>
      </c>
      <c r="H904" s="81" t="str">
        <f t="shared" si="220"/>
        <v>N/A</v>
      </c>
      <c r="I904" s="82" t="s">
        <v>50</v>
      </c>
      <c r="J904" s="82">
        <v>-50.3</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16843.100183999999</v>
      </c>
      <c r="D909" s="81" t="str">
        <f t="shared" ref="D909:D920" si="229">IF($B909="N/A","N/A",IF(C909&gt;10,"No",IF(C909&lt;-10,"No","Yes")))</f>
        <v>N/A</v>
      </c>
      <c r="E909" s="85">
        <v>17606.460498</v>
      </c>
      <c r="F909" s="81" t="str">
        <f t="shared" ref="F909:F920" si="230">IF($B909="N/A","N/A",IF(E909&gt;10,"No",IF(E909&lt;-10,"No","Yes")))</f>
        <v>N/A</v>
      </c>
      <c r="G909" s="85">
        <v>18690.694699</v>
      </c>
      <c r="H909" s="81" t="str">
        <f t="shared" ref="H909:H920" si="231">IF($B909="N/A","N/A",IF(G909&gt;10,"No",IF(G909&lt;-10,"No","Yes")))</f>
        <v>N/A</v>
      </c>
      <c r="I909" s="82">
        <v>4.532</v>
      </c>
      <c r="J909" s="82">
        <v>6.1580000000000004</v>
      </c>
      <c r="K909" s="83" t="s">
        <v>112</v>
      </c>
      <c r="L909" s="84" t="str">
        <f t="shared" ref="L909:L920" si="232">IF(J909="Div by 0", "N/A", IF(K909="N/A","N/A", IF(J909&gt;VALUE(MID(K909,1,2)), "No", IF(J909&lt;-1*VALUE(MID(K909,1,2)), "No", "Yes"))))</f>
        <v>Yes</v>
      </c>
    </row>
    <row r="910" spans="1:12" x14ac:dyDescent="0.25">
      <c r="A910" s="145" t="s">
        <v>767</v>
      </c>
      <c r="B910" s="79" t="s">
        <v>50</v>
      </c>
      <c r="C910" s="85">
        <v>3779.4729729999999</v>
      </c>
      <c r="D910" s="81" t="str">
        <f t="shared" si="229"/>
        <v>N/A</v>
      </c>
      <c r="E910" s="85">
        <v>4311.2661246999996</v>
      </c>
      <c r="F910" s="81" t="str">
        <f t="shared" si="230"/>
        <v>N/A</v>
      </c>
      <c r="G910" s="85">
        <v>4182.6306619999996</v>
      </c>
      <c r="H910" s="81" t="str">
        <f t="shared" si="231"/>
        <v>N/A</v>
      </c>
      <c r="I910" s="82">
        <v>14.07</v>
      </c>
      <c r="J910" s="82">
        <v>-2.98</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4522.2173912999997</v>
      </c>
      <c r="D912" s="81" t="str">
        <f t="shared" si="229"/>
        <v>N/A</v>
      </c>
      <c r="E912" s="85">
        <v>5847.7142856999999</v>
      </c>
      <c r="F912" s="81" t="str">
        <f t="shared" si="230"/>
        <v>N/A</v>
      </c>
      <c r="G912" s="85">
        <v>5761.6179775000001</v>
      </c>
      <c r="H912" s="81" t="str">
        <f t="shared" si="231"/>
        <v>N/A</v>
      </c>
      <c r="I912" s="82">
        <v>29.31</v>
      </c>
      <c r="J912" s="82">
        <v>-1.47</v>
      </c>
      <c r="K912" s="83" t="s">
        <v>112</v>
      </c>
      <c r="L912" s="84" t="str">
        <f t="shared" si="232"/>
        <v>Yes</v>
      </c>
    </row>
    <row r="913" spans="1:12" x14ac:dyDescent="0.25">
      <c r="A913" s="129" t="s">
        <v>770</v>
      </c>
      <c r="B913" s="79" t="s">
        <v>50</v>
      </c>
      <c r="C913" s="85">
        <v>21770.311782000001</v>
      </c>
      <c r="D913" s="81" t="str">
        <f t="shared" si="229"/>
        <v>N/A</v>
      </c>
      <c r="E913" s="85">
        <v>22636.855373999999</v>
      </c>
      <c r="F913" s="81" t="str">
        <f t="shared" si="230"/>
        <v>N/A</v>
      </c>
      <c r="G913" s="85">
        <v>23841.182302000001</v>
      </c>
      <c r="H913" s="81" t="str">
        <f t="shared" si="231"/>
        <v>N/A</v>
      </c>
      <c r="I913" s="82">
        <v>3.98</v>
      </c>
      <c r="J913" s="82">
        <v>5.32</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14838.398673</v>
      </c>
      <c r="D915" s="81" t="str">
        <f t="shared" si="229"/>
        <v>N/A</v>
      </c>
      <c r="E915" s="85">
        <v>15382.810063999999</v>
      </c>
      <c r="F915" s="81" t="str">
        <f t="shared" si="230"/>
        <v>N/A</v>
      </c>
      <c r="G915" s="85">
        <v>15959.208643</v>
      </c>
      <c r="H915" s="81" t="str">
        <f t="shared" si="231"/>
        <v>N/A</v>
      </c>
      <c r="I915" s="82">
        <v>3.669</v>
      </c>
      <c r="J915" s="82">
        <v>3.7469999999999999</v>
      </c>
      <c r="K915" s="83" t="s">
        <v>112</v>
      </c>
      <c r="L915" s="84" t="str">
        <f t="shared" si="232"/>
        <v>Yes</v>
      </c>
    </row>
    <row r="916" spans="1:12" x14ac:dyDescent="0.25">
      <c r="A916" s="126" t="s">
        <v>772</v>
      </c>
      <c r="B916" s="83" t="s">
        <v>50</v>
      </c>
      <c r="C916" s="140">
        <v>9058.5276510999993</v>
      </c>
      <c r="D916" s="81" t="str">
        <f t="shared" si="229"/>
        <v>N/A</v>
      </c>
      <c r="E916" s="140">
        <v>9347.8709159999999</v>
      </c>
      <c r="F916" s="81" t="str">
        <f t="shared" si="230"/>
        <v>N/A</v>
      </c>
      <c r="G916" s="140">
        <v>9617.4494183000006</v>
      </c>
      <c r="H916" s="81" t="str">
        <f t="shared" si="231"/>
        <v>N/A</v>
      </c>
      <c r="I916" s="82">
        <v>3.194</v>
      </c>
      <c r="J916" s="82">
        <v>2.8839999999999999</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4984.2261904999996</v>
      </c>
      <c r="D918" s="81" t="str">
        <f t="shared" si="229"/>
        <v>N/A</v>
      </c>
      <c r="E918" s="140">
        <v>4382.4135802000001</v>
      </c>
      <c r="F918" s="81" t="str">
        <f t="shared" si="230"/>
        <v>N/A</v>
      </c>
      <c r="G918" s="140">
        <v>5086.1308901000002</v>
      </c>
      <c r="H918" s="81" t="str">
        <f t="shared" si="231"/>
        <v>N/A</v>
      </c>
      <c r="I918" s="82">
        <v>-12.1</v>
      </c>
      <c r="J918" s="82">
        <v>16.059999999999999</v>
      </c>
      <c r="K918" s="83" t="s">
        <v>112</v>
      </c>
      <c r="L918" s="84" t="str">
        <f t="shared" si="232"/>
        <v>No</v>
      </c>
    </row>
    <row r="919" spans="1:12" x14ac:dyDescent="0.25">
      <c r="A919" s="126" t="s">
        <v>788</v>
      </c>
      <c r="B919" s="83" t="s">
        <v>50</v>
      </c>
      <c r="C919" s="140">
        <v>31334.624732</v>
      </c>
      <c r="D919" s="81" t="str">
        <f t="shared" si="229"/>
        <v>N/A</v>
      </c>
      <c r="E919" s="140">
        <v>32131.956933000001</v>
      </c>
      <c r="F919" s="81" t="str">
        <f t="shared" si="230"/>
        <v>N/A</v>
      </c>
      <c r="G919" s="140">
        <v>33042.950599000003</v>
      </c>
      <c r="H919" s="81" t="str">
        <f t="shared" si="231"/>
        <v>N/A</v>
      </c>
      <c r="I919" s="82">
        <v>2.5449999999999999</v>
      </c>
      <c r="J919" s="82">
        <v>2.835</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4403571</v>
      </c>
      <c r="D922" s="102" t="str">
        <f t="shared" ref="D922:D991" si="233">IF($B922="N/A","N/A",IF(C922&gt;10,"No",IF(C922&lt;-10,"No","Yes")))</f>
        <v>N/A</v>
      </c>
      <c r="E922" s="143">
        <v>4080323</v>
      </c>
      <c r="F922" s="102" t="str">
        <f t="shared" ref="F922:F991" si="234">IF($B922="N/A","N/A",IF(E922&gt;10,"No",IF(E922&lt;-10,"No","Yes")))</f>
        <v>N/A</v>
      </c>
      <c r="G922" s="143">
        <v>4879782</v>
      </c>
      <c r="H922" s="102" t="str">
        <f t="shared" ref="H922:H991" si="235">IF($B922="N/A","N/A",IF(G922&gt;10,"No",IF(G922&lt;-10,"No","Yes")))</f>
        <v>N/A</v>
      </c>
      <c r="I922" s="103">
        <v>-7.34</v>
      </c>
      <c r="J922" s="103">
        <v>19.59</v>
      </c>
      <c r="K922" s="109" t="s">
        <v>112</v>
      </c>
      <c r="L922" s="104" t="str">
        <f t="shared" ref="L922:L953" si="236">IF(J922="Div by 0", "N/A", IF(K922="N/A","N/A", IF(J922&gt;VALUE(MID(K922,1,2)), "No", IF(J922&lt;-1*VALUE(MID(K922,1,2)), "No", "Yes"))))</f>
        <v>No</v>
      </c>
    </row>
    <row r="923" spans="1:12" x14ac:dyDescent="0.25">
      <c r="A923" s="148" t="s">
        <v>97</v>
      </c>
      <c r="B923" s="79" t="s">
        <v>50</v>
      </c>
      <c r="C923" s="80">
        <v>2304</v>
      </c>
      <c r="D923" s="81" t="str">
        <f t="shared" si="233"/>
        <v>N/A</v>
      </c>
      <c r="E923" s="80">
        <v>2358</v>
      </c>
      <c r="F923" s="81" t="str">
        <f t="shared" si="234"/>
        <v>N/A</v>
      </c>
      <c r="G923" s="80">
        <v>2492</v>
      </c>
      <c r="H923" s="81" t="str">
        <f t="shared" si="235"/>
        <v>N/A</v>
      </c>
      <c r="I923" s="82">
        <v>2.3439999999999999</v>
      </c>
      <c r="J923" s="82">
        <v>5.6829999999999998</v>
      </c>
      <c r="K923" s="83" t="s">
        <v>112</v>
      </c>
      <c r="L923" s="84" t="str">
        <f t="shared" si="236"/>
        <v>Yes</v>
      </c>
    </row>
    <row r="924" spans="1:12" x14ac:dyDescent="0.25">
      <c r="A924" s="148" t="s">
        <v>405</v>
      </c>
      <c r="B924" s="79" t="s">
        <v>50</v>
      </c>
      <c r="C924" s="85">
        <v>1911.2721354</v>
      </c>
      <c r="D924" s="81" t="str">
        <f t="shared" si="233"/>
        <v>N/A</v>
      </c>
      <c r="E924" s="85">
        <v>1730.4168787000001</v>
      </c>
      <c r="F924" s="81" t="str">
        <f t="shared" si="234"/>
        <v>N/A</v>
      </c>
      <c r="G924" s="85">
        <v>1958.1789727</v>
      </c>
      <c r="H924" s="81" t="str">
        <f t="shared" si="235"/>
        <v>N/A</v>
      </c>
      <c r="I924" s="82">
        <v>-9.4600000000000009</v>
      </c>
      <c r="J924" s="82">
        <v>13.16</v>
      </c>
      <c r="K924" s="83" t="s">
        <v>112</v>
      </c>
      <c r="L924" s="84" t="str">
        <f t="shared" si="236"/>
        <v>Yes</v>
      </c>
    </row>
    <row r="925" spans="1:12" x14ac:dyDescent="0.25">
      <c r="A925" s="148" t="s">
        <v>406</v>
      </c>
      <c r="B925" s="79" t="s">
        <v>50</v>
      </c>
      <c r="C925" s="80">
        <v>0.54774305560000003</v>
      </c>
      <c r="D925" s="81" t="str">
        <f t="shared" si="233"/>
        <v>N/A</v>
      </c>
      <c r="E925" s="80">
        <v>0.41815097540000001</v>
      </c>
      <c r="F925" s="81" t="str">
        <f t="shared" si="234"/>
        <v>N/A</v>
      </c>
      <c r="G925" s="80">
        <v>0.41252006419999998</v>
      </c>
      <c r="H925" s="81" t="str">
        <f t="shared" si="235"/>
        <v>N/A</v>
      </c>
      <c r="I925" s="82">
        <v>-23.7</v>
      </c>
      <c r="J925" s="82">
        <v>-1.35</v>
      </c>
      <c r="K925" s="83" t="s">
        <v>112</v>
      </c>
      <c r="L925" s="84" t="str">
        <f t="shared" si="236"/>
        <v>Yes</v>
      </c>
    </row>
    <row r="926" spans="1:12" x14ac:dyDescent="0.25">
      <c r="A926" s="148" t="s">
        <v>407</v>
      </c>
      <c r="B926" s="79" t="s">
        <v>50</v>
      </c>
      <c r="C926" s="85">
        <v>3543802</v>
      </c>
      <c r="D926" s="81" t="str">
        <f t="shared" si="233"/>
        <v>N/A</v>
      </c>
      <c r="E926" s="85">
        <v>3424734</v>
      </c>
      <c r="F926" s="81" t="str">
        <f t="shared" si="234"/>
        <v>N/A</v>
      </c>
      <c r="G926" s="85">
        <v>3452479</v>
      </c>
      <c r="H926" s="81" t="str">
        <f t="shared" si="235"/>
        <v>N/A</v>
      </c>
      <c r="I926" s="82">
        <v>-3.36</v>
      </c>
      <c r="J926" s="82">
        <v>0.81010000000000004</v>
      </c>
      <c r="K926" s="83" t="s">
        <v>112</v>
      </c>
      <c r="L926" s="84" t="str">
        <f t="shared" si="236"/>
        <v>Yes</v>
      </c>
    </row>
    <row r="927" spans="1:12" x14ac:dyDescent="0.25">
      <c r="A927" s="148" t="s">
        <v>98</v>
      </c>
      <c r="B927" s="79" t="s">
        <v>50</v>
      </c>
      <c r="C927" s="80">
        <v>50</v>
      </c>
      <c r="D927" s="81" t="str">
        <f t="shared" si="233"/>
        <v>N/A</v>
      </c>
      <c r="E927" s="80">
        <v>82</v>
      </c>
      <c r="F927" s="81" t="str">
        <f t="shared" si="234"/>
        <v>N/A</v>
      </c>
      <c r="G927" s="80">
        <v>91</v>
      </c>
      <c r="H927" s="81" t="str">
        <f t="shared" si="235"/>
        <v>N/A</v>
      </c>
      <c r="I927" s="82">
        <v>64</v>
      </c>
      <c r="J927" s="82">
        <v>10.98</v>
      </c>
      <c r="K927" s="83" t="s">
        <v>112</v>
      </c>
      <c r="L927" s="84" t="str">
        <f t="shared" si="236"/>
        <v>Yes</v>
      </c>
    </row>
    <row r="928" spans="1:12" x14ac:dyDescent="0.25">
      <c r="A928" s="148" t="s">
        <v>408</v>
      </c>
      <c r="B928" s="79" t="s">
        <v>50</v>
      </c>
      <c r="C928" s="85">
        <v>70876.039999999994</v>
      </c>
      <c r="D928" s="81" t="str">
        <f t="shared" si="233"/>
        <v>N/A</v>
      </c>
      <c r="E928" s="85">
        <v>41765.048779999997</v>
      </c>
      <c r="F928" s="81" t="str">
        <f t="shared" si="234"/>
        <v>N/A</v>
      </c>
      <c r="G928" s="85">
        <v>37939.329669999999</v>
      </c>
      <c r="H928" s="81" t="str">
        <f t="shared" si="235"/>
        <v>N/A</v>
      </c>
      <c r="I928" s="82">
        <v>-41.1</v>
      </c>
      <c r="J928" s="82">
        <v>-9.16</v>
      </c>
      <c r="K928" s="83" t="s">
        <v>112</v>
      </c>
      <c r="L928" s="84" t="str">
        <f t="shared" si="236"/>
        <v>Yes</v>
      </c>
    </row>
    <row r="929" spans="1:12" x14ac:dyDescent="0.25">
      <c r="A929" s="148" t="s">
        <v>409</v>
      </c>
      <c r="B929" s="79" t="s">
        <v>50</v>
      </c>
      <c r="C929" s="85">
        <v>74203</v>
      </c>
      <c r="D929" s="81" t="str">
        <f t="shared" si="233"/>
        <v>N/A</v>
      </c>
      <c r="E929" s="85">
        <v>65001</v>
      </c>
      <c r="F929" s="81" t="str">
        <f t="shared" si="234"/>
        <v>N/A</v>
      </c>
      <c r="G929" s="85">
        <v>40448</v>
      </c>
      <c r="H929" s="81" t="str">
        <f t="shared" si="235"/>
        <v>N/A</v>
      </c>
      <c r="I929" s="82">
        <v>-12.4</v>
      </c>
      <c r="J929" s="82">
        <v>-37.799999999999997</v>
      </c>
      <c r="K929" s="83" t="s">
        <v>112</v>
      </c>
      <c r="L929" s="84" t="str">
        <f t="shared" si="236"/>
        <v>No</v>
      </c>
    </row>
    <row r="930" spans="1:12" x14ac:dyDescent="0.25">
      <c r="A930" s="86" t="s">
        <v>410</v>
      </c>
      <c r="B930" s="83" t="s">
        <v>50</v>
      </c>
      <c r="C930" s="89">
        <v>11</v>
      </c>
      <c r="D930" s="81" t="str">
        <f t="shared" si="233"/>
        <v>N/A</v>
      </c>
      <c r="E930" s="89">
        <v>11</v>
      </c>
      <c r="F930" s="81" t="str">
        <f t="shared" si="234"/>
        <v>N/A</v>
      </c>
      <c r="G930" s="89">
        <v>11</v>
      </c>
      <c r="H930" s="81" t="str">
        <f t="shared" si="235"/>
        <v>N/A</v>
      </c>
      <c r="I930" s="82">
        <v>50</v>
      </c>
      <c r="J930" s="82">
        <v>-33.299999999999997</v>
      </c>
      <c r="K930" s="83" t="s">
        <v>112</v>
      </c>
      <c r="L930" s="84" t="str">
        <f t="shared" si="236"/>
        <v>No</v>
      </c>
    </row>
    <row r="931" spans="1:12" x14ac:dyDescent="0.25">
      <c r="A931" s="86" t="s">
        <v>809</v>
      </c>
      <c r="B931" s="83" t="s">
        <v>50</v>
      </c>
      <c r="C931" s="140">
        <v>37101.5</v>
      </c>
      <c r="D931" s="81" t="str">
        <f t="shared" si="233"/>
        <v>N/A</v>
      </c>
      <c r="E931" s="140">
        <v>21667</v>
      </c>
      <c r="F931" s="81" t="str">
        <f t="shared" si="234"/>
        <v>N/A</v>
      </c>
      <c r="G931" s="140">
        <v>20224</v>
      </c>
      <c r="H931" s="81" t="str">
        <f t="shared" si="235"/>
        <v>N/A</v>
      </c>
      <c r="I931" s="82">
        <v>-41.6</v>
      </c>
      <c r="J931" s="82">
        <v>-6.66</v>
      </c>
      <c r="K931" s="83" t="s">
        <v>112</v>
      </c>
      <c r="L931" s="84" t="str">
        <f t="shared" si="236"/>
        <v>Yes</v>
      </c>
    </row>
    <row r="932" spans="1:12" x14ac:dyDescent="0.25">
      <c r="A932" s="86" t="s">
        <v>411</v>
      </c>
      <c r="B932" s="83" t="s">
        <v>50</v>
      </c>
      <c r="C932" s="140">
        <v>10932480</v>
      </c>
      <c r="D932" s="81" t="str">
        <f t="shared" si="233"/>
        <v>N/A</v>
      </c>
      <c r="E932" s="140">
        <v>10227427</v>
      </c>
      <c r="F932" s="81" t="str">
        <f t="shared" si="234"/>
        <v>N/A</v>
      </c>
      <c r="G932" s="140">
        <v>11014662</v>
      </c>
      <c r="H932" s="81" t="str">
        <f t="shared" si="235"/>
        <v>N/A</v>
      </c>
      <c r="I932" s="82">
        <v>-6.45</v>
      </c>
      <c r="J932" s="82">
        <v>7.6970000000000001</v>
      </c>
      <c r="K932" s="83" t="s">
        <v>112</v>
      </c>
      <c r="L932" s="84" t="str">
        <f t="shared" si="236"/>
        <v>Yes</v>
      </c>
    </row>
    <row r="933" spans="1:12" x14ac:dyDescent="0.25">
      <c r="A933" s="86" t="s">
        <v>99</v>
      </c>
      <c r="B933" s="83" t="s">
        <v>50</v>
      </c>
      <c r="C933" s="89">
        <v>106</v>
      </c>
      <c r="D933" s="81" t="str">
        <f t="shared" si="233"/>
        <v>N/A</v>
      </c>
      <c r="E933" s="89">
        <v>94</v>
      </c>
      <c r="F933" s="81" t="str">
        <f t="shared" si="234"/>
        <v>N/A</v>
      </c>
      <c r="G933" s="89">
        <v>94</v>
      </c>
      <c r="H933" s="81" t="str">
        <f t="shared" si="235"/>
        <v>N/A</v>
      </c>
      <c r="I933" s="82">
        <v>-11.3</v>
      </c>
      <c r="J933" s="82">
        <v>0</v>
      </c>
      <c r="K933" s="83" t="s">
        <v>112</v>
      </c>
      <c r="L933" s="84" t="str">
        <f t="shared" si="236"/>
        <v>Yes</v>
      </c>
    </row>
    <row r="934" spans="1:12" x14ac:dyDescent="0.25">
      <c r="A934" s="86" t="s">
        <v>412</v>
      </c>
      <c r="B934" s="83" t="s">
        <v>50</v>
      </c>
      <c r="C934" s="140">
        <v>103136.60377</v>
      </c>
      <c r="D934" s="81" t="str">
        <f t="shared" si="233"/>
        <v>N/A</v>
      </c>
      <c r="E934" s="140">
        <v>108802.41489</v>
      </c>
      <c r="F934" s="81" t="str">
        <f t="shared" si="234"/>
        <v>N/A</v>
      </c>
      <c r="G934" s="140">
        <v>117177.25532</v>
      </c>
      <c r="H934" s="81" t="str">
        <f t="shared" si="235"/>
        <v>N/A</v>
      </c>
      <c r="I934" s="82">
        <v>5.4939999999999998</v>
      </c>
      <c r="J934" s="82">
        <v>7.6970000000000001</v>
      </c>
      <c r="K934" s="83" t="s">
        <v>112</v>
      </c>
      <c r="L934" s="84" t="str">
        <f t="shared" si="236"/>
        <v>Yes</v>
      </c>
    </row>
    <row r="935" spans="1:12" x14ac:dyDescent="0.25">
      <c r="A935" s="86" t="s">
        <v>413</v>
      </c>
      <c r="B935" s="83" t="s">
        <v>50</v>
      </c>
      <c r="C935" s="140">
        <v>123613816</v>
      </c>
      <c r="D935" s="81" t="str">
        <f t="shared" si="233"/>
        <v>N/A</v>
      </c>
      <c r="E935" s="140">
        <v>126854162</v>
      </c>
      <c r="F935" s="81" t="str">
        <f t="shared" si="234"/>
        <v>N/A</v>
      </c>
      <c r="G935" s="140">
        <v>131538163</v>
      </c>
      <c r="H935" s="81" t="str">
        <f t="shared" si="235"/>
        <v>N/A</v>
      </c>
      <c r="I935" s="82">
        <v>2.621</v>
      </c>
      <c r="J935" s="82">
        <v>3.6920000000000002</v>
      </c>
      <c r="K935" s="83" t="s">
        <v>112</v>
      </c>
      <c r="L935" s="84" t="str">
        <f t="shared" si="236"/>
        <v>Yes</v>
      </c>
    </row>
    <row r="936" spans="1:12" x14ac:dyDescent="0.25">
      <c r="A936" s="86" t="s">
        <v>414</v>
      </c>
      <c r="B936" s="83" t="s">
        <v>50</v>
      </c>
      <c r="C936" s="89">
        <v>5392</v>
      </c>
      <c r="D936" s="81" t="str">
        <f t="shared" si="233"/>
        <v>N/A</v>
      </c>
      <c r="E936" s="89">
        <v>5237</v>
      </c>
      <c r="F936" s="81" t="str">
        <f t="shared" si="234"/>
        <v>N/A</v>
      </c>
      <c r="G936" s="89">
        <v>5238</v>
      </c>
      <c r="H936" s="81" t="str">
        <f t="shared" si="235"/>
        <v>N/A</v>
      </c>
      <c r="I936" s="82">
        <v>-2.87</v>
      </c>
      <c r="J936" s="82">
        <v>1.9099999999999999E-2</v>
      </c>
      <c r="K936" s="83" t="s">
        <v>112</v>
      </c>
      <c r="L936" s="84" t="str">
        <f t="shared" si="236"/>
        <v>Yes</v>
      </c>
    </row>
    <row r="937" spans="1:12" x14ac:dyDescent="0.25">
      <c r="A937" s="86" t="s">
        <v>415</v>
      </c>
      <c r="B937" s="83" t="s">
        <v>50</v>
      </c>
      <c r="C937" s="140">
        <v>22925.410979</v>
      </c>
      <c r="D937" s="81" t="str">
        <f t="shared" si="233"/>
        <v>N/A</v>
      </c>
      <c r="E937" s="140">
        <v>24222.677487000001</v>
      </c>
      <c r="F937" s="81" t="str">
        <f t="shared" si="234"/>
        <v>N/A</v>
      </c>
      <c r="G937" s="140">
        <v>25112.287704999999</v>
      </c>
      <c r="H937" s="81" t="str">
        <f t="shared" si="235"/>
        <v>N/A</v>
      </c>
      <c r="I937" s="82">
        <v>5.6589999999999998</v>
      </c>
      <c r="J937" s="82">
        <v>3.673</v>
      </c>
      <c r="K937" s="83" t="s">
        <v>112</v>
      </c>
      <c r="L937" s="84" t="str">
        <f t="shared" si="236"/>
        <v>Yes</v>
      </c>
    </row>
    <row r="938" spans="1:12" x14ac:dyDescent="0.25">
      <c r="A938" s="86" t="s">
        <v>416</v>
      </c>
      <c r="B938" s="83" t="s">
        <v>50</v>
      </c>
      <c r="C938" s="140">
        <v>3395852</v>
      </c>
      <c r="D938" s="81" t="str">
        <f t="shared" si="233"/>
        <v>N/A</v>
      </c>
      <c r="E938" s="140">
        <v>3365074</v>
      </c>
      <c r="F938" s="81" t="str">
        <f t="shared" si="234"/>
        <v>N/A</v>
      </c>
      <c r="G938" s="140">
        <v>3600013</v>
      </c>
      <c r="H938" s="81" t="str">
        <f t="shared" si="235"/>
        <v>N/A</v>
      </c>
      <c r="I938" s="82">
        <v>-0.90600000000000003</v>
      </c>
      <c r="J938" s="82">
        <v>6.9820000000000002</v>
      </c>
      <c r="K938" s="83" t="s">
        <v>112</v>
      </c>
      <c r="L938" s="84" t="str">
        <f t="shared" si="236"/>
        <v>Yes</v>
      </c>
    </row>
    <row r="939" spans="1:12" x14ac:dyDescent="0.25">
      <c r="A939" s="86" t="s">
        <v>100</v>
      </c>
      <c r="B939" s="83" t="s">
        <v>50</v>
      </c>
      <c r="C939" s="89">
        <v>9963</v>
      </c>
      <c r="D939" s="81" t="str">
        <f t="shared" si="233"/>
        <v>N/A</v>
      </c>
      <c r="E939" s="89">
        <v>9673</v>
      </c>
      <c r="F939" s="81" t="str">
        <f t="shared" si="234"/>
        <v>N/A</v>
      </c>
      <c r="G939" s="89">
        <v>9745</v>
      </c>
      <c r="H939" s="81" t="str">
        <f t="shared" si="235"/>
        <v>N/A</v>
      </c>
      <c r="I939" s="82">
        <v>-2.91</v>
      </c>
      <c r="J939" s="82">
        <v>0.74429999999999996</v>
      </c>
      <c r="K939" s="83" t="s">
        <v>112</v>
      </c>
      <c r="L939" s="84" t="str">
        <f t="shared" si="236"/>
        <v>Yes</v>
      </c>
    </row>
    <row r="940" spans="1:12" x14ac:dyDescent="0.25">
      <c r="A940" s="86" t="s">
        <v>417</v>
      </c>
      <c r="B940" s="83" t="s">
        <v>50</v>
      </c>
      <c r="C940" s="140">
        <v>340.84633143000002</v>
      </c>
      <c r="D940" s="81" t="str">
        <f t="shared" si="233"/>
        <v>N/A</v>
      </c>
      <c r="E940" s="140">
        <v>347.88317998999997</v>
      </c>
      <c r="F940" s="81" t="str">
        <f t="shared" si="234"/>
        <v>N/A</v>
      </c>
      <c r="G940" s="140">
        <v>369.42154950999998</v>
      </c>
      <c r="H940" s="81" t="str">
        <f t="shared" si="235"/>
        <v>N/A</v>
      </c>
      <c r="I940" s="82">
        <v>2.0649999999999999</v>
      </c>
      <c r="J940" s="82">
        <v>6.1909999999999998</v>
      </c>
      <c r="K940" s="83" t="s">
        <v>112</v>
      </c>
      <c r="L940" s="84" t="str">
        <f t="shared" si="236"/>
        <v>Yes</v>
      </c>
    </row>
    <row r="941" spans="1:12" x14ac:dyDescent="0.25">
      <c r="A941" s="86" t="s">
        <v>418</v>
      </c>
      <c r="B941" s="83" t="s">
        <v>50</v>
      </c>
      <c r="C941" s="140">
        <v>3072</v>
      </c>
      <c r="D941" s="81" t="str">
        <f t="shared" si="233"/>
        <v>N/A</v>
      </c>
      <c r="E941" s="140">
        <v>588</v>
      </c>
      <c r="F941" s="81" t="str">
        <f t="shared" si="234"/>
        <v>N/A</v>
      </c>
      <c r="G941" s="140">
        <v>1564</v>
      </c>
      <c r="H941" s="81" t="str">
        <f t="shared" si="235"/>
        <v>N/A</v>
      </c>
      <c r="I941" s="82">
        <v>-80.900000000000006</v>
      </c>
      <c r="J941" s="82">
        <v>166</v>
      </c>
      <c r="K941" s="83" t="s">
        <v>112</v>
      </c>
      <c r="L941" s="84" t="str">
        <f t="shared" si="236"/>
        <v>No</v>
      </c>
    </row>
    <row r="942" spans="1:12" x14ac:dyDescent="0.25">
      <c r="A942" s="86" t="s">
        <v>101</v>
      </c>
      <c r="B942" s="83" t="s">
        <v>50</v>
      </c>
      <c r="C942" s="89">
        <v>14</v>
      </c>
      <c r="D942" s="81" t="str">
        <f t="shared" si="233"/>
        <v>N/A</v>
      </c>
      <c r="E942" s="89">
        <v>11</v>
      </c>
      <c r="F942" s="81" t="str">
        <f t="shared" si="234"/>
        <v>N/A</v>
      </c>
      <c r="G942" s="89">
        <v>26</v>
      </c>
      <c r="H942" s="81" t="str">
        <f t="shared" si="235"/>
        <v>N/A</v>
      </c>
      <c r="I942" s="82">
        <v>-21.4</v>
      </c>
      <c r="J942" s="82">
        <v>136.4</v>
      </c>
      <c r="K942" s="83" t="s">
        <v>112</v>
      </c>
      <c r="L942" s="84" t="str">
        <f t="shared" si="236"/>
        <v>No</v>
      </c>
    </row>
    <row r="943" spans="1:12" x14ac:dyDescent="0.25">
      <c r="A943" s="86" t="s">
        <v>419</v>
      </c>
      <c r="B943" s="83" t="s">
        <v>50</v>
      </c>
      <c r="C943" s="140">
        <v>219.42857143000001</v>
      </c>
      <c r="D943" s="81" t="str">
        <f t="shared" si="233"/>
        <v>N/A</v>
      </c>
      <c r="E943" s="140">
        <v>53.454545455000002</v>
      </c>
      <c r="F943" s="81" t="str">
        <f t="shared" si="234"/>
        <v>N/A</v>
      </c>
      <c r="G943" s="140">
        <v>60.153846154</v>
      </c>
      <c r="H943" s="81" t="str">
        <f t="shared" si="235"/>
        <v>N/A</v>
      </c>
      <c r="I943" s="82">
        <v>-75.599999999999994</v>
      </c>
      <c r="J943" s="82">
        <v>12.53</v>
      </c>
      <c r="K943" s="83" t="s">
        <v>112</v>
      </c>
      <c r="L943" s="84" t="str">
        <f t="shared" si="236"/>
        <v>Yes</v>
      </c>
    </row>
    <row r="944" spans="1:12" x14ac:dyDescent="0.25">
      <c r="A944" s="86" t="s">
        <v>420</v>
      </c>
      <c r="B944" s="83" t="s">
        <v>50</v>
      </c>
      <c r="C944" s="140">
        <v>853628</v>
      </c>
      <c r="D944" s="81" t="str">
        <f t="shared" si="233"/>
        <v>N/A</v>
      </c>
      <c r="E944" s="140">
        <v>909187</v>
      </c>
      <c r="F944" s="81" t="str">
        <f t="shared" si="234"/>
        <v>N/A</v>
      </c>
      <c r="G944" s="140">
        <v>988384</v>
      </c>
      <c r="H944" s="81" t="str">
        <f t="shared" si="235"/>
        <v>N/A</v>
      </c>
      <c r="I944" s="82">
        <v>6.5090000000000003</v>
      </c>
      <c r="J944" s="82">
        <v>8.7110000000000003</v>
      </c>
      <c r="K944" s="83" t="s">
        <v>112</v>
      </c>
      <c r="L944" s="84" t="str">
        <f t="shared" si="236"/>
        <v>Yes</v>
      </c>
    </row>
    <row r="945" spans="1:12" x14ac:dyDescent="0.25">
      <c r="A945" s="148" t="s">
        <v>102</v>
      </c>
      <c r="B945" s="79" t="s">
        <v>50</v>
      </c>
      <c r="C945" s="80">
        <v>7126</v>
      </c>
      <c r="D945" s="81" t="str">
        <f t="shared" si="233"/>
        <v>N/A</v>
      </c>
      <c r="E945" s="80">
        <v>7255</v>
      </c>
      <c r="F945" s="81" t="str">
        <f t="shared" si="234"/>
        <v>N/A</v>
      </c>
      <c r="G945" s="80">
        <v>7383</v>
      </c>
      <c r="H945" s="81" t="str">
        <f t="shared" si="235"/>
        <v>N/A</v>
      </c>
      <c r="I945" s="82">
        <v>1.81</v>
      </c>
      <c r="J945" s="82">
        <v>1.764</v>
      </c>
      <c r="K945" s="83" t="s">
        <v>112</v>
      </c>
      <c r="L945" s="84" t="str">
        <f t="shared" si="236"/>
        <v>Yes</v>
      </c>
    </row>
    <row r="946" spans="1:12" x14ac:dyDescent="0.25">
      <c r="A946" s="148" t="s">
        <v>421</v>
      </c>
      <c r="B946" s="79" t="s">
        <v>50</v>
      </c>
      <c r="C946" s="85">
        <v>119.79062587999999</v>
      </c>
      <c r="D946" s="81" t="str">
        <f t="shared" si="233"/>
        <v>N/A</v>
      </c>
      <c r="E946" s="85">
        <v>125.31867677</v>
      </c>
      <c r="F946" s="81" t="str">
        <f t="shared" si="234"/>
        <v>N/A</v>
      </c>
      <c r="G946" s="85">
        <v>133.87295137000001</v>
      </c>
      <c r="H946" s="81" t="str">
        <f t="shared" si="235"/>
        <v>N/A</v>
      </c>
      <c r="I946" s="82">
        <v>4.6150000000000002</v>
      </c>
      <c r="J946" s="82">
        <v>6.8259999999999996</v>
      </c>
      <c r="K946" s="83" t="s">
        <v>112</v>
      </c>
      <c r="L946" s="84" t="str">
        <f t="shared" si="236"/>
        <v>Yes</v>
      </c>
    </row>
    <row r="947" spans="1:12" x14ac:dyDescent="0.25">
      <c r="A947" s="148" t="s">
        <v>422</v>
      </c>
      <c r="B947" s="79" t="s">
        <v>50</v>
      </c>
      <c r="C947" s="85">
        <v>4356752</v>
      </c>
      <c r="D947" s="81" t="str">
        <f t="shared" si="233"/>
        <v>N/A</v>
      </c>
      <c r="E947" s="85">
        <v>4919929</v>
      </c>
      <c r="F947" s="81" t="str">
        <f t="shared" si="234"/>
        <v>N/A</v>
      </c>
      <c r="G947" s="85">
        <v>4730721</v>
      </c>
      <c r="H947" s="81" t="str">
        <f t="shared" si="235"/>
        <v>N/A</v>
      </c>
      <c r="I947" s="82">
        <v>12.93</v>
      </c>
      <c r="J947" s="82">
        <v>-3.85</v>
      </c>
      <c r="K947" s="83" t="s">
        <v>112</v>
      </c>
      <c r="L947" s="84" t="str">
        <f t="shared" si="236"/>
        <v>Yes</v>
      </c>
    </row>
    <row r="948" spans="1:12" x14ac:dyDescent="0.25">
      <c r="A948" s="148" t="s">
        <v>423</v>
      </c>
      <c r="B948" s="79" t="s">
        <v>50</v>
      </c>
      <c r="C948" s="80">
        <v>6550</v>
      </c>
      <c r="D948" s="81" t="str">
        <f t="shared" si="233"/>
        <v>N/A</v>
      </c>
      <c r="E948" s="80">
        <v>6821</v>
      </c>
      <c r="F948" s="81" t="str">
        <f t="shared" si="234"/>
        <v>N/A</v>
      </c>
      <c r="G948" s="80">
        <v>6769</v>
      </c>
      <c r="H948" s="81" t="str">
        <f t="shared" si="235"/>
        <v>N/A</v>
      </c>
      <c r="I948" s="82">
        <v>4.1369999999999996</v>
      </c>
      <c r="J948" s="82">
        <v>-0.76200000000000001</v>
      </c>
      <c r="K948" s="83" t="s">
        <v>112</v>
      </c>
      <c r="L948" s="84" t="str">
        <f t="shared" si="236"/>
        <v>Yes</v>
      </c>
    </row>
    <row r="949" spans="1:12" x14ac:dyDescent="0.25">
      <c r="A949" s="148" t="s">
        <v>424</v>
      </c>
      <c r="B949" s="79" t="s">
        <v>50</v>
      </c>
      <c r="C949" s="85">
        <v>665.15297710000004</v>
      </c>
      <c r="D949" s="81" t="str">
        <f t="shared" si="233"/>
        <v>N/A</v>
      </c>
      <c r="E949" s="85">
        <v>721.29145286999994</v>
      </c>
      <c r="F949" s="81" t="str">
        <f t="shared" si="234"/>
        <v>N/A</v>
      </c>
      <c r="G949" s="85">
        <v>698.88033683000003</v>
      </c>
      <c r="H949" s="81" t="str">
        <f t="shared" si="235"/>
        <v>N/A</v>
      </c>
      <c r="I949" s="82">
        <v>8.44</v>
      </c>
      <c r="J949" s="82">
        <v>-3.11</v>
      </c>
      <c r="K949" s="83" t="s">
        <v>112</v>
      </c>
      <c r="L949" s="84" t="str">
        <f t="shared" si="236"/>
        <v>Yes</v>
      </c>
    </row>
    <row r="950" spans="1:12" x14ac:dyDescent="0.25">
      <c r="A950" s="148" t="s">
        <v>425</v>
      </c>
      <c r="B950" s="79" t="s">
        <v>50</v>
      </c>
      <c r="C950" s="85">
        <v>2266209</v>
      </c>
      <c r="D950" s="81" t="str">
        <f t="shared" si="233"/>
        <v>N/A</v>
      </c>
      <c r="E950" s="85">
        <v>2147993</v>
      </c>
      <c r="F950" s="81" t="str">
        <f t="shared" si="234"/>
        <v>N/A</v>
      </c>
      <c r="G950" s="85">
        <v>2343388</v>
      </c>
      <c r="H950" s="81" t="str">
        <f t="shared" si="235"/>
        <v>N/A</v>
      </c>
      <c r="I950" s="82">
        <v>-5.22</v>
      </c>
      <c r="J950" s="82">
        <v>9.0969999999999995</v>
      </c>
      <c r="K950" s="83" t="s">
        <v>112</v>
      </c>
      <c r="L950" s="84" t="str">
        <f t="shared" si="236"/>
        <v>Yes</v>
      </c>
    </row>
    <row r="951" spans="1:12" x14ac:dyDescent="0.25">
      <c r="A951" s="148" t="s">
        <v>103</v>
      </c>
      <c r="B951" s="79" t="s">
        <v>50</v>
      </c>
      <c r="C951" s="80">
        <v>4316</v>
      </c>
      <c r="D951" s="81" t="str">
        <f t="shared" si="233"/>
        <v>N/A</v>
      </c>
      <c r="E951" s="80">
        <v>4157</v>
      </c>
      <c r="F951" s="81" t="str">
        <f t="shared" si="234"/>
        <v>N/A</v>
      </c>
      <c r="G951" s="80">
        <v>4384</v>
      </c>
      <c r="H951" s="81" t="str">
        <f t="shared" si="235"/>
        <v>N/A</v>
      </c>
      <c r="I951" s="82">
        <v>-3.68</v>
      </c>
      <c r="J951" s="82">
        <v>5.4610000000000003</v>
      </c>
      <c r="K951" s="83" t="s">
        <v>112</v>
      </c>
      <c r="L951" s="84" t="str">
        <f t="shared" si="236"/>
        <v>Yes</v>
      </c>
    </row>
    <row r="952" spans="1:12" x14ac:dyDescent="0.25">
      <c r="A952" s="148" t="s">
        <v>426</v>
      </c>
      <c r="B952" s="79" t="s">
        <v>50</v>
      </c>
      <c r="C952" s="85">
        <v>525.07159406999995</v>
      </c>
      <c r="D952" s="81" t="str">
        <f t="shared" si="233"/>
        <v>N/A</v>
      </c>
      <c r="E952" s="85">
        <v>516.71710368000004</v>
      </c>
      <c r="F952" s="81" t="str">
        <f t="shared" si="234"/>
        <v>N/A</v>
      </c>
      <c r="G952" s="85">
        <v>534.53193431</v>
      </c>
      <c r="H952" s="81" t="str">
        <f t="shared" si="235"/>
        <v>N/A</v>
      </c>
      <c r="I952" s="82">
        <v>-1.59</v>
      </c>
      <c r="J952" s="82">
        <v>3.448</v>
      </c>
      <c r="K952" s="83" t="s">
        <v>112</v>
      </c>
      <c r="L952" s="84" t="str">
        <f t="shared" si="236"/>
        <v>Yes</v>
      </c>
    </row>
    <row r="953" spans="1:12" x14ac:dyDescent="0.25">
      <c r="A953" s="148" t="s">
        <v>427</v>
      </c>
      <c r="B953" s="79" t="s">
        <v>50</v>
      </c>
      <c r="C953" s="85">
        <v>35426</v>
      </c>
      <c r="D953" s="81" t="str">
        <f t="shared" si="233"/>
        <v>N/A</v>
      </c>
      <c r="E953" s="85">
        <v>11653</v>
      </c>
      <c r="F953" s="81" t="str">
        <f t="shared" si="234"/>
        <v>N/A</v>
      </c>
      <c r="G953" s="85">
        <v>17440</v>
      </c>
      <c r="H953" s="81" t="str">
        <f t="shared" si="235"/>
        <v>N/A</v>
      </c>
      <c r="I953" s="82">
        <v>-67.099999999999994</v>
      </c>
      <c r="J953" s="82">
        <v>49.66</v>
      </c>
      <c r="K953" s="83" t="s">
        <v>112</v>
      </c>
      <c r="L953" s="84" t="str">
        <f t="shared" si="236"/>
        <v>No</v>
      </c>
    </row>
    <row r="954" spans="1:12" x14ac:dyDescent="0.25">
      <c r="A954" s="148" t="s">
        <v>428</v>
      </c>
      <c r="B954" s="79" t="s">
        <v>50</v>
      </c>
      <c r="C954" s="80">
        <v>14</v>
      </c>
      <c r="D954" s="81" t="str">
        <f t="shared" si="233"/>
        <v>N/A</v>
      </c>
      <c r="E954" s="80">
        <v>11</v>
      </c>
      <c r="F954" s="81" t="str">
        <f t="shared" si="234"/>
        <v>N/A</v>
      </c>
      <c r="G954" s="80">
        <v>14</v>
      </c>
      <c r="H954" s="81" t="str">
        <f t="shared" si="235"/>
        <v>N/A</v>
      </c>
      <c r="I954" s="82">
        <v>-42.9</v>
      </c>
      <c r="J954" s="82">
        <v>75</v>
      </c>
      <c r="K954" s="83" t="s">
        <v>112</v>
      </c>
      <c r="L954" s="84" t="str">
        <f t="shared" ref="L954:L991" si="237">IF(J954="Div by 0", "N/A", IF(K954="N/A","N/A", IF(J954&gt;VALUE(MID(K954,1,2)), "No", IF(J954&lt;-1*VALUE(MID(K954,1,2)), "No", "Yes"))))</f>
        <v>No</v>
      </c>
    </row>
    <row r="955" spans="1:12" x14ac:dyDescent="0.25">
      <c r="A955" s="148" t="s">
        <v>429</v>
      </c>
      <c r="B955" s="79" t="s">
        <v>50</v>
      </c>
      <c r="C955" s="85">
        <v>2530.4285713999998</v>
      </c>
      <c r="D955" s="81" t="str">
        <f t="shared" si="233"/>
        <v>N/A</v>
      </c>
      <c r="E955" s="85">
        <v>1456.625</v>
      </c>
      <c r="F955" s="81" t="str">
        <f t="shared" si="234"/>
        <v>N/A</v>
      </c>
      <c r="G955" s="85">
        <v>1245.7142856999999</v>
      </c>
      <c r="H955" s="81" t="str">
        <f t="shared" si="235"/>
        <v>N/A</v>
      </c>
      <c r="I955" s="82">
        <v>-42.4</v>
      </c>
      <c r="J955" s="82">
        <v>-14.5</v>
      </c>
      <c r="K955" s="83" t="s">
        <v>112</v>
      </c>
      <c r="L955" s="84" t="str">
        <f t="shared" si="237"/>
        <v>Yes</v>
      </c>
    </row>
    <row r="956" spans="1:12" x14ac:dyDescent="0.25">
      <c r="A956" s="148" t="s">
        <v>430</v>
      </c>
      <c r="B956" s="79" t="s">
        <v>50</v>
      </c>
      <c r="C956" s="85">
        <v>634962</v>
      </c>
      <c r="D956" s="81" t="str">
        <f t="shared" si="233"/>
        <v>N/A</v>
      </c>
      <c r="E956" s="85">
        <v>586603</v>
      </c>
      <c r="F956" s="81" t="str">
        <f t="shared" si="234"/>
        <v>N/A</v>
      </c>
      <c r="G956" s="85">
        <v>767966</v>
      </c>
      <c r="H956" s="81" t="str">
        <f t="shared" si="235"/>
        <v>N/A</v>
      </c>
      <c r="I956" s="82">
        <v>-7.62</v>
      </c>
      <c r="J956" s="82">
        <v>30.92</v>
      </c>
      <c r="K956" s="83" t="s">
        <v>112</v>
      </c>
      <c r="L956" s="84" t="str">
        <f t="shared" si="237"/>
        <v>No</v>
      </c>
    </row>
    <row r="957" spans="1:12" x14ac:dyDescent="0.25">
      <c r="A957" s="148" t="s">
        <v>104</v>
      </c>
      <c r="B957" s="79" t="s">
        <v>50</v>
      </c>
      <c r="C957" s="80">
        <v>6282</v>
      </c>
      <c r="D957" s="81" t="str">
        <f t="shared" si="233"/>
        <v>N/A</v>
      </c>
      <c r="E957" s="80">
        <v>6171</v>
      </c>
      <c r="F957" s="81" t="str">
        <f t="shared" si="234"/>
        <v>N/A</v>
      </c>
      <c r="G957" s="80">
        <v>6447</v>
      </c>
      <c r="H957" s="81" t="str">
        <f t="shared" si="235"/>
        <v>N/A</v>
      </c>
      <c r="I957" s="82">
        <v>-1.77</v>
      </c>
      <c r="J957" s="82">
        <v>4.4729999999999999</v>
      </c>
      <c r="K957" s="83" t="s">
        <v>112</v>
      </c>
      <c r="L957" s="84" t="str">
        <f t="shared" si="237"/>
        <v>Yes</v>
      </c>
    </row>
    <row r="958" spans="1:12" x14ac:dyDescent="0.25">
      <c r="A958" s="148" t="s">
        <v>431</v>
      </c>
      <c r="B958" s="79" t="s">
        <v>50</v>
      </c>
      <c r="C958" s="85">
        <v>101.07640879</v>
      </c>
      <c r="D958" s="81" t="str">
        <f t="shared" si="233"/>
        <v>N/A</v>
      </c>
      <c r="E958" s="85">
        <v>95.058013287999998</v>
      </c>
      <c r="F958" s="81" t="str">
        <f t="shared" si="234"/>
        <v>N/A</v>
      </c>
      <c r="G958" s="85">
        <v>119.11990073</v>
      </c>
      <c r="H958" s="81" t="str">
        <f t="shared" si="235"/>
        <v>N/A</v>
      </c>
      <c r="I958" s="82">
        <v>-5.95</v>
      </c>
      <c r="J958" s="82">
        <v>25.31</v>
      </c>
      <c r="K958" s="83" t="s">
        <v>112</v>
      </c>
      <c r="L958" s="84" t="str">
        <f t="shared" si="237"/>
        <v>No</v>
      </c>
    </row>
    <row r="959" spans="1:12" x14ac:dyDescent="0.25">
      <c r="A959" s="148" t="s">
        <v>432</v>
      </c>
      <c r="B959" s="79" t="s">
        <v>50</v>
      </c>
      <c r="C959" s="85">
        <v>1913994</v>
      </c>
      <c r="D959" s="81" t="str">
        <f t="shared" si="233"/>
        <v>N/A</v>
      </c>
      <c r="E959" s="85">
        <v>1770236</v>
      </c>
      <c r="F959" s="81" t="str">
        <f t="shared" si="234"/>
        <v>N/A</v>
      </c>
      <c r="G959" s="85">
        <v>1824865</v>
      </c>
      <c r="H959" s="81" t="str">
        <f t="shared" si="235"/>
        <v>N/A</v>
      </c>
      <c r="I959" s="82">
        <v>-7.51</v>
      </c>
      <c r="J959" s="82">
        <v>3.0859999999999999</v>
      </c>
      <c r="K959" s="83" t="s">
        <v>112</v>
      </c>
      <c r="L959" s="84" t="str">
        <f t="shared" si="237"/>
        <v>Yes</v>
      </c>
    </row>
    <row r="960" spans="1:12" x14ac:dyDescent="0.25">
      <c r="A960" s="148" t="s">
        <v>105</v>
      </c>
      <c r="B960" s="79" t="s">
        <v>50</v>
      </c>
      <c r="C960" s="80">
        <v>5564</v>
      </c>
      <c r="D960" s="81" t="str">
        <f t="shared" si="233"/>
        <v>N/A</v>
      </c>
      <c r="E960" s="80">
        <v>5082</v>
      </c>
      <c r="F960" s="81" t="str">
        <f t="shared" si="234"/>
        <v>N/A</v>
      </c>
      <c r="G960" s="80">
        <v>5228</v>
      </c>
      <c r="H960" s="81" t="str">
        <f t="shared" si="235"/>
        <v>N/A</v>
      </c>
      <c r="I960" s="82">
        <v>-8.66</v>
      </c>
      <c r="J960" s="82">
        <v>2.8730000000000002</v>
      </c>
      <c r="K960" s="83" t="s">
        <v>112</v>
      </c>
      <c r="L960" s="84" t="str">
        <f t="shared" si="237"/>
        <v>Yes</v>
      </c>
    </row>
    <row r="961" spans="1:12" x14ac:dyDescent="0.25">
      <c r="A961" s="148" t="s">
        <v>433</v>
      </c>
      <c r="B961" s="79" t="s">
        <v>50</v>
      </c>
      <c r="C961" s="85">
        <v>343.99604600999999</v>
      </c>
      <c r="D961" s="81" t="str">
        <f t="shared" si="233"/>
        <v>N/A</v>
      </c>
      <c r="E961" s="85">
        <v>348.33451396999999</v>
      </c>
      <c r="F961" s="81" t="str">
        <f t="shared" si="234"/>
        <v>N/A</v>
      </c>
      <c r="G961" s="85">
        <v>349.05604438</v>
      </c>
      <c r="H961" s="81" t="str">
        <f t="shared" si="235"/>
        <v>N/A</v>
      </c>
      <c r="I961" s="82">
        <v>1.2609999999999999</v>
      </c>
      <c r="J961" s="82">
        <v>0.20710000000000001</v>
      </c>
      <c r="K961" s="83" t="s">
        <v>112</v>
      </c>
      <c r="L961" s="84" t="str">
        <f t="shared" si="237"/>
        <v>Yes</v>
      </c>
    </row>
    <row r="962" spans="1:12" x14ac:dyDescent="0.25">
      <c r="A962" s="148" t="s">
        <v>434</v>
      </c>
      <c r="B962" s="79" t="s">
        <v>50</v>
      </c>
      <c r="C962" s="85">
        <v>52863633</v>
      </c>
      <c r="D962" s="81" t="str">
        <f t="shared" si="233"/>
        <v>N/A</v>
      </c>
      <c r="E962" s="85">
        <v>56128120</v>
      </c>
      <c r="F962" s="81" t="str">
        <f t="shared" si="234"/>
        <v>N/A</v>
      </c>
      <c r="G962" s="85">
        <v>59257258</v>
      </c>
      <c r="H962" s="81" t="str">
        <f t="shared" si="235"/>
        <v>N/A</v>
      </c>
      <c r="I962" s="82">
        <v>6.1749999999999998</v>
      </c>
      <c r="J962" s="82">
        <v>5.5750000000000002</v>
      </c>
      <c r="K962" s="83" t="s">
        <v>112</v>
      </c>
      <c r="L962" s="84" t="str">
        <f t="shared" si="237"/>
        <v>Yes</v>
      </c>
    </row>
    <row r="963" spans="1:12" x14ac:dyDescent="0.25">
      <c r="A963" s="162" t="s">
        <v>688</v>
      </c>
      <c r="B963" s="80" t="s">
        <v>50</v>
      </c>
      <c r="C963" s="80">
        <v>3957</v>
      </c>
      <c r="D963" s="81" t="str">
        <f t="shared" si="233"/>
        <v>N/A</v>
      </c>
      <c r="E963" s="80">
        <v>4023</v>
      </c>
      <c r="F963" s="81" t="str">
        <f t="shared" si="234"/>
        <v>N/A</v>
      </c>
      <c r="G963" s="80">
        <v>4120</v>
      </c>
      <c r="H963" s="81" t="str">
        <f t="shared" si="235"/>
        <v>N/A</v>
      </c>
      <c r="I963" s="82">
        <v>1.6679999999999999</v>
      </c>
      <c r="J963" s="82">
        <v>2.411</v>
      </c>
      <c r="K963" s="89" t="s">
        <v>112</v>
      </c>
      <c r="L963" s="84" t="str">
        <f t="shared" si="237"/>
        <v>Yes</v>
      </c>
    </row>
    <row r="964" spans="1:12" x14ac:dyDescent="0.25">
      <c r="A964" s="148" t="s">
        <v>435</v>
      </c>
      <c r="B964" s="79" t="s">
        <v>50</v>
      </c>
      <c r="C964" s="85">
        <v>13359.523123999999</v>
      </c>
      <c r="D964" s="81" t="str">
        <f t="shared" si="233"/>
        <v>N/A</v>
      </c>
      <c r="E964" s="85">
        <v>13951.807108999999</v>
      </c>
      <c r="F964" s="81" t="str">
        <f t="shared" si="234"/>
        <v>N/A</v>
      </c>
      <c r="G964" s="85">
        <v>14382.829612</v>
      </c>
      <c r="H964" s="81" t="str">
        <f t="shared" si="235"/>
        <v>N/A</v>
      </c>
      <c r="I964" s="82">
        <v>4.4329999999999998</v>
      </c>
      <c r="J964" s="82">
        <v>3.089</v>
      </c>
      <c r="K964" s="83" t="s">
        <v>112</v>
      </c>
      <c r="L964" s="84" t="str">
        <f t="shared" si="237"/>
        <v>Yes</v>
      </c>
    </row>
    <row r="965" spans="1:12" x14ac:dyDescent="0.25">
      <c r="A965" s="148" t="s">
        <v>436</v>
      </c>
      <c r="B965" s="79" t="s">
        <v>50</v>
      </c>
      <c r="C965" s="85">
        <v>1032383</v>
      </c>
      <c r="D965" s="81" t="str">
        <f t="shared" si="233"/>
        <v>N/A</v>
      </c>
      <c r="E965" s="85">
        <v>1095966</v>
      </c>
      <c r="F965" s="81" t="str">
        <f t="shared" si="234"/>
        <v>N/A</v>
      </c>
      <c r="G965" s="85">
        <v>1204600</v>
      </c>
      <c r="H965" s="81" t="str">
        <f t="shared" si="235"/>
        <v>N/A</v>
      </c>
      <c r="I965" s="82">
        <v>6.1589999999999998</v>
      </c>
      <c r="J965" s="82">
        <v>9.9120000000000008</v>
      </c>
      <c r="K965" s="83" t="s">
        <v>112</v>
      </c>
      <c r="L965" s="84" t="str">
        <f t="shared" si="237"/>
        <v>Yes</v>
      </c>
    </row>
    <row r="966" spans="1:12" x14ac:dyDescent="0.25">
      <c r="A966" s="148" t="s">
        <v>39</v>
      </c>
      <c r="B966" s="79" t="s">
        <v>50</v>
      </c>
      <c r="C966" s="80">
        <v>3323</v>
      </c>
      <c r="D966" s="81" t="str">
        <f t="shared" si="233"/>
        <v>N/A</v>
      </c>
      <c r="E966" s="80">
        <v>3082</v>
      </c>
      <c r="F966" s="81" t="str">
        <f t="shared" si="234"/>
        <v>N/A</v>
      </c>
      <c r="G966" s="80">
        <v>3217</v>
      </c>
      <c r="H966" s="81" t="str">
        <f t="shared" si="235"/>
        <v>N/A</v>
      </c>
      <c r="I966" s="82">
        <v>-7.25</v>
      </c>
      <c r="J966" s="82">
        <v>4.38</v>
      </c>
      <c r="K966" s="83" t="s">
        <v>112</v>
      </c>
      <c r="L966" s="84" t="str">
        <f t="shared" si="237"/>
        <v>Yes</v>
      </c>
    </row>
    <row r="967" spans="1:12" x14ac:dyDescent="0.25">
      <c r="A967" s="148" t="s">
        <v>437</v>
      </c>
      <c r="B967" s="79" t="s">
        <v>50</v>
      </c>
      <c r="C967" s="85">
        <v>310.67800181000001</v>
      </c>
      <c r="D967" s="81" t="str">
        <f t="shared" si="233"/>
        <v>N/A</v>
      </c>
      <c r="E967" s="85">
        <v>355.60220636000003</v>
      </c>
      <c r="F967" s="81" t="str">
        <f t="shared" si="234"/>
        <v>N/A</v>
      </c>
      <c r="G967" s="85">
        <v>374.44824370999999</v>
      </c>
      <c r="H967" s="81" t="str">
        <f t="shared" si="235"/>
        <v>N/A</v>
      </c>
      <c r="I967" s="82">
        <v>14.46</v>
      </c>
      <c r="J967" s="82">
        <v>5.3</v>
      </c>
      <c r="K967" s="83" t="s">
        <v>112</v>
      </c>
      <c r="L967" s="84" t="str">
        <f t="shared" si="237"/>
        <v>Yes</v>
      </c>
    </row>
    <row r="968" spans="1:12" ht="12.75" customHeight="1" x14ac:dyDescent="0.25">
      <c r="A968" s="148" t="s">
        <v>438</v>
      </c>
      <c r="B968" s="79" t="s">
        <v>50</v>
      </c>
      <c r="C968" s="85">
        <v>8400911</v>
      </c>
      <c r="D968" s="81" t="str">
        <f t="shared" si="233"/>
        <v>N/A</v>
      </c>
      <c r="E968" s="85">
        <v>10011653</v>
      </c>
      <c r="F968" s="81" t="str">
        <f t="shared" si="234"/>
        <v>N/A</v>
      </c>
      <c r="G968" s="85">
        <v>11285837</v>
      </c>
      <c r="H968" s="81" t="str">
        <f t="shared" si="235"/>
        <v>N/A</v>
      </c>
      <c r="I968" s="82">
        <v>19.170000000000002</v>
      </c>
      <c r="J968" s="82">
        <v>12.73</v>
      </c>
      <c r="K968" s="83" t="s">
        <v>112</v>
      </c>
      <c r="L968" s="84" t="str">
        <f t="shared" si="237"/>
        <v>Yes</v>
      </c>
    </row>
    <row r="969" spans="1:12" x14ac:dyDescent="0.25">
      <c r="A969" s="148" t="s">
        <v>439</v>
      </c>
      <c r="B969" s="79" t="s">
        <v>50</v>
      </c>
      <c r="C969" s="80">
        <v>1689</v>
      </c>
      <c r="D969" s="81" t="str">
        <f t="shared" si="233"/>
        <v>N/A</v>
      </c>
      <c r="E969" s="80">
        <v>1819</v>
      </c>
      <c r="F969" s="81" t="str">
        <f t="shared" si="234"/>
        <v>N/A</v>
      </c>
      <c r="G969" s="80">
        <v>1919</v>
      </c>
      <c r="H969" s="81" t="str">
        <f t="shared" si="235"/>
        <v>N/A</v>
      </c>
      <c r="I969" s="82">
        <v>7.6970000000000001</v>
      </c>
      <c r="J969" s="82">
        <v>5.4980000000000002</v>
      </c>
      <c r="K969" s="83" t="s">
        <v>112</v>
      </c>
      <c r="L969" s="84" t="str">
        <f t="shared" si="237"/>
        <v>Yes</v>
      </c>
    </row>
    <row r="970" spans="1:12" x14ac:dyDescent="0.25">
      <c r="A970" s="148" t="s">
        <v>440</v>
      </c>
      <c r="B970" s="79" t="s">
        <v>50</v>
      </c>
      <c r="C970" s="85">
        <v>4973.8963884000004</v>
      </c>
      <c r="D970" s="81" t="str">
        <f t="shared" si="233"/>
        <v>N/A</v>
      </c>
      <c r="E970" s="85">
        <v>5503.9323803999996</v>
      </c>
      <c r="F970" s="81" t="str">
        <f t="shared" si="234"/>
        <v>N/A</v>
      </c>
      <c r="G970" s="85">
        <v>5881.1031787000002</v>
      </c>
      <c r="H970" s="81" t="str">
        <f t="shared" si="235"/>
        <v>N/A</v>
      </c>
      <c r="I970" s="82">
        <v>10.66</v>
      </c>
      <c r="J970" s="82">
        <v>6.8529999999999998</v>
      </c>
      <c r="K970" s="83" t="s">
        <v>112</v>
      </c>
      <c r="L970" s="84" t="str">
        <f t="shared" si="237"/>
        <v>Yes</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36786</v>
      </c>
      <c r="D974" s="81" t="str">
        <f t="shared" si="233"/>
        <v>N/A</v>
      </c>
      <c r="E974" s="85">
        <v>34965</v>
      </c>
      <c r="F974" s="81" t="str">
        <f t="shared" si="234"/>
        <v>N/A</v>
      </c>
      <c r="G974" s="85">
        <v>72181</v>
      </c>
      <c r="H974" s="81" t="str">
        <f t="shared" si="235"/>
        <v>N/A</v>
      </c>
      <c r="I974" s="82">
        <v>-4.95</v>
      </c>
      <c r="J974" s="82">
        <v>106.4</v>
      </c>
      <c r="K974" s="83" t="s">
        <v>112</v>
      </c>
      <c r="L974" s="84" t="str">
        <f t="shared" si="237"/>
        <v>No</v>
      </c>
    </row>
    <row r="975" spans="1:12" x14ac:dyDescent="0.25">
      <c r="A975" s="148" t="s">
        <v>445</v>
      </c>
      <c r="B975" s="79" t="s">
        <v>50</v>
      </c>
      <c r="C975" s="80">
        <v>88</v>
      </c>
      <c r="D975" s="81" t="str">
        <f t="shared" si="233"/>
        <v>N/A</v>
      </c>
      <c r="E975" s="80">
        <v>50</v>
      </c>
      <c r="F975" s="81" t="str">
        <f t="shared" si="234"/>
        <v>N/A</v>
      </c>
      <c r="G975" s="80">
        <v>108</v>
      </c>
      <c r="H975" s="81" t="str">
        <f t="shared" si="235"/>
        <v>N/A</v>
      </c>
      <c r="I975" s="82">
        <v>-43.2</v>
      </c>
      <c r="J975" s="82">
        <v>116</v>
      </c>
      <c r="K975" s="83" t="s">
        <v>112</v>
      </c>
      <c r="L975" s="84" t="str">
        <f t="shared" si="237"/>
        <v>No</v>
      </c>
    </row>
    <row r="976" spans="1:12" x14ac:dyDescent="0.25">
      <c r="A976" s="148" t="s">
        <v>446</v>
      </c>
      <c r="B976" s="79" t="s">
        <v>50</v>
      </c>
      <c r="C976" s="85">
        <v>418.02272727000002</v>
      </c>
      <c r="D976" s="81" t="str">
        <f t="shared" si="233"/>
        <v>N/A</v>
      </c>
      <c r="E976" s="85">
        <v>699.3</v>
      </c>
      <c r="F976" s="81" t="str">
        <f t="shared" si="234"/>
        <v>N/A</v>
      </c>
      <c r="G976" s="85">
        <v>668.34259258999998</v>
      </c>
      <c r="H976" s="81" t="str">
        <f t="shared" si="235"/>
        <v>N/A</v>
      </c>
      <c r="I976" s="82">
        <v>67.290000000000006</v>
      </c>
      <c r="J976" s="82">
        <v>-4.43</v>
      </c>
      <c r="K976" s="83" t="s">
        <v>112</v>
      </c>
      <c r="L976" s="84" t="str">
        <f t="shared" si="237"/>
        <v>Yes</v>
      </c>
    </row>
    <row r="977" spans="1:12" ht="12.75" customHeight="1" x14ac:dyDescent="0.25">
      <c r="A977" s="148" t="s">
        <v>447</v>
      </c>
      <c r="B977" s="79" t="s">
        <v>50</v>
      </c>
      <c r="C977" s="85">
        <v>119668</v>
      </c>
      <c r="D977" s="81" t="str">
        <f t="shared" si="233"/>
        <v>N/A</v>
      </c>
      <c r="E977" s="85">
        <v>102559</v>
      </c>
      <c r="F977" s="81" t="str">
        <f t="shared" si="234"/>
        <v>N/A</v>
      </c>
      <c r="G977" s="85">
        <v>93991</v>
      </c>
      <c r="H977" s="81" t="str">
        <f t="shared" si="235"/>
        <v>N/A</v>
      </c>
      <c r="I977" s="82">
        <v>-14.3</v>
      </c>
      <c r="J977" s="82">
        <v>-8.35</v>
      </c>
      <c r="K977" s="83" t="s">
        <v>112</v>
      </c>
      <c r="L977" s="84" t="str">
        <f t="shared" si="237"/>
        <v>Yes</v>
      </c>
    </row>
    <row r="978" spans="1:12" x14ac:dyDescent="0.25">
      <c r="A978" s="148" t="s">
        <v>689</v>
      </c>
      <c r="B978" s="79" t="s">
        <v>50</v>
      </c>
      <c r="C978" s="80">
        <v>799</v>
      </c>
      <c r="D978" s="81" t="str">
        <f t="shared" si="233"/>
        <v>N/A</v>
      </c>
      <c r="E978" s="80">
        <v>741</v>
      </c>
      <c r="F978" s="81" t="str">
        <f t="shared" si="234"/>
        <v>N/A</v>
      </c>
      <c r="G978" s="80">
        <v>708</v>
      </c>
      <c r="H978" s="81" t="str">
        <f t="shared" si="235"/>
        <v>N/A</v>
      </c>
      <c r="I978" s="82">
        <v>-7.26</v>
      </c>
      <c r="J978" s="82">
        <v>-4.45</v>
      </c>
      <c r="K978" s="83" t="s">
        <v>112</v>
      </c>
      <c r="L978" s="84" t="str">
        <f t="shared" si="237"/>
        <v>Yes</v>
      </c>
    </row>
    <row r="979" spans="1:12" x14ac:dyDescent="0.25">
      <c r="A979" s="148" t="s">
        <v>448</v>
      </c>
      <c r="B979" s="79" t="s">
        <v>50</v>
      </c>
      <c r="C979" s="85">
        <v>149.77221527</v>
      </c>
      <c r="D979" s="81" t="str">
        <f t="shared" si="233"/>
        <v>N/A</v>
      </c>
      <c r="E979" s="85">
        <v>138.40620783</v>
      </c>
      <c r="F979" s="81" t="str">
        <f t="shared" si="234"/>
        <v>N/A</v>
      </c>
      <c r="G979" s="85">
        <v>132.75564972000001</v>
      </c>
      <c r="H979" s="81" t="str">
        <f t="shared" si="235"/>
        <v>N/A</v>
      </c>
      <c r="I979" s="82">
        <v>-7.59</v>
      </c>
      <c r="J979" s="82">
        <v>-4.08</v>
      </c>
      <c r="K979" s="83" t="s">
        <v>112</v>
      </c>
      <c r="L979" s="84" t="str">
        <f t="shared" si="237"/>
        <v>Yes</v>
      </c>
    </row>
    <row r="980" spans="1:12" x14ac:dyDescent="0.25">
      <c r="A980" s="148" t="s">
        <v>449</v>
      </c>
      <c r="B980" s="79" t="s">
        <v>50</v>
      </c>
      <c r="C980" s="85">
        <v>1916085</v>
      </c>
      <c r="D980" s="81" t="str">
        <f t="shared" si="233"/>
        <v>N/A</v>
      </c>
      <c r="E980" s="85">
        <v>2188301</v>
      </c>
      <c r="F980" s="81" t="str">
        <f t="shared" si="234"/>
        <v>N/A</v>
      </c>
      <c r="G980" s="85">
        <v>2781614</v>
      </c>
      <c r="H980" s="81" t="str">
        <f t="shared" si="235"/>
        <v>N/A</v>
      </c>
      <c r="I980" s="82">
        <v>14.21</v>
      </c>
      <c r="J980" s="82">
        <v>27.11</v>
      </c>
      <c r="K980" s="83" t="s">
        <v>112</v>
      </c>
      <c r="L980" s="84" t="str">
        <f t="shared" si="237"/>
        <v>No</v>
      </c>
    </row>
    <row r="981" spans="1:12" x14ac:dyDescent="0.25">
      <c r="A981" s="148" t="s">
        <v>141</v>
      </c>
      <c r="B981" s="79" t="s">
        <v>50</v>
      </c>
      <c r="C981" s="80">
        <v>268</v>
      </c>
      <c r="D981" s="81" t="str">
        <f t="shared" si="233"/>
        <v>N/A</v>
      </c>
      <c r="E981" s="80">
        <v>282</v>
      </c>
      <c r="F981" s="81" t="str">
        <f t="shared" si="234"/>
        <v>N/A</v>
      </c>
      <c r="G981" s="80">
        <v>343</v>
      </c>
      <c r="H981" s="81" t="str">
        <f t="shared" si="235"/>
        <v>N/A</v>
      </c>
      <c r="I981" s="82">
        <v>5.2240000000000002</v>
      </c>
      <c r="J981" s="82">
        <v>21.63</v>
      </c>
      <c r="K981" s="83" t="s">
        <v>112</v>
      </c>
      <c r="L981" s="84" t="str">
        <f t="shared" si="237"/>
        <v>No</v>
      </c>
    </row>
    <row r="982" spans="1:12" x14ac:dyDescent="0.25">
      <c r="A982" s="148" t="s">
        <v>450</v>
      </c>
      <c r="B982" s="79" t="s">
        <v>50</v>
      </c>
      <c r="C982" s="85">
        <v>7149.5708955</v>
      </c>
      <c r="D982" s="81" t="str">
        <f t="shared" si="233"/>
        <v>N/A</v>
      </c>
      <c r="E982" s="85">
        <v>7759.9326240999999</v>
      </c>
      <c r="F982" s="81" t="str">
        <f t="shared" si="234"/>
        <v>N/A</v>
      </c>
      <c r="G982" s="85">
        <v>8109.6618076000004</v>
      </c>
      <c r="H982" s="81" t="str">
        <f t="shared" si="235"/>
        <v>N/A</v>
      </c>
      <c r="I982" s="82">
        <v>8.5370000000000008</v>
      </c>
      <c r="J982" s="82">
        <v>4.5069999999999997</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0</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t="s">
        <v>1088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1393</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174.125</v>
      </c>
      <c r="H988" s="81" t="str">
        <f t="shared" si="235"/>
        <v>N/A</v>
      </c>
      <c r="I988" s="82" t="s">
        <v>50</v>
      </c>
      <c r="J988" s="82" t="s">
        <v>50</v>
      </c>
      <c r="K988" s="83" t="s">
        <v>112</v>
      </c>
      <c r="L988" s="84" t="str">
        <f t="shared" si="238"/>
        <v>N/A</v>
      </c>
    </row>
    <row r="989" spans="1:12" ht="12.75" customHeight="1" x14ac:dyDescent="0.25">
      <c r="A989" s="148" t="s">
        <v>451</v>
      </c>
      <c r="B989" s="79" t="s">
        <v>50</v>
      </c>
      <c r="C989" s="85">
        <v>1068099</v>
      </c>
      <c r="D989" s="81" t="str">
        <f t="shared" si="233"/>
        <v>N/A</v>
      </c>
      <c r="E989" s="85">
        <v>1030635</v>
      </c>
      <c r="F989" s="81" t="str">
        <f t="shared" si="234"/>
        <v>N/A</v>
      </c>
      <c r="G989" s="85">
        <v>1140604</v>
      </c>
      <c r="H989" s="81" t="str">
        <f t="shared" si="235"/>
        <v>N/A</v>
      </c>
      <c r="I989" s="82">
        <v>-3.51</v>
      </c>
      <c r="J989" s="82">
        <v>10.67</v>
      </c>
      <c r="K989" s="83" t="s">
        <v>112</v>
      </c>
      <c r="L989" s="84" t="str">
        <f t="shared" si="237"/>
        <v>Yes</v>
      </c>
    </row>
    <row r="990" spans="1:12" x14ac:dyDescent="0.25">
      <c r="A990" s="148" t="s">
        <v>452</v>
      </c>
      <c r="B990" s="79" t="s">
        <v>50</v>
      </c>
      <c r="C990" s="80">
        <v>3385</v>
      </c>
      <c r="D990" s="81" t="str">
        <f t="shared" si="233"/>
        <v>N/A</v>
      </c>
      <c r="E990" s="80">
        <v>3435</v>
      </c>
      <c r="F990" s="81" t="str">
        <f t="shared" si="234"/>
        <v>N/A</v>
      </c>
      <c r="G990" s="80">
        <v>3449</v>
      </c>
      <c r="H990" s="81" t="str">
        <f t="shared" si="235"/>
        <v>N/A</v>
      </c>
      <c r="I990" s="82">
        <v>1.4770000000000001</v>
      </c>
      <c r="J990" s="82">
        <v>0.40760000000000002</v>
      </c>
      <c r="K990" s="83" t="s">
        <v>112</v>
      </c>
      <c r="L990" s="84" t="str">
        <f t="shared" si="237"/>
        <v>Yes</v>
      </c>
    </row>
    <row r="991" spans="1:12" x14ac:dyDescent="0.25">
      <c r="A991" s="148" t="s">
        <v>453</v>
      </c>
      <c r="B991" s="79" t="s">
        <v>50</v>
      </c>
      <c r="C991" s="85">
        <v>315.53884785999998</v>
      </c>
      <c r="D991" s="81" t="str">
        <f t="shared" si="233"/>
        <v>N/A</v>
      </c>
      <c r="E991" s="85">
        <v>300.03930130999998</v>
      </c>
      <c r="F991" s="81" t="str">
        <f t="shared" si="234"/>
        <v>N/A</v>
      </c>
      <c r="G991" s="85">
        <v>330.70571180000002</v>
      </c>
      <c r="H991" s="81" t="str">
        <f t="shared" si="235"/>
        <v>N/A</v>
      </c>
      <c r="I991" s="82">
        <v>-4.91</v>
      </c>
      <c r="J991" s="82">
        <v>10.220000000000001</v>
      </c>
      <c r="K991" s="83" t="s">
        <v>112</v>
      </c>
      <c r="L991" s="84" t="str">
        <f t="shared" si="237"/>
        <v>Yes</v>
      </c>
    </row>
    <row r="992" spans="1:12" x14ac:dyDescent="0.25">
      <c r="A992" s="148" t="s">
        <v>454</v>
      </c>
      <c r="B992" s="79" t="s">
        <v>50</v>
      </c>
      <c r="C992" s="85">
        <v>0</v>
      </c>
      <c r="D992" s="81" t="str">
        <f t="shared" ref="D992:D1000" si="239">IF($B992="N/A","N/A",IF(C992&gt;10,"No",IF(C992&lt;-10,"No","Yes")))</f>
        <v>N/A</v>
      </c>
      <c r="E992" s="85">
        <v>0</v>
      </c>
      <c r="F992" s="81" t="str">
        <f t="shared" ref="F992:F1000" si="240">IF($B992="N/A","N/A",IF(E992&gt;10,"No",IF(E992&lt;-10,"No","Yes")))</f>
        <v>N/A</v>
      </c>
      <c r="G992" s="85">
        <v>0</v>
      </c>
      <c r="H992" s="81" t="str">
        <f t="shared" ref="H992:H1000" si="241">IF($B992="N/A","N/A",IF(G992&gt;10,"No",IF(G992&lt;-10,"No","Yes")))</f>
        <v>N/A</v>
      </c>
      <c r="I992" s="82" t="s">
        <v>1088</v>
      </c>
      <c r="J992" s="82" t="s">
        <v>1088</v>
      </c>
      <c r="K992" s="83" t="s">
        <v>112</v>
      </c>
      <c r="L992" s="84" t="str">
        <f t="shared" ref="L992:L1000" si="242">IF(J992="Div by 0", "N/A", IF(K992="N/A","N/A", IF(J992&gt;VALUE(MID(K992,1,2)), "No", IF(J992&lt;-1*VALUE(MID(K992,1,2)), "No", "Yes"))))</f>
        <v>N/A</v>
      </c>
    </row>
    <row r="993" spans="1:12" x14ac:dyDescent="0.25">
      <c r="A993" s="148" t="s">
        <v>142</v>
      </c>
      <c r="B993" s="79" t="s">
        <v>50</v>
      </c>
      <c r="C993" s="80">
        <v>0</v>
      </c>
      <c r="D993" s="81" t="str">
        <f t="shared" si="239"/>
        <v>N/A</v>
      </c>
      <c r="E993" s="80">
        <v>0</v>
      </c>
      <c r="F993" s="81" t="str">
        <f t="shared" si="240"/>
        <v>N/A</v>
      </c>
      <c r="G993" s="80">
        <v>0</v>
      </c>
      <c r="H993" s="81" t="str">
        <f t="shared" si="241"/>
        <v>N/A</v>
      </c>
      <c r="I993" s="82" t="s">
        <v>1088</v>
      </c>
      <c r="J993" s="82" t="s">
        <v>1088</v>
      </c>
      <c r="K993" s="83" t="s">
        <v>112</v>
      </c>
      <c r="L993" s="84" t="str">
        <f t="shared" si="242"/>
        <v>N/A</v>
      </c>
    </row>
    <row r="994" spans="1:12" x14ac:dyDescent="0.25">
      <c r="A994" s="148" t="s">
        <v>455</v>
      </c>
      <c r="B994" s="79" t="s">
        <v>50</v>
      </c>
      <c r="C994" s="85" t="s">
        <v>1088</v>
      </c>
      <c r="D994" s="81" t="str">
        <f t="shared" si="239"/>
        <v>N/A</v>
      </c>
      <c r="E994" s="85" t="s">
        <v>1088</v>
      </c>
      <c r="F994" s="81" t="str">
        <f t="shared" si="240"/>
        <v>N/A</v>
      </c>
      <c r="G994" s="85" t="s">
        <v>1088</v>
      </c>
      <c r="H994" s="81" t="str">
        <f t="shared" si="241"/>
        <v>N/A</v>
      </c>
      <c r="I994" s="82" t="s">
        <v>1088</v>
      </c>
      <c r="J994" s="82" t="s">
        <v>1088</v>
      </c>
      <c r="K994" s="83" t="s">
        <v>112</v>
      </c>
      <c r="L994" s="84" t="str">
        <f t="shared" si="242"/>
        <v>N/A</v>
      </c>
    </row>
    <row r="995" spans="1:12" x14ac:dyDescent="0.25">
      <c r="A995" s="148" t="s">
        <v>456</v>
      </c>
      <c r="B995" s="79" t="s">
        <v>50</v>
      </c>
      <c r="C995" s="85">
        <v>3513481</v>
      </c>
      <c r="D995" s="81" t="str">
        <f t="shared" si="239"/>
        <v>N/A</v>
      </c>
      <c r="E995" s="85">
        <v>3958100</v>
      </c>
      <c r="F995" s="81" t="str">
        <f t="shared" si="240"/>
        <v>N/A</v>
      </c>
      <c r="G995" s="85">
        <v>4388765</v>
      </c>
      <c r="H995" s="81" t="str">
        <f t="shared" si="241"/>
        <v>N/A</v>
      </c>
      <c r="I995" s="82">
        <v>12.65</v>
      </c>
      <c r="J995" s="82">
        <v>10.88</v>
      </c>
      <c r="K995" s="83" t="s">
        <v>112</v>
      </c>
      <c r="L995" s="84" t="str">
        <f t="shared" si="242"/>
        <v>Yes</v>
      </c>
    </row>
    <row r="996" spans="1:12" x14ac:dyDescent="0.25">
      <c r="A996" s="148" t="s">
        <v>457</v>
      </c>
      <c r="B996" s="79" t="s">
        <v>50</v>
      </c>
      <c r="C996" s="80">
        <v>1538</v>
      </c>
      <c r="D996" s="81" t="str">
        <f t="shared" si="239"/>
        <v>N/A</v>
      </c>
      <c r="E996" s="80">
        <v>1624</v>
      </c>
      <c r="F996" s="81" t="str">
        <f t="shared" si="240"/>
        <v>N/A</v>
      </c>
      <c r="G996" s="80">
        <v>1646</v>
      </c>
      <c r="H996" s="81" t="str">
        <f t="shared" si="241"/>
        <v>N/A</v>
      </c>
      <c r="I996" s="82">
        <v>5.5919999999999996</v>
      </c>
      <c r="J996" s="82">
        <v>1.355</v>
      </c>
      <c r="K996" s="83" t="s">
        <v>112</v>
      </c>
      <c r="L996" s="84" t="str">
        <f t="shared" si="242"/>
        <v>Yes</v>
      </c>
    </row>
    <row r="997" spans="1:12" x14ac:dyDescent="0.25">
      <c r="A997" s="148" t="s">
        <v>458</v>
      </c>
      <c r="B997" s="79" t="s">
        <v>50</v>
      </c>
      <c r="C997" s="85">
        <v>2284.4479844000002</v>
      </c>
      <c r="D997" s="81" t="str">
        <f t="shared" si="239"/>
        <v>N/A</v>
      </c>
      <c r="E997" s="85">
        <v>2437.2536946</v>
      </c>
      <c r="F997" s="81" t="str">
        <f t="shared" si="240"/>
        <v>N/A</v>
      </c>
      <c r="G997" s="85">
        <v>2666.3213851999999</v>
      </c>
      <c r="H997" s="81" t="str">
        <f t="shared" si="241"/>
        <v>N/A</v>
      </c>
      <c r="I997" s="82">
        <v>6.6890000000000001</v>
      </c>
      <c r="J997" s="82">
        <v>9.3989999999999991</v>
      </c>
      <c r="K997" s="83" t="s">
        <v>112</v>
      </c>
      <c r="L997" s="84" t="str">
        <f t="shared" si="242"/>
        <v>Yes</v>
      </c>
    </row>
    <row r="998" spans="1:12" x14ac:dyDescent="0.25">
      <c r="A998" s="148" t="s">
        <v>459</v>
      </c>
      <c r="B998" s="79" t="s">
        <v>50</v>
      </c>
      <c r="C998" s="85">
        <v>22145</v>
      </c>
      <c r="D998" s="81" t="str">
        <f t="shared" si="239"/>
        <v>N/A</v>
      </c>
      <c r="E998" s="85">
        <v>18886</v>
      </c>
      <c r="F998" s="81" t="str">
        <f t="shared" si="240"/>
        <v>N/A</v>
      </c>
      <c r="G998" s="85">
        <v>16682</v>
      </c>
      <c r="H998" s="81" t="str">
        <f t="shared" si="241"/>
        <v>N/A</v>
      </c>
      <c r="I998" s="82">
        <v>-14.7</v>
      </c>
      <c r="J998" s="82">
        <v>-11.7</v>
      </c>
      <c r="K998" s="83" t="s">
        <v>112</v>
      </c>
      <c r="L998" s="84" t="str">
        <f t="shared" si="242"/>
        <v>Yes</v>
      </c>
    </row>
    <row r="999" spans="1:12" x14ac:dyDescent="0.25">
      <c r="A999" s="148" t="s">
        <v>143</v>
      </c>
      <c r="B999" s="79" t="s">
        <v>50</v>
      </c>
      <c r="C999" s="80">
        <v>11</v>
      </c>
      <c r="D999" s="81" t="str">
        <f t="shared" si="239"/>
        <v>N/A</v>
      </c>
      <c r="E999" s="80">
        <v>11</v>
      </c>
      <c r="F999" s="81" t="str">
        <f t="shared" si="240"/>
        <v>N/A</v>
      </c>
      <c r="G999" s="80">
        <v>11</v>
      </c>
      <c r="H999" s="81" t="str">
        <f t="shared" si="241"/>
        <v>N/A</v>
      </c>
      <c r="I999" s="82">
        <v>-33.299999999999997</v>
      </c>
      <c r="J999" s="82">
        <v>100</v>
      </c>
      <c r="K999" s="83" t="s">
        <v>112</v>
      </c>
      <c r="L999" s="84" t="str">
        <f t="shared" si="242"/>
        <v>No</v>
      </c>
    </row>
    <row r="1000" spans="1:12" x14ac:dyDescent="0.25">
      <c r="A1000" s="148" t="s">
        <v>460</v>
      </c>
      <c r="B1000" s="96" t="s">
        <v>50</v>
      </c>
      <c r="C1000" s="94">
        <v>7381.6666667</v>
      </c>
      <c r="D1000" s="98" t="str">
        <f t="shared" si="239"/>
        <v>N/A</v>
      </c>
      <c r="E1000" s="94">
        <v>9443</v>
      </c>
      <c r="F1000" s="98" t="str">
        <f t="shared" si="240"/>
        <v>N/A</v>
      </c>
      <c r="G1000" s="94">
        <v>4170.5</v>
      </c>
      <c r="H1000" s="98" t="str">
        <f t="shared" si="241"/>
        <v>N/A</v>
      </c>
      <c r="I1000" s="99">
        <v>27.93</v>
      </c>
      <c r="J1000" s="99">
        <v>-55.8</v>
      </c>
      <c r="K1000" s="90" t="s">
        <v>112</v>
      </c>
      <c r="L1000" s="92" t="str">
        <f t="shared" si="242"/>
        <v>No</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308.41651492</v>
      </c>
      <c r="D1002" s="102" t="str">
        <f t="shared" ref="D1002:D1013" si="243">IF($B1002="N/A","N/A",IF(C1002&gt;10,"No",IF(C1002&lt;-10,"No","Yes")))</f>
        <v>N/A</v>
      </c>
      <c r="E1002" s="143">
        <v>287.02328361999997</v>
      </c>
      <c r="F1002" s="102" t="str">
        <f t="shared" ref="F1002:F1013" si="244">IF($B1002="N/A","N/A",IF(E1002&gt;10,"No",IF(E1002&lt;-10,"No","Yes")))</f>
        <v>N/A</v>
      </c>
      <c r="G1002" s="143">
        <v>341.64965343</v>
      </c>
      <c r="H1002" s="102" t="str">
        <f t="shared" ref="H1002:H1013" si="245">IF($B1002="N/A","N/A",IF(G1002&gt;10,"No",IF(G1002&lt;-10,"No","Yes")))</f>
        <v>N/A</v>
      </c>
      <c r="I1002" s="103">
        <v>-6.94</v>
      </c>
      <c r="J1002" s="103">
        <v>19.03</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160.79496961999999</v>
      </c>
      <c r="D1003" s="81" t="str">
        <f t="shared" si="243"/>
        <v>N/A</v>
      </c>
      <c r="E1003" s="85">
        <v>180.00071174000001</v>
      </c>
      <c r="F1003" s="81" t="str">
        <f t="shared" si="244"/>
        <v>N/A</v>
      </c>
      <c r="G1003" s="85">
        <v>204.77066085999999</v>
      </c>
      <c r="H1003" s="81" t="str">
        <f t="shared" si="245"/>
        <v>N/A</v>
      </c>
      <c r="I1003" s="82">
        <v>11.94</v>
      </c>
      <c r="J1003" s="82">
        <v>13.76</v>
      </c>
      <c r="K1003" s="83" t="s">
        <v>112</v>
      </c>
      <c r="L1003" s="84" t="str">
        <f t="shared" si="246"/>
        <v>Yes</v>
      </c>
    </row>
    <row r="1004" spans="1:12" x14ac:dyDescent="0.25">
      <c r="A1004" s="129" t="s">
        <v>585</v>
      </c>
      <c r="B1004" s="79" t="s">
        <v>50</v>
      </c>
      <c r="C1004" s="85">
        <v>429.46561220000001</v>
      </c>
      <c r="D1004" s="81" t="str">
        <f t="shared" si="243"/>
        <v>N/A</v>
      </c>
      <c r="E1004" s="85">
        <v>379.36031184000001</v>
      </c>
      <c r="F1004" s="81" t="str">
        <f t="shared" si="244"/>
        <v>N/A</v>
      </c>
      <c r="G1004" s="85">
        <v>457.69309111000001</v>
      </c>
      <c r="H1004" s="81" t="str">
        <f t="shared" si="245"/>
        <v>N/A</v>
      </c>
      <c r="I1004" s="82">
        <v>-11.7</v>
      </c>
      <c r="J1004" s="82">
        <v>20.65</v>
      </c>
      <c r="K1004" s="83" t="s">
        <v>112</v>
      </c>
      <c r="L1004" s="84" t="str">
        <f t="shared" si="246"/>
        <v>No</v>
      </c>
    </row>
    <row r="1005" spans="1:12" x14ac:dyDescent="0.25">
      <c r="A1005" s="148" t="s">
        <v>626</v>
      </c>
      <c r="B1005" s="79" t="s">
        <v>50</v>
      </c>
      <c r="C1005" s="85">
        <v>9676.7265023</v>
      </c>
      <c r="D1005" s="81" t="str">
        <f t="shared" si="243"/>
        <v>N/A</v>
      </c>
      <c r="E1005" s="85">
        <v>9888.2473269999991</v>
      </c>
      <c r="F1005" s="81" t="str">
        <f t="shared" si="244"/>
        <v>N/A</v>
      </c>
      <c r="G1005" s="85">
        <v>10225.145418</v>
      </c>
      <c r="H1005" s="81" t="str">
        <f t="shared" si="245"/>
        <v>N/A</v>
      </c>
      <c r="I1005" s="82">
        <v>2.1859999999999999</v>
      </c>
      <c r="J1005" s="82">
        <v>3.407</v>
      </c>
      <c r="K1005" s="83" t="s">
        <v>112</v>
      </c>
      <c r="L1005" s="84" t="str">
        <f t="shared" si="246"/>
        <v>Yes</v>
      </c>
    </row>
    <row r="1006" spans="1:12" x14ac:dyDescent="0.25">
      <c r="A1006" s="129" t="s">
        <v>582</v>
      </c>
      <c r="B1006" s="79" t="s">
        <v>50</v>
      </c>
      <c r="C1006" s="85">
        <v>14895.890914</v>
      </c>
      <c r="D1006" s="81" t="str">
        <f t="shared" si="243"/>
        <v>N/A</v>
      </c>
      <c r="E1006" s="85">
        <v>15283.955445</v>
      </c>
      <c r="F1006" s="81" t="str">
        <f t="shared" si="244"/>
        <v>N/A</v>
      </c>
      <c r="G1006" s="85">
        <v>16286.710094</v>
      </c>
      <c r="H1006" s="81" t="str">
        <f t="shared" si="245"/>
        <v>N/A</v>
      </c>
      <c r="I1006" s="82">
        <v>2.605</v>
      </c>
      <c r="J1006" s="82">
        <v>6.5609999999999999</v>
      </c>
      <c r="K1006" s="83" t="s">
        <v>112</v>
      </c>
      <c r="L1006" s="84" t="str">
        <f t="shared" si="246"/>
        <v>Yes</v>
      </c>
    </row>
    <row r="1007" spans="1:12" x14ac:dyDescent="0.25">
      <c r="A1007" s="129" t="s">
        <v>585</v>
      </c>
      <c r="B1007" s="79" t="s">
        <v>50</v>
      </c>
      <c r="C1007" s="85">
        <v>4624.4995056999996</v>
      </c>
      <c r="D1007" s="81" t="str">
        <f t="shared" si="243"/>
        <v>N/A</v>
      </c>
      <c r="E1007" s="85">
        <v>4706.1002126000003</v>
      </c>
      <c r="F1007" s="81" t="str">
        <f t="shared" si="244"/>
        <v>N/A</v>
      </c>
      <c r="G1007" s="85">
        <v>4666.7427746000003</v>
      </c>
      <c r="H1007" s="81" t="str">
        <f t="shared" si="245"/>
        <v>N/A</v>
      </c>
      <c r="I1007" s="82">
        <v>1.7649999999999999</v>
      </c>
      <c r="J1007" s="82">
        <v>-0.83599999999999997</v>
      </c>
      <c r="K1007" s="83" t="s">
        <v>112</v>
      </c>
      <c r="L1007" s="84" t="str">
        <f t="shared" si="246"/>
        <v>Yes</v>
      </c>
    </row>
    <row r="1008" spans="1:12" x14ac:dyDescent="0.25">
      <c r="A1008" s="148" t="s">
        <v>239</v>
      </c>
      <c r="B1008" s="79" t="s">
        <v>50</v>
      </c>
      <c r="C1008" s="85">
        <v>134.05196806000001</v>
      </c>
      <c r="D1008" s="81" t="str">
        <f t="shared" si="243"/>
        <v>N/A</v>
      </c>
      <c r="E1008" s="85">
        <v>124.52419809</v>
      </c>
      <c r="F1008" s="81" t="str">
        <f t="shared" si="244"/>
        <v>N/A</v>
      </c>
      <c r="G1008" s="85">
        <v>127.76482532</v>
      </c>
      <c r="H1008" s="81" t="str">
        <f t="shared" si="245"/>
        <v>N/A</v>
      </c>
      <c r="I1008" s="82">
        <v>-7.11</v>
      </c>
      <c r="J1008" s="82">
        <v>2.6019999999999999</v>
      </c>
      <c r="K1008" s="83" t="s">
        <v>112</v>
      </c>
      <c r="L1008" s="84" t="str">
        <f t="shared" si="246"/>
        <v>Yes</v>
      </c>
    </row>
    <row r="1009" spans="1:12" x14ac:dyDescent="0.25">
      <c r="A1009" s="129" t="s">
        <v>582</v>
      </c>
      <c r="B1009" s="79" t="s">
        <v>50</v>
      </c>
      <c r="C1009" s="85">
        <v>52.153878761999998</v>
      </c>
      <c r="D1009" s="81" t="str">
        <f t="shared" si="243"/>
        <v>N/A</v>
      </c>
      <c r="E1009" s="85">
        <v>40.917437722000003</v>
      </c>
      <c r="F1009" s="81" t="str">
        <f t="shared" si="244"/>
        <v>N/A</v>
      </c>
      <c r="G1009" s="85">
        <v>38.338562091999997</v>
      </c>
      <c r="H1009" s="81" t="str">
        <f t="shared" si="245"/>
        <v>N/A</v>
      </c>
      <c r="I1009" s="82">
        <v>-21.5</v>
      </c>
      <c r="J1009" s="82">
        <v>-6.3</v>
      </c>
      <c r="K1009" s="83" t="s">
        <v>112</v>
      </c>
      <c r="L1009" s="84" t="str">
        <f t="shared" si="246"/>
        <v>Yes</v>
      </c>
    </row>
    <row r="1010" spans="1:12" x14ac:dyDescent="0.25">
      <c r="A1010" s="129" t="s">
        <v>585</v>
      </c>
      <c r="B1010" s="79" t="s">
        <v>50</v>
      </c>
      <c r="C1010" s="85">
        <v>194.73605423000001</v>
      </c>
      <c r="D1010" s="81" t="str">
        <f t="shared" si="243"/>
        <v>N/A</v>
      </c>
      <c r="E1010" s="85">
        <v>180.16810773</v>
      </c>
      <c r="F1010" s="81" t="str">
        <f t="shared" si="244"/>
        <v>N/A</v>
      </c>
      <c r="G1010" s="85">
        <v>186.13831544000001</v>
      </c>
      <c r="H1010" s="81" t="str">
        <f t="shared" si="245"/>
        <v>N/A</v>
      </c>
      <c r="I1010" s="82">
        <v>-7.48</v>
      </c>
      <c r="J1010" s="82">
        <v>3.3140000000000001</v>
      </c>
      <c r="K1010" s="83" t="s">
        <v>112</v>
      </c>
      <c r="L1010" s="84" t="str">
        <f t="shared" si="246"/>
        <v>Yes</v>
      </c>
    </row>
    <row r="1011" spans="1:12" x14ac:dyDescent="0.25">
      <c r="A1011" s="148" t="s">
        <v>691</v>
      </c>
      <c r="B1011" s="79" t="s">
        <v>50</v>
      </c>
      <c r="C1011" s="85">
        <v>5641.4936965999996</v>
      </c>
      <c r="D1011" s="81" t="str">
        <f t="shared" si="243"/>
        <v>N/A</v>
      </c>
      <c r="E1011" s="85">
        <v>6087.7686409999997</v>
      </c>
      <c r="F1011" s="81" t="str">
        <f t="shared" si="244"/>
        <v>N/A</v>
      </c>
      <c r="G1011" s="85">
        <v>6493.9455996999995</v>
      </c>
      <c r="H1011" s="81" t="str">
        <f t="shared" si="245"/>
        <v>N/A</v>
      </c>
      <c r="I1011" s="82">
        <v>7.9109999999999996</v>
      </c>
      <c r="J1011" s="82">
        <v>6.6719999999999997</v>
      </c>
      <c r="K1011" s="83" t="s">
        <v>112</v>
      </c>
      <c r="L1011" s="84" t="str">
        <f t="shared" si="246"/>
        <v>Yes</v>
      </c>
    </row>
    <row r="1012" spans="1:12" x14ac:dyDescent="0.25">
      <c r="A1012" s="129" t="s">
        <v>582</v>
      </c>
      <c r="B1012" s="79" t="s">
        <v>50</v>
      </c>
      <c r="C1012" s="85">
        <v>1734.2604211</v>
      </c>
      <c r="D1012" s="81" t="str">
        <f t="shared" si="243"/>
        <v>N/A</v>
      </c>
      <c r="E1012" s="85">
        <v>2101.5869038999999</v>
      </c>
      <c r="F1012" s="81" t="str">
        <f t="shared" si="244"/>
        <v>N/A</v>
      </c>
      <c r="G1012" s="85">
        <v>2160.8753812999998</v>
      </c>
      <c r="H1012" s="81" t="str">
        <f t="shared" si="245"/>
        <v>N/A</v>
      </c>
      <c r="I1012" s="82">
        <v>21.18</v>
      </c>
      <c r="J1012" s="82">
        <v>2.8210000000000002</v>
      </c>
      <c r="K1012" s="83" t="s">
        <v>112</v>
      </c>
      <c r="L1012" s="84" t="str">
        <f t="shared" si="246"/>
        <v>Yes</v>
      </c>
    </row>
    <row r="1013" spans="1:12" x14ac:dyDescent="0.25">
      <c r="A1013" s="129" t="s">
        <v>585</v>
      </c>
      <c r="B1013" s="96" t="s">
        <v>50</v>
      </c>
      <c r="C1013" s="94">
        <v>9589.6975003999996</v>
      </c>
      <c r="D1013" s="98" t="str">
        <f t="shared" si="243"/>
        <v>N/A</v>
      </c>
      <c r="E1013" s="94">
        <v>10117.181431999999</v>
      </c>
      <c r="F1013" s="98" t="str">
        <f t="shared" si="244"/>
        <v>N/A</v>
      </c>
      <c r="G1013" s="94">
        <v>10648.634462</v>
      </c>
      <c r="H1013" s="98" t="str">
        <f t="shared" si="245"/>
        <v>N/A</v>
      </c>
      <c r="I1013" s="99">
        <v>5.5010000000000003</v>
      </c>
      <c r="J1013" s="99">
        <v>5.2530000000000001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16.136713825000001</v>
      </c>
      <c r="D1015" s="102" t="str">
        <f t="shared" ref="D1015:D1032" si="247">IF($B1015="N/A","N/A",IF(C1015&gt;10,"No",IF(C1015&lt;-10,"No","Yes")))</f>
        <v>N/A</v>
      </c>
      <c r="E1015" s="110">
        <v>16.586944288000002</v>
      </c>
      <c r="F1015" s="102" t="str">
        <f t="shared" ref="F1015:F1032" si="248">IF($B1015="N/A","N/A",IF(E1015&gt;10,"No",IF(E1015&lt;-10,"No","Yes")))</f>
        <v>N/A</v>
      </c>
      <c r="G1015" s="110">
        <v>17.447314989999999</v>
      </c>
      <c r="H1015" s="102" t="str">
        <f t="shared" ref="H1015:H1032" si="249">IF($B1015="N/A","N/A",IF(G1015&gt;10,"No",IF(G1015&lt;-10,"No","Yes")))</f>
        <v>N/A</v>
      </c>
      <c r="I1015" s="103">
        <v>2.79</v>
      </c>
      <c r="J1015" s="103">
        <v>5.1870000000000003</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14.752013565</v>
      </c>
      <c r="D1016" s="81" t="str">
        <f t="shared" si="247"/>
        <v>N/A</v>
      </c>
      <c r="E1016" s="87">
        <v>15.416370107000001</v>
      </c>
      <c r="F1016" s="81" t="str">
        <f t="shared" si="248"/>
        <v>N/A</v>
      </c>
      <c r="G1016" s="87">
        <v>16.296296296000001</v>
      </c>
      <c r="H1016" s="81" t="str">
        <f t="shared" si="249"/>
        <v>N/A</v>
      </c>
      <c r="I1016" s="82">
        <v>4.5030000000000001</v>
      </c>
      <c r="J1016" s="82">
        <v>5.7080000000000002</v>
      </c>
      <c r="K1016" s="83" t="s">
        <v>112</v>
      </c>
      <c r="L1016" s="84" t="str">
        <f t="shared" si="250"/>
        <v>Yes</v>
      </c>
    </row>
    <row r="1017" spans="1:12" x14ac:dyDescent="0.25">
      <c r="A1017" s="129" t="s">
        <v>585</v>
      </c>
      <c r="B1017" s="79" t="s">
        <v>50</v>
      </c>
      <c r="C1017" s="87">
        <v>17.497528597999999</v>
      </c>
      <c r="D1017" s="81" t="str">
        <f t="shared" si="247"/>
        <v>N/A</v>
      </c>
      <c r="E1017" s="87">
        <v>17.760453579</v>
      </c>
      <c r="F1017" s="81" t="str">
        <f t="shared" si="248"/>
        <v>N/A</v>
      </c>
      <c r="G1017" s="87">
        <v>18.620974401000002</v>
      </c>
      <c r="H1017" s="81" t="str">
        <f t="shared" si="249"/>
        <v>N/A</v>
      </c>
      <c r="I1017" s="82">
        <v>1.5029999999999999</v>
      </c>
      <c r="J1017" s="82">
        <v>4.8449999999999998</v>
      </c>
      <c r="K1017" s="83" t="s">
        <v>112</v>
      </c>
      <c r="L1017" s="84" t="str">
        <f t="shared" si="250"/>
        <v>Yes</v>
      </c>
    </row>
    <row r="1018" spans="1:12" x14ac:dyDescent="0.25">
      <c r="A1018" s="148" t="s">
        <v>477</v>
      </c>
      <c r="B1018" s="79" t="s">
        <v>50</v>
      </c>
      <c r="C1018" s="87">
        <v>38.716907130000003</v>
      </c>
      <c r="D1018" s="81" t="str">
        <f t="shared" si="247"/>
        <v>N/A</v>
      </c>
      <c r="E1018" s="87">
        <v>37.879853685999997</v>
      </c>
      <c r="F1018" s="81" t="str">
        <f t="shared" si="248"/>
        <v>N/A</v>
      </c>
      <c r="G1018" s="87">
        <v>37.751172723000003</v>
      </c>
      <c r="H1018" s="81" t="str">
        <f t="shared" si="249"/>
        <v>N/A</v>
      </c>
      <c r="I1018" s="82">
        <v>-2.16</v>
      </c>
      <c r="J1018" s="82">
        <v>-0.34</v>
      </c>
      <c r="K1018" s="83" t="s">
        <v>112</v>
      </c>
      <c r="L1018" s="84" t="str">
        <f t="shared" si="250"/>
        <v>Yes</v>
      </c>
    </row>
    <row r="1019" spans="1:12" x14ac:dyDescent="0.25">
      <c r="A1019" s="129" t="s">
        <v>582</v>
      </c>
      <c r="B1019" s="79" t="s">
        <v>50</v>
      </c>
      <c r="C1019" s="87">
        <v>64.886251236000007</v>
      </c>
      <c r="D1019" s="81" t="str">
        <f t="shared" si="247"/>
        <v>N/A</v>
      </c>
      <c r="E1019" s="87">
        <v>63.316725978999997</v>
      </c>
      <c r="F1019" s="81" t="str">
        <f t="shared" si="248"/>
        <v>N/A</v>
      </c>
      <c r="G1019" s="87">
        <v>64.822076979000002</v>
      </c>
      <c r="H1019" s="81" t="str">
        <f t="shared" si="249"/>
        <v>N/A</v>
      </c>
      <c r="I1019" s="82">
        <v>-2.42</v>
      </c>
      <c r="J1019" s="82">
        <v>2.3769999999999998</v>
      </c>
      <c r="K1019" s="83" t="s">
        <v>112</v>
      </c>
      <c r="L1019" s="84" t="str">
        <f t="shared" si="250"/>
        <v>Yes</v>
      </c>
    </row>
    <row r="1020" spans="1:12" x14ac:dyDescent="0.25">
      <c r="A1020" s="129" t="s">
        <v>585</v>
      </c>
      <c r="B1020" s="79" t="s">
        <v>50</v>
      </c>
      <c r="C1020" s="87">
        <v>13.218471966999999</v>
      </c>
      <c r="D1020" s="81" t="str">
        <f t="shared" si="247"/>
        <v>N/A</v>
      </c>
      <c r="E1020" s="87">
        <v>13.281360737</v>
      </c>
      <c r="F1020" s="81" t="str">
        <f t="shared" si="248"/>
        <v>N/A</v>
      </c>
      <c r="G1020" s="87">
        <v>12.771813928</v>
      </c>
      <c r="H1020" s="81" t="str">
        <f t="shared" si="249"/>
        <v>N/A</v>
      </c>
      <c r="I1020" s="82">
        <v>0.4758</v>
      </c>
      <c r="J1020" s="82">
        <v>-3.84</v>
      </c>
      <c r="K1020" s="83" t="s">
        <v>112</v>
      </c>
      <c r="L1020" s="84" t="str">
        <f t="shared" si="250"/>
        <v>Yes</v>
      </c>
    </row>
    <row r="1021" spans="1:12" x14ac:dyDescent="0.25">
      <c r="A1021" s="148" t="s">
        <v>478</v>
      </c>
      <c r="B1021" s="79" t="s">
        <v>50</v>
      </c>
      <c r="C1021" s="87">
        <v>38.969043282999998</v>
      </c>
      <c r="D1021" s="81" t="str">
        <f t="shared" si="247"/>
        <v>N/A</v>
      </c>
      <c r="E1021" s="87">
        <v>35.748452448000002</v>
      </c>
      <c r="F1021" s="81" t="str">
        <f t="shared" si="248"/>
        <v>N/A</v>
      </c>
      <c r="G1021" s="87">
        <v>36.602954560999997</v>
      </c>
      <c r="H1021" s="81" t="str">
        <f t="shared" si="249"/>
        <v>N/A</v>
      </c>
      <c r="I1021" s="82">
        <v>-8.26</v>
      </c>
      <c r="J1021" s="82">
        <v>2.39</v>
      </c>
      <c r="K1021" s="83" t="s">
        <v>112</v>
      </c>
      <c r="L1021" s="84" t="str">
        <f t="shared" si="250"/>
        <v>Yes</v>
      </c>
    </row>
    <row r="1022" spans="1:12" x14ac:dyDescent="0.25">
      <c r="A1022" s="129" t="s">
        <v>582</v>
      </c>
      <c r="B1022" s="79" t="s">
        <v>50</v>
      </c>
      <c r="C1022" s="87">
        <v>38.858273279999999</v>
      </c>
      <c r="D1022" s="81" t="str">
        <f t="shared" si="247"/>
        <v>N/A</v>
      </c>
      <c r="E1022" s="87">
        <v>35.003558718999997</v>
      </c>
      <c r="F1022" s="81" t="str">
        <f t="shared" si="248"/>
        <v>N/A</v>
      </c>
      <c r="G1022" s="87">
        <v>35.642701525</v>
      </c>
      <c r="H1022" s="81" t="str">
        <f t="shared" si="249"/>
        <v>N/A</v>
      </c>
      <c r="I1022" s="82">
        <v>-9.92</v>
      </c>
      <c r="J1022" s="82">
        <v>1.8260000000000001</v>
      </c>
      <c r="K1022" s="83" t="s">
        <v>112</v>
      </c>
      <c r="L1022" s="84" t="str">
        <f t="shared" si="250"/>
        <v>Yes</v>
      </c>
    </row>
    <row r="1023" spans="1:12" x14ac:dyDescent="0.25">
      <c r="A1023" s="129" t="s">
        <v>585</v>
      </c>
      <c r="B1023" s="79" t="s">
        <v>50</v>
      </c>
      <c r="C1023" s="87">
        <v>38.779833357000001</v>
      </c>
      <c r="D1023" s="81" t="str">
        <f t="shared" si="247"/>
        <v>N/A</v>
      </c>
      <c r="E1023" s="87">
        <v>36.144578312999997</v>
      </c>
      <c r="F1023" s="81" t="str">
        <f t="shared" si="248"/>
        <v>N/A</v>
      </c>
      <c r="G1023" s="87">
        <v>37.186897881</v>
      </c>
      <c r="H1023" s="81" t="str">
        <f t="shared" si="249"/>
        <v>N/A</v>
      </c>
      <c r="I1023" s="82">
        <v>-6.8</v>
      </c>
      <c r="J1023" s="82">
        <v>2.8839999999999999</v>
      </c>
      <c r="K1023" s="83" t="s">
        <v>112</v>
      </c>
      <c r="L1023" s="84" t="str">
        <f t="shared" si="250"/>
        <v>Yes</v>
      </c>
    </row>
    <row r="1024" spans="1:12" x14ac:dyDescent="0.25">
      <c r="A1024" s="148" t="s">
        <v>692</v>
      </c>
      <c r="B1024" s="79" t="s">
        <v>50</v>
      </c>
      <c r="C1024" s="87">
        <v>87.155063733999995</v>
      </c>
      <c r="D1024" s="81" t="str">
        <f t="shared" si="247"/>
        <v>N/A</v>
      </c>
      <c r="E1024" s="87">
        <v>87.281935847</v>
      </c>
      <c r="F1024" s="81" t="str">
        <f t="shared" si="248"/>
        <v>N/A</v>
      </c>
      <c r="G1024" s="87">
        <v>88.006721276999997</v>
      </c>
      <c r="H1024" s="81" t="str">
        <f t="shared" si="249"/>
        <v>N/A</v>
      </c>
      <c r="I1024" s="82">
        <v>0.14560000000000001</v>
      </c>
      <c r="J1024" s="82">
        <v>0.83040000000000003</v>
      </c>
      <c r="K1024" s="83" t="s">
        <v>112</v>
      </c>
      <c r="L1024" s="84" t="str">
        <f t="shared" si="250"/>
        <v>Yes</v>
      </c>
    </row>
    <row r="1025" spans="1:12" x14ac:dyDescent="0.25">
      <c r="A1025" s="129" t="s">
        <v>582</v>
      </c>
      <c r="B1025" s="79" t="s">
        <v>50</v>
      </c>
      <c r="C1025" s="87">
        <v>81.051292920999998</v>
      </c>
      <c r="D1025" s="81" t="str">
        <f t="shared" si="247"/>
        <v>N/A</v>
      </c>
      <c r="E1025" s="87">
        <v>81.395017793999997</v>
      </c>
      <c r="F1025" s="81" t="str">
        <f t="shared" si="248"/>
        <v>N/A</v>
      </c>
      <c r="G1025" s="87">
        <v>82.178649237000002</v>
      </c>
      <c r="H1025" s="81" t="str">
        <f t="shared" si="249"/>
        <v>N/A</v>
      </c>
      <c r="I1025" s="82">
        <v>0.42409999999999998</v>
      </c>
      <c r="J1025" s="82">
        <v>0.96279999999999999</v>
      </c>
      <c r="K1025" s="83" t="s">
        <v>112</v>
      </c>
      <c r="L1025" s="84" t="str">
        <f t="shared" si="250"/>
        <v>Yes</v>
      </c>
    </row>
    <row r="1026" spans="1:12" x14ac:dyDescent="0.25">
      <c r="A1026" s="129" t="s">
        <v>585</v>
      </c>
      <c r="B1026" s="79" t="s">
        <v>50</v>
      </c>
      <c r="C1026" s="87">
        <v>93.150684932000004</v>
      </c>
      <c r="D1026" s="81" t="str">
        <f t="shared" si="247"/>
        <v>N/A</v>
      </c>
      <c r="E1026" s="87">
        <v>93.097094259000002</v>
      </c>
      <c r="F1026" s="81" t="str">
        <f t="shared" si="248"/>
        <v>N/A</v>
      </c>
      <c r="G1026" s="87">
        <v>93.490228461000001</v>
      </c>
      <c r="H1026" s="81" t="str">
        <f t="shared" si="249"/>
        <v>N/A</v>
      </c>
      <c r="I1026" s="82">
        <v>-5.8000000000000003E-2</v>
      </c>
      <c r="J1026" s="82">
        <v>0.42230000000000001</v>
      </c>
      <c r="K1026" s="83" t="s">
        <v>112</v>
      </c>
      <c r="L1026" s="84" t="str">
        <f t="shared" si="250"/>
        <v>Yes</v>
      </c>
    </row>
    <row r="1027" spans="1:12" x14ac:dyDescent="0.25">
      <c r="A1027" s="148" t="s">
        <v>479</v>
      </c>
      <c r="B1027" s="79" t="s">
        <v>50</v>
      </c>
      <c r="C1027" s="80">
        <v>0.54774305560000003</v>
      </c>
      <c r="D1027" s="81" t="str">
        <f t="shared" si="247"/>
        <v>N/A</v>
      </c>
      <c r="E1027" s="80">
        <v>0.41815097540000001</v>
      </c>
      <c r="F1027" s="81" t="str">
        <f t="shared" si="248"/>
        <v>N/A</v>
      </c>
      <c r="G1027" s="80">
        <v>0.41252006419999998</v>
      </c>
      <c r="H1027" s="81" t="str">
        <f t="shared" si="249"/>
        <v>N/A</v>
      </c>
      <c r="I1027" s="82">
        <v>-23.7</v>
      </c>
      <c r="J1027" s="82">
        <v>-1.35</v>
      </c>
      <c r="K1027" s="83" t="s">
        <v>112</v>
      </c>
      <c r="L1027" s="84" t="str">
        <f t="shared" si="250"/>
        <v>Yes</v>
      </c>
    </row>
    <row r="1028" spans="1:12" x14ac:dyDescent="0.25">
      <c r="A1028" s="129" t="s">
        <v>582</v>
      </c>
      <c r="B1028" s="79" t="s">
        <v>50</v>
      </c>
      <c r="C1028" s="80">
        <v>4.0229885100000001E-2</v>
      </c>
      <c r="D1028" s="81" t="str">
        <f t="shared" si="247"/>
        <v>N/A</v>
      </c>
      <c r="E1028" s="80">
        <v>3.04709141E-2</v>
      </c>
      <c r="F1028" s="81" t="str">
        <f t="shared" si="248"/>
        <v>N/A</v>
      </c>
      <c r="G1028" s="80">
        <v>5.1693404599999999E-2</v>
      </c>
      <c r="H1028" s="81" t="str">
        <f t="shared" si="249"/>
        <v>N/A</v>
      </c>
      <c r="I1028" s="82">
        <v>-24.3</v>
      </c>
      <c r="J1028" s="82">
        <v>69.650000000000006</v>
      </c>
      <c r="K1028" s="83" t="s">
        <v>112</v>
      </c>
      <c r="L1028" s="84" t="str">
        <f t="shared" si="250"/>
        <v>No</v>
      </c>
    </row>
    <row r="1029" spans="1:12" x14ac:dyDescent="0.25">
      <c r="A1029" s="129" t="s">
        <v>585</v>
      </c>
      <c r="B1029" s="79" t="s">
        <v>50</v>
      </c>
      <c r="C1029" s="80">
        <v>0.90637610980000005</v>
      </c>
      <c r="D1029" s="81" t="str">
        <f t="shared" si="247"/>
        <v>N/A</v>
      </c>
      <c r="E1029" s="80">
        <v>0.7047086991</v>
      </c>
      <c r="F1029" s="81" t="str">
        <f t="shared" si="248"/>
        <v>N/A</v>
      </c>
      <c r="G1029" s="80">
        <v>0.652623799</v>
      </c>
      <c r="H1029" s="81" t="str">
        <f t="shared" si="249"/>
        <v>N/A</v>
      </c>
      <c r="I1029" s="82">
        <v>-22.2</v>
      </c>
      <c r="J1029" s="82">
        <v>-7.39</v>
      </c>
      <c r="K1029" s="83" t="s">
        <v>112</v>
      </c>
      <c r="L1029" s="84" t="str">
        <f t="shared" si="250"/>
        <v>Yes</v>
      </c>
    </row>
    <row r="1030" spans="1:12" ht="12.75" customHeight="1" x14ac:dyDescent="0.25">
      <c r="A1030" s="148" t="s">
        <v>480</v>
      </c>
      <c r="B1030" s="79" t="s">
        <v>50</v>
      </c>
      <c r="C1030" s="80">
        <v>250.13892909</v>
      </c>
      <c r="D1030" s="81" t="str">
        <f t="shared" si="247"/>
        <v>N/A</v>
      </c>
      <c r="E1030" s="80">
        <v>249.9088208</v>
      </c>
      <c r="F1030" s="81" t="str">
        <f t="shared" si="248"/>
        <v>N/A</v>
      </c>
      <c r="G1030" s="80">
        <v>246.57474035999999</v>
      </c>
      <c r="H1030" s="81" t="str">
        <f t="shared" si="249"/>
        <v>N/A</v>
      </c>
      <c r="I1030" s="82">
        <v>-9.1999999999999998E-2</v>
      </c>
      <c r="J1030" s="82">
        <v>-1.33</v>
      </c>
      <c r="K1030" s="83" t="s">
        <v>112</v>
      </c>
      <c r="L1030" s="84" t="str">
        <f t="shared" si="250"/>
        <v>Yes</v>
      </c>
    </row>
    <row r="1031" spans="1:12" x14ac:dyDescent="0.25">
      <c r="A1031" s="129" t="s">
        <v>582</v>
      </c>
      <c r="B1031" s="79" t="s">
        <v>50</v>
      </c>
      <c r="C1031" s="80">
        <v>249.67051394000001</v>
      </c>
      <c r="D1031" s="81" t="str">
        <f t="shared" si="247"/>
        <v>N/A</v>
      </c>
      <c r="E1031" s="80">
        <v>249.3158723</v>
      </c>
      <c r="F1031" s="81" t="str">
        <f t="shared" si="248"/>
        <v>N/A</v>
      </c>
      <c r="G1031" s="80">
        <v>248.86085593000001</v>
      </c>
      <c r="H1031" s="81" t="str">
        <f t="shared" si="249"/>
        <v>N/A</v>
      </c>
      <c r="I1031" s="82">
        <v>-0.14199999999999999</v>
      </c>
      <c r="J1031" s="82">
        <v>-0.183</v>
      </c>
      <c r="K1031" s="83" t="s">
        <v>112</v>
      </c>
      <c r="L1031" s="84" t="str">
        <f t="shared" si="250"/>
        <v>Yes</v>
      </c>
    </row>
    <row r="1032" spans="1:12" x14ac:dyDescent="0.25">
      <c r="A1032" s="129" t="s">
        <v>585</v>
      </c>
      <c r="B1032" s="96" t="s">
        <v>50</v>
      </c>
      <c r="C1032" s="107">
        <v>252.43696581</v>
      </c>
      <c r="D1032" s="98" t="str">
        <f t="shared" si="247"/>
        <v>N/A</v>
      </c>
      <c r="E1032" s="107">
        <v>252.72358591</v>
      </c>
      <c r="F1032" s="98" t="str">
        <f t="shared" si="248"/>
        <v>N/A</v>
      </c>
      <c r="G1032" s="107">
        <v>235.84590517000001</v>
      </c>
      <c r="H1032" s="98" t="str">
        <f t="shared" si="249"/>
        <v>N/A</v>
      </c>
      <c r="I1032" s="99">
        <v>0.1135</v>
      </c>
      <c r="J1032" s="99">
        <v>-6.68</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0</v>
      </c>
      <c r="D1039" s="81" t="str">
        <f t="shared" si="251"/>
        <v>N/A</v>
      </c>
      <c r="E1039" s="80">
        <v>0</v>
      </c>
      <c r="F1039" s="81" t="str">
        <f t="shared" si="252"/>
        <v>N/A</v>
      </c>
      <c r="G1039" s="80">
        <v>0</v>
      </c>
      <c r="H1039" s="81" t="str">
        <f t="shared" si="253"/>
        <v>N/A</v>
      </c>
      <c r="I1039" s="82" t="s">
        <v>1088</v>
      </c>
      <c r="J1039" s="82" t="s">
        <v>1088</v>
      </c>
      <c r="K1039" s="139" t="s">
        <v>50</v>
      </c>
      <c r="L1039" s="84" t="str">
        <f t="shared" si="254"/>
        <v>N/A</v>
      </c>
    </row>
    <row r="1040" spans="1:12" x14ac:dyDescent="0.25">
      <c r="A1040" s="148" t="s">
        <v>817</v>
      </c>
      <c r="B1040" s="130" t="s">
        <v>50</v>
      </c>
      <c r="C1040" s="143">
        <v>279709</v>
      </c>
      <c r="D1040" s="102" t="str">
        <f t="shared" si="251"/>
        <v>N/A</v>
      </c>
      <c r="E1040" s="143">
        <v>262747</v>
      </c>
      <c r="F1040" s="102" t="str">
        <f t="shared" si="252"/>
        <v>N/A</v>
      </c>
      <c r="G1040" s="143">
        <v>425601</v>
      </c>
      <c r="H1040" s="102" t="str">
        <f t="shared" si="253"/>
        <v>N/A</v>
      </c>
      <c r="I1040" s="103">
        <v>-6.06</v>
      </c>
      <c r="J1040" s="103">
        <v>61.98</v>
      </c>
      <c r="K1040" s="139" t="s">
        <v>50</v>
      </c>
      <c r="L1040" s="104" t="str">
        <f t="shared" si="254"/>
        <v>N/A</v>
      </c>
    </row>
    <row r="1041" spans="1:12" x14ac:dyDescent="0.25">
      <c r="A1041" s="129" t="s">
        <v>632</v>
      </c>
      <c r="B1041" s="130" t="s">
        <v>50</v>
      </c>
      <c r="C1041" s="143">
        <v>213265</v>
      </c>
      <c r="D1041" s="102" t="str">
        <f t="shared" si="251"/>
        <v>N/A</v>
      </c>
      <c r="E1041" s="143">
        <v>216164</v>
      </c>
      <c r="F1041" s="102" t="str">
        <f t="shared" si="252"/>
        <v>N/A</v>
      </c>
      <c r="G1041" s="143">
        <v>348522</v>
      </c>
      <c r="H1041" s="102" t="str">
        <f t="shared" si="253"/>
        <v>N/A</v>
      </c>
      <c r="I1041" s="103">
        <v>1.359</v>
      </c>
      <c r="J1041" s="103">
        <v>61.23</v>
      </c>
      <c r="K1041" s="139" t="s">
        <v>50</v>
      </c>
      <c r="L1041" s="104" t="str">
        <f t="shared" si="254"/>
        <v>N/A</v>
      </c>
    </row>
    <row r="1042" spans="1:12" x14ac:dyDescent="0.25">
      <c r="A1042" s="129" t="s">
        <v>626</v>
      </c>
      <c r="B1042" s="130" t="s">
        <v>50</v>
      </c>
      <c r="C1042" s="143">
        <v>130492</v>
      </c>
      <c r="D1042" s="102" t="str">
        <f t="shared" si="251"/>
        <v>N/A</v>
      </c>
      <c r="E1042" s="143">
        <v>131943</v>
      </c>
      <c r="F1042" s="102" t="str">
        <f t="shared" si="252"/>
        <v>N/A</v>
      </c>
      <c r="G1042" s="143">
        <v>170343</v>
      </c>
      <c r="H1042" s="102" t="str">
        <f t="shared" si="253"/>
        <v>N/A</v>
      </c>
      <c r="I1042" s="103">
        <v>1.1120000000000001</v>
      </c>
      <c r="J1042" s="103">
        <v>29.1</v>
      </c>
      <c r="K1042" s="139" t="s">
        <v>50</v>
      </c>
      <c r="L1042" s="104" t="str">
        <f t="shared" si="254"/>
        <v>N/A</v>
      </c>
    </row>
    <row r="1043" spans="1:12" x14ac:dyDescent="0.25">
      <c r="A1043" s="129" t="s">
        <v>239</v>
      </c>
      <c r="B1043" s="130" t="s">
        <v>50</v>
      </c>
      <c r="C1043" s="143">
        <v>38874</v>
      </c>
      <c r="D1043" s="102" t="str">
        <f t="shared" si="251"/>
        <v>N/A</v>
      </c>
      <c r="E1043" s="143">
        <v>31467</v>
      </c>
      <c r="F1043" s="102" t="str">
        <f t="shared" si="252"/>
        <v>N/A</v>
      </c>
      <c r="G1043" s="143">
        <v>61986</v>
      </c>
      <c r="H1043" s="102" t="str">
        <f t="shared" si="253"/>
        <v>N/A</v>
      </c>
      <c r="I1043" s="103">
        <v>-19.100000000000001</v>
      </c>
      <c r="J1043" s="103">
        <v>96.99</v>
      </c>
      <c r="K1043" s="139" t="s">
        <v>50</v>
      </c>
      <c r="L1043" s="104" t="str">
        <f t="shared" si="254"/>
        <v>N/A</v>
      </c>
    </row>
    <row r="1044" spans="1:12" x14ac:dyDescent="0.25">
      <c r="A1044" s="129" t="s">
        <v>627</v>
      </c>
      <c r="B1044" s="130" t="s">
        <v>50</v>
      </c>
      <c r="C1044" s="143">
        <v>162926</v>
      </c>
      <c r="D1044" s="102" t="str">
        <f t="shared" si="251"/>
        <v>N/A</v>
      </c>
      <c r="E1044" s="143">
        <v>143799</v>
      </c>
      <c r="F1044" s="102" t="str">
        <f t="shared" si="252"/>
        <v>N/A</v>
      </c>
      <c r="G1044" s="143">
        <v>159724</v>
      </c>
      <c r="H1044" s="102" t="str">
        <f t="shared" si="253"/>
        <v>N/A</v>
      </c>
      <c r="I1044" s="103">
        <v>-11.7</v>
      </c>
      <c r="J1044" s="103">
        <v>11.07</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26053</v>
      </c>
      <c r="D1046" s="102" t="str">
        <f t="shared" ref="D1046:D1060" si="255">IF($B1046="N/A","N/A",IF(C1046&gt;10,"No",IF(C1046&lt;-10,"No","Yes")))</f>
        <v>N/A</v>
      </c>
      <c r="E1046" s="143">
        <v>24397</v>
      </c>
      <c r="F1046" s="102" t="str">
        <f t="shared" ref="F1046:F1060" si="256">IF($B1046="N/A","N/A",IF(E1046&gt;10,"No",IF(E1046&lt;-10,"No","Yes")))</f>
        <v>N/A</v>
      </c>
      <c r="G1046" s="143">
        <v>35171</v>
      </c>
      <c r="H1046" s="102" t="str">
        <f t="shared" ref="H1046:H1060" si="257">IF($B1046="N/A","N/A",IF(G1046&gt;10,"No",IF(G1046&lt;-10,"No","Yes")))</f>
        <v>N/A</v>
      </c>
      <c r="I1046" s="103">
        <v>-6.36</v>
      </c>
      <c r="J1046" s="103">
        <v>44.16</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128</v>
      </c>
      <c r="D1047" s="81" t="str">
        <f t="shared" si="255"/>
        <v>N/A</v>
      </c>
      <c r="E1047" s="80">
        <v>132</v>
      </c>
      <c r="F1047" s="81" t="str">
        <f t="shared" si="256"/>
        <v>N/A</v>
      </c>
      <c r="G1047" s="80">
        <v>174</v>
      </c>
      <c r="H1047" s="81" t="str">
        <f t="shared" si="257"/>
        <v>N/A</v>
      </c>
      <c r="I1047" s="82">
        <v>3.125</v>
      </c>
      <c r="J1047" s="82">
        <v>31.82</v>
      </c>
      <c r="K1047" s="83" t="s">
        <v>112</v>
      </c>
      <c r="L1047" s="84" t="str">
        <f t="shared" si="258"/>
        <v>No</v>
      </c>
    </row>
    <row r="1048" spans="1:12" x14ac:dyDescent="0.25">
      <c r="A1048" s="148" t="s">
        <v>635</v>
      </c>
      <c r="B1048" s="79" t="s">
        <v>50</v>
      </c>
      <c r="C1048" s="85">
        <v>203.5390625</v>
      </c>
      <c r="D1048" s="81" t="str">
        <f t="shared" si="255"/>
        <v>N/A</v>
      </c>
      <c r="E1048" s="85">
        <v>184.82575757999999</v>
      </c>
      <c r="F1048" s="81" t="str">
        <f t="shared" si="256"/>
        <v>N/A</v>
      </c>
      <c r="G1048" s="85">
        <v>202.13218391000001</v>
      </c>
      <c r="H1048" s="81" t="str">
        <f t="shared" si="257"/>
        <v>N/A</v>
      </c>
      <c r="I1048" s="82">
        <v>-9.19</v>
      </c>
      <c r="J1048" s="82">
        <v>9.3640000000000008</v>
      </c>
      <c r="K1048" s="83" t="s">
        <v>112</v>
      </c>
      <c r="L1048" s="84" t="str">
        <f t="shared" si="258"/>
        <v>Yes</v>
      </c>
    </row>
    <row r="1049" spans="1:12" x14ac:dyDescent="0.25">
      <c r="A1049" s="148" t="s">
        <v>636</v>
      </c>
      <c r="B1049" s="79" t="s">
        <v>50</v>
      </c>
      <c r="C1049" s="85">
        <v>247338</v>
      </c>
      <c r="D1049" s="81" t="str">
        <f t="shared" si="255"/>
        <v>N/A</v>
      </c>
      <c r="E1049" s="85">
        <v>267602</v>
      </c>
      <c r="F1049" s="81" t="str">
        <f t="shared" si="256"/>
        <v>N/A</v>
      </c>
      <c r="G1049" s="85">
        <v>311722</v>
      </c>
      <c r="H1049" s="81" t="str">
        <f t="shared" si="257"/>
        <v>N/A</v>
      </c>
      <c r="I1049" s="82">
        <v>8.1929999999999996</v>
      </c>
      <c r="J1049" s="82">
        <v>16.489999999999998</v>
      </c>
      <c r="K1049" s="83" t="s">
        <v>112</v>
      </c>
      <c r="L1049" s="84" t="str">
        <f t="shared" si="258"/>
        <v>No</v>
      </c>
    </row>
    <row r="1050" spans="1:12" x14ac:dyDescent="0.25">
      <c r="A1050" s="148" t="s">
        <v>637</v>
      </c>
      <c r="B1050" s="79" t="s">
        <v>50</v>
      </c>
      <c r="C1050" s="80">
        <v>1529</v>
      </c>
      <c r="D1050" s="81" t="str">
        <f t="shared" si="255"/>
        <v>N/A</v>
      </c>
      <c r="E1050" s="80">
        <v>1556</v>
      </c>
      <c r="F1050" s="81" t="str">
        <f t="shared" si="256"/>
        <v>N/A</v>
      </c>
      <c r="G1050" s="80">
        <v>1661</v>
      </c>
      <c r="H1050" s="81" t="str">
        <f t="shared" si="257"/>
        <v>N/A</v>
      </c>
      <c r="I1050" s="82">
        <v>1.766</v>
      </c>
      <c r="J1050" s="82">
        <v>6.7480000000000002</v>
      </c>
      <c r="K1050" s="83" t="s">
        <v>112</v>
      </c>
      <c r="L1050" s="84" t="str">
        <f t="shared" si="258"/>
        <v>Yes</v>
      </c>
    </row>
    <row r="1051" spans="1:12" x14ac:dyDescent="0.25">
      <c r="A1051" s="148" t="s">
        <v>638</v>
      </c>
      <c r="B1051" s="79" t="s">
        <v>50</v>
      </c>
      <c r="C1051" s="85">
        <v>161.76455199</v>
      </c>
      <c r="D1051" s="81" t="str">
        <f t="shared" si="255"/>
        <v>N/A</v>
      </c>
      <c r="E1051" s="85">
        <v>171.98071978999999</v>
      </c>
      <c r="F1051" s="81" t="str">
        <f t="shared" si="256"/>
        <v>N/A</v>
      </c>
      <c r="G1051" s="85">
        <v>187.67128235999999</v>
      </c>
      <c r="H1051" s="81" t="str">
        <f t="shared" si="257"/>
        <v>N/A</v>
      </c>
      <c r="I1051" s="82">
        <v>6.3150000000000004</v>
      </c>
      <c r="J1051" s="82">
        <v>9.1229999999999993</v>
      </c>
      <c r="K1051" s="83" t="s">
        <v>112</v>
      </c>
      <c r="L1051" s="84" t="str">
        <f t="shared" si="258"/>
        <v>Yes</v>
      </c>
    </row>
    <row r="1052" spans="1:12" x14ac:dyDescent="0.25">
      <c r="A1052" s="148" t="s">
        <v>648</v>
      </c>
      <c r="B1052" s="79" t="s">
        <v>50</v>
      </c>
      <c r="C1052" s="85">
        <v>98829</v>
      </c>
      <c r="D1052" s="81" t="str">
        <f t="shared" si="255"/>
        <v>N/A</v>
      </c>
      <c r="E1052" s="85">
        <v>104134</v>
      </c>
      <c r="F1052" s="81" t="str">
        <f t="shared" si="256"/>
        <v>N/A</v>
      </c>
      <c r="G1052" s="85">
        <v>125798</v>
      </c>
      <c r="H1052" s="81" t="str">
        <f t="shared" si="257"/>
        <v>N/A</v>
      </c>
      <c r="I1052" s="82">
        <v>5.3680000000000003</v>
      </c>
      <c r="J1052" s="82">
        <v>20.8</v>
      </c>
      <c r="K1052" s="83" t="s">
        <v>112</v>
      </c>
      <c r="L1052" s="84" t="str">
        <f t="shared" si="258"/>
        <v>No</v>
      </c>
    </row>
    <row r="1053" spans="1:12" x14ac:dyDescent="0.25">
      <c r="A1053" s="148" t="s">
        <v>650</v>
      </c>
      <c r="B1053" s="79" t="s">
        <v>50</v>
      </c>
      <c r="C1053" s="80">
        <v>694</v>
      </c>
      <c r="D1053" s="81" t="str">
        <f t="shared" si="255"/>
        <v>N/A</v>
      </c>
      <c r="E1053" s="80">
        <v>758</v>
      </c>
      <c r="F1053" s="81" t="str">
        <f t="shared" si="256"/>
        <v>N/A</v>
      </c>
      <c r="G1053" s="80">
        <v>899</v>
      </c>
      <c r="H1053" s="81" t="str">
        <f t="shared" si="257"/>
        <v>N/A</v>
      </c>
      <c r="I1053" s="82">
        <v>9.2219999999999995</v>
      </c>
      <c r="J1053" s="82">
        <v>18.600000000000001</v>
      </c>
      <c r="K1053" s="83" t="s">
        <v>112</v>
      </c>
      <c r="L1053" s="84" t="str">
        <f t="shared" si="258"/>
        <v>No</v>
      </c>
    </row>
    <row r="1054" spans="1:12" x14ac:dyDescent="0.25">
      <c r="A1054" s="148" t="s">
        <v>649</v>
      </c>
      <c r="B1054" s="79" t="s">
        <v>50</v>
      </c>
      <c r="C1054" s="85">
        <v>142.40489914</v>
      </c>
      <c r="D1054" s="81" t="str">
        <f t="shared" si="255"/>
        <v>N/A</v>
      </c>
      <c r="E1054" s="85">
        <v>137.37994723</v>
      </c>
      <c r="F1054" s="81" t="str">
        <f t="shared" si="256"/>
        <v>N/A</v>
      </c>
      <c r="G1054" s="85">
        <v>139.93103447999999</v>
      </c>
      <c r="H1054" s="81" t="str">
        <f t="shared" si="257"/>
        <v>N/A</v>
      </c>
      <c r="I1054" s="82">
        <v>-3.53</v>
      </c>
      <c r="J1054" s="82">
        <v>1.857</v>
      </c>
      <c r="K1054" s="83" t="s">
        <v>112</v>
      </c>
      <c r="L1054" s="84" t="str">
        <f t="shared" si="258"/>
        <v>Yes</v>
      </c>
    </row>
    <row r="1055" spans="1:12" x14ac:dyDescent="0.25">
      <c r="A1055" s="148" t="s">
        <v>639</v>
      </c>
      <c r="B1055" s="79" t="s">
        <v>50</v>
      </c>
      <c r="C1055" s="85">
        <v>1391339</v>
      </c>
      <c r="D1055" s="81" t="str">
        <f t="shared" si="255"/>
        <v>N/A</v>
      </c>
      <c r="E1055" s="85">
        <v>1376441</v>
      </c>
      <c r="F1055" s="81" t="str">
        <f t="shared" si="256"/>
        <v>N/A</v>
      </c>
      <c r="G1055" s="85">
        <v>1250644</v>
      </c>
      <c r="H1055" s="81" t="str">
        <f t="shared" si="257"/>
        <v>N/A</v>
      </c>
      <c r="I1055" s="82">
        <v>-1.07</v>
      </c>
      <c r="J1055" s="82">
        <v>-9.14</v>
      </c>
      <c r="K1055" s="83" t="s">
        <v>112</v>
      </c>
      <c r="L1055" s="84" t="str">
        <f t="shared" si="258"/>
        <v>Yes</v>
      </c>
    </row>
    <row r="1056" spans="1:12" x14ac:dyDescent="0.25">
      <c r="A1056" s="148" t="s">
        <v>640</v>
      </c>
      <c r="B1056" s="79" t="s">
        <v>50</v>
      </c>
      <c r="C1056" s="80">
        <v>1205</v>
      </c>
      <c r="D1056" s="81" t="str">
        <f t="shared" si="255"/>
        <v>N/A</v>
      </c>
      <c r="E1056" s="80">
        <v>1194</v>
      </c>
      <c r="F1056" s="81" t="str">
        <f t="shared" si="256"/>
        <v>N/A</v>
      </c>
      <c r="G1056" s="80">
        <v>1153</v>
      </c>
      <c r="H1056" s="81" t="str">
        <f t="shared" si="257"/>
        <v>N/A</v>
      </c>
      <c r="I1056" s="82">
        <v>-0.91300000000000003</v>
      </c>
      <c r="J1056" s="82">
        <v>-3.43</v>
      </c>
      <c r="K1056" s="83" t="s">
        <v>112</v>
      </c>
      <c r="L1056" s="84" t="str">
        <f t="shared" si="258"/>
        <v>Yes</v>
      </c>
    </row>
    <row r="1057" spans="1:12" x14ac:dyDescent="0.25">
      <c r="A1057" s="148" t="s">
        <v>641</v>
      </c>
      <c r="B1057" s="79" t="s">
        <v>50</v>
      </c>
      <c r="C1057" s="85">
        <v>1154.6381742999999</v>
      </c>
      <c r="D1057" s="81" t="str">
        <f t="shared" si="255"/>
        <v>N/A</v>
      </c>
      <c r="E1057" s="85">
        <v>1152.7981574999999</v>
      </c>
      <c r="F1057" s="81" t="str">
        <f t="shared" si="256"/>
        <v>N/A</v>
      </c>
      <c r="G1057" s="85">
        <v>1084.6869036999999</v>
      </c>
      <c r="H1057" s="81" t="str">
        <f t="shared" si="257"/>
        <v>N/A</v>
      </c>
      <c r="I1057" s="82">
        <v>-0.159</v>
      </c>
      <c r="J1057" s="82">
        <v>-5.91</v>
      </c>
      <c r="K1057" s="83" t="s">
        <v>112</v>
      </c>
      <c r="L1057" s="84" t="str">
        <f t="shared" si="258"/>
        <v>Yes</v>
      </c>
    </row>
    <row r="1058" spans="1:12" ht="12.75" customHeight="1" x14ac:dyDescent="0.25">
      <c r="A1058" s="148" t="s">
        <v>929</v>
      </c>
      <c r="B1058" s="79" t="s">
        <v>50</v>
      </c>
      <c r="C1058" s="85">
        <v>52106021</v>
      </c>
      <c r="D1058" s="81" t="str">
        <f t="shared" si="255"/>
        <v>N/A</v>
      </c>
      <c r="E1058" s="85">
        <v>55273401</v>
      </c>
      <c r="F1058" s="81" t="str">
        <f t="shared" si="256"/>
        <v>N/A</v>
      </c>
      <c r="G1058" s="85">
        <v>58311546</v>
      </c>
      <c r="H1058" s="81" t="str">
        <f t="shared" si="257"/>
        <v>N/A</v>
      </c>
      <c r="I1058" s="82">
        <v>6.0789999999999997</v>
      </c>
      <c r="J1058" s="82">
        <v>5.4969999999999999</v>
      </c>
      <c r="K1058" s="83" t="s">
        <v>112</v>
      </c>
      <c r="L1058" s="84" t="str">
        <f t="shared" si="258"/>
        <v>Yes</v>
      </c>
    </row>
    <row r="1059" spans="1:12" x14ac:dyDescent="0.25">
      <c r="A1059" s="148" t="s">
        <v>642</v>
      </c>
      <c r="B1059" s="79" t="s">
        <v>50</v>
      </c>
      <c r="C1059" s="80">
        <v>1628</v>
      </c>
      <c r="D1059" s="81" t="str">
        <f t="shared" si="255"/>
        <v>N/A</v>
      </c>
      <c r="E1059" s="80">
        <v>1653</v>
      </c>
      <c r="F1059" s="81" t="str">
        <f t="shared" si="256"/>
        <v>N/A</v>
      </c>
      <c r="G1059" s="80">
        <v>1674</v>
      </c>
      <c r="H1059" s="81" t="str">
        <f t="shared" si="257"/>
        <v>N/A</v>
      </c>
      <c r="I1059" s="82">
        <v>1.536</v>
      </c>
      <c r="J1059" s="82">
        <v>1.27</v>
      </c>
      <c r="K1059" s="83" t="s">
        <v>112</v>
      </c>
      <c r="L1059" s="84" t="str">
        <f t="shared" si="258"/>
        <v>Yes</v>
      </c>
    </row>
    <row r="1060" spans="1:12" x14ac:dyDescent="0.25">
      <c r="A1060" s="148" t="s">
        <v>643</v>
      </c>
      <c r="B1060" s="96" t="s">
        <v>50</v>
      </c>
      <c r="C1060" s="94">
        <v>32006.155405000001</v>
      </c>
      <c r="D1060" s="98" t="str">
        <f t="shared" si="255"/>
        <v>N/A</v>
      </c>
      <c r="E1060" s="94">
        <v>33438.234120000001</v>
      </c>
      <c r="F1060" s="98" t="str">
        <f t="shared" si="256"/>
        <v>N/A</v>
      </c>
      <c r="G1060" s="94">
        <v>34833.659498000001</v>
      </c>
      <c r="H1060" s="98" t="str">
        <f t="shared" si="257"/>
        <v>N/A</v>
      </c>
      <c r="I1060" s="99">
        <v>4.4740000000000002</v>
      </c>
      <c r="J1060" s="99">
        <v>4.173</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60564503</v>
      </c>
      <c r="D1062" s="81" t="str">
        <f t="shared" ref="D1062:D1077" si="259">IF($B1062="N/A","N/A",IF(C1062&gt;10,"No",IF(C1062&lt;-10,"No","Yes")))</f>
        <v>N/A</v>
      </c>
      <c r="E1062" s="85">
        <v>65315593</v>
      </c>
      <c r="F1062" s="81" t="str">
        <f t="shared" ref="F1062:F1077" si="260">IF($B1062="N/A","N/A",IF(E1062&gt;10,"No",IF(E1062&lt;-10,"No","Yes")))</f>
        <v>N/A</v>
      </c>
      <c r="G1062" s="85">
        <v>69632898</v>
      </c>
      <c r="H1062" s="81" t="str">
        <f t="shared" ref="H1062:H1077" si="261">IF($B1062="N/A","N/A",IF(G1062&gt;10,"No",IF(G1062&lt;-10,"No","Yes")))</f>
        <v>N/A</v>
      </c>
      <c r="I1062" s="82">
        <v>7.8449999999999998</v>
      </c>
      <c r="J1062" s="82">
        <v>6.61</v>
      </c>
      <c r="K1062" s="83" t="s">
        <v>112</v>
      </c>
      <c r="L1062" s="84" t="str">
        <f t="shared" ref="L1062:L1077" si="262">IF(J1062="Div by 0", "N/A", IF(K1062="N/A","N/A", IF(J1062&gt;VALUE(MID(K1062,1,2)), "No", IF(J1062&lt;-1*VALUE(MID(K1062,1,2)), "No", "Yes"))))</f>
        <v>Yes</v>
      </c>
    </row>
    <row r="1063" spans="1:12" x14ac:dyDescent="0.25">
      <c r="A1063" s="86" t="s">
        <v>482</v>
      </c>
      <c r="B1063" s="79" t="s">
        <v>50</v>
      </c>
      <c r="C1063" s="80">
        <v>3319</v>
      </c>
      <c r="D1063" s="81" t="str">
        <f t="shared" si="259"/>
        <v>N/A</v>
      </c>
      <c r="E1063" s="80">
        <v>3463</v>
      </c>
      <c r="F1063" s="81" t="str">
        <f t="shared" si="260"/>
        <v>N/A</v>
      </c>
      <c r="G1063" s="80">
        <v>3580</v>
      </c>
      <c r="H1063" s="81" t="str">
        <f t="shared" si="261"/>
        <v>N/A</v>
      </c>
      <c r="I1063" s="82">
        <v>4.3390000000000004</v>
      </c>
      <c r="J1063" s="82">
        <v>3.379</v>
      </c>
      <c r="K1063" s="83" t="s">
        <v>112</v>
      </c>
      <c r="L1063" s="84" t="str">
        <f t="shared" si="262"/>
        <v>Yes</v>
      </c>
    </row>
    <row r="1064" spans="1:12" ht="12.75" customHeight="1" x14ac:dyDescent="0.25">
      <c r="A1064" s="86" t="s">
        <v>824</v>
      </c>
      <c r="B1064" s="79" t="s">
        <v>50</v>
      </c>
      <c r="C1064" s="85">
        <v>18247.816511000001</v>
      </c>
      <c r="D1064" s="81" t="str">
        <f t="shared" si="259"/>
        <v>N/A</v>
      </c>
      <c r="E1064" s="85">
        <v>18860.985562000002</v>
      </c>
      <c r="F1064" s="81" t="str">
        <f t="shared" si="260"/>
        <v>N/A</v>
      </c>
      <c r="G1064" s="85">
        <v>19450.530168000001</v>
      </c>
      <c r="H1064" s="81" t="str">
        <f t="shared" si="261"/>
        <v>N/A</v>
      </c>
      <c r="I1064" s="82">
        <v>3.36</v>
      </c>
      <c r="J1064" s="82">
        <v>3.1259999999999999</v>
      </c>
      <c r="K1064" s="83" t="s">
        <v>112</v>
      </c>
      <c r="L1064" s="84" t="str">
        <f t="shared" si="262"/>
        <v>Yes</v>
      </c>
    </row>
    <row r="1065" spans="1:12" x14ac:dyDescent="0.25">
      <c r="A1065" s="129" t="s">
        <v>582</v>
      </c>
      <c r="B1065" s="79" t="s">
        <v>50</v>
      </c>
      <c r="C1065" s="85">
        <v>4773.9128247999997</v>
      </c>
      <c r="D1065" s="81" t="str">
        <f t="shared" si="259"/>
        <v>N/A</v>
      </c>
      <c r="E1065" s="85">
        <v>5387.5384615000003</v>
      </c>
      <c r="F1065" s="81" t="str">
        <f t="shared" si="260"/>
        <v>N/A</v>
      </c>
      <c r="G1065" s="85">
        <v>5986.3333333</v>
      </c>
      <c r="H1065" s="81" t="str">
        <f t="shared" si="261"/>
        <v>N/A</v>
      </c>
      <c r="I1065" s="82">
        <v>12.85</v>
      </c>
      <c r="J1065" s="82">
        <v>11.11</v>
      </c>
      <c r="K1065" s="83" t="s">
        <v>112</v>
      </c>
      <c r="L1065" s="84" t="str">
        <f t="shared" si="262"/>
        <v>Yes</v>
      </c>
    </row>
    <row r="1066" spans="1:12" x14ac:dyDescent="0.25">
      <c r="A1066" s="129" t="s">
        <v>585</v>
      </c>
      <c r="B1066" s="79" t="s">
        <v>50</v>
      </c>
      <c r="C1066" s="85">
        <v>25820.197647000001</v>
      </c>
      <c r="D1066" s="81" t="str">
        <f t="shared" si="259"/>
        <v>N/A</v>
      </c>
      <c r="E1066" s="85">
        <v>27089.188372000001</v>
      </c>
      <c r="F1066" s="81" t="str">
        <f t="shared" si="260"/>
        <v>N/A</v>
      </c>
      <c r="G1066" s="85">
        <v>26290.387532000001</v>
      </c>
      <c r="H1066" s="81" t="str">
        <f t="shared" si="261"/>
        <v>N/A</v>
      </c>
      <c r="I1066" s="82">
        <v>4.915</v>
      </c>
      <c r="J1066" s="82">
        <v>-2.95</v>
      </c>
      <c r="K1066" s="83" t="s">
        <v>112</v>
      </c>
      <c r="L1066" s="84" t="str">
        <f t="shared" si="262"/>
        <v>Yes</v>
      </c>
    </row>
    <row r="1067" spans="1:12" ht="12.75" customHeight="1" x14ac:dyDescent="0.25">
      <c r="A1067" s="148" t="s">
        <v>483</v>
      </c>
      <c r="B1067" s="79" t="s">
        <v>50</v>
      </c>
      <c r="C1067" s="84">
        <v>23.245552598</v>
      </c>
      <c r="D1067" s="81" t="str">
        <f t="shared" si="259"/>
        <v>N/A</v>
      </c>
      <c r="E1067" s="84">
        <v>24.359876195999998</v>
      </c>
      <c r="F1067" s="81" t="str">
        <f t="shared" si="260"/>
        <v>N/A</v>
      </c>
      <c r="G1067" s="84">
        <v>25.064762304999999</v>
      </c>
      <c r="H1067" s="81" t="str">
        <f t="shared" si="261"/>
        <v>N/A</v>
      </c>
      <c r="I1067" s="82">
        <v>4.7939999999999996</v>
      </c>
      <c r="J1067" s="82">
        <v>2.8940000000000001</v>
      </c>
      <c r="K1067" s="83" t="s">
        <v>112</v>
      </c>
      <c r="L1067" s="84" t="str">
        <f t="shared" si="262"/>
        <v>Yes</v>
      </c>
    </row>
    <row r="1068" spans="1:12" x14ac:dyDescent="0.25">
      <c r="A1068" s="129" t="s">
        <v>582</v>
      </c>
      <c r="B1068" s="79" t="s">
        <v>50</v>
      </c>
      <c r="C1068" s="84">
        <v>16.857425462999998</v>
      </c>
      <c r="D1068" s="81" t="str">
        <f t="shared" si="259"/>
        <v>N/A</v>
      </c>
      <c r="E1068" s="84">
        <v>18.690391459000001</v>
      </c>
      <c r="F1068" s="81" t="str">
        <f t="shared" si="260"/>
        <v>N/A</v>
      </c>
      <c r="G1068" s="84">
        <v>17.516339868999999</v>
      </c>
      <c r="H1068" s="81" t="str">
        <f t="shared" si="261"/>
        <v>N/A</v>
      </c>
      <c r="I1068" s="82">
        <v>10.87</v>
      </c>
      <c r="J1068" s="82">
        <v>-6.28</v>
      </c>
      <c r="K1068" s="83" t="s">
        <v>112</v>
      </c>
      <c r="L1068" s="84" t="str">
        <f t="shared" si="262"/>
        <v>Yes</v>
      </c>
    </row>
    <row r="1069" spans="1:12" x14ac:dyDescent="0.25">
      <c r="A1069" s="129" t="s">
        <v>585</v>
      </c>
      <c r="B1069" s="79" t="s">
        <v>50</v>
      </c>
      <c r="C1069" s="84">
        <v>30.009885609000001</v>
      </c>
      <c r="D1069" s="81" t="str">
        <f t="shared" si="259"/>
        <v>N/A</v>
      </c>
      <c r="E1069" s="84">
        <v>30.474840538999999</v>
      </c>
      <c r="F1069" s="81" t="str">
        <f t="shared" si="260"/>
        <v>N/A</v>
      </c>
      <c r="G1069" s="84">
        <v>32.672722268000001</v>
      </c>
      <c r="H1069" s="81" t="str">
        <f t="shared" si="261"/>
        <v>N/A</v>
      </c>
      <c r="I1069" s="82">
        <v>1.5489999999999999</v>
      </c>
      <c r="J1069" s="82">
        <v>7.2119999999999997</v>
      </c>
      <c r="K1069" s="83" t="s">
        <v>112</v>
      </c>
      <c r="L1069" s="84" t="str">
        <f t="shared" si="262"/>
        <v>Yes</v>
      </c>
    </row>
    <row r="1070" spans="1:12" ht="12.75" customHeight="1" x14ac:dyDescent="0.25">
      <c r="A1070" s="86" t="s">
        <v>820</v>
      </c>
      <c r="B1070" s="79" t="s">
        <v>50</v>
      </c>
      <c r="C1070" s="85">
        <v>52106021</v>
      </c>
      <c r="D1070" s="81" t="str">
        <f t="shared" si="259"/>
        <v>N/A</v>
      </c>
      <c r="E1070" s="85">
        <v>55273401</v>
      </c>
      <c r="F1070" s="81" t="str">
        <f t="shared" si="260"/>
        <v>N/A</v>
      </c>
      <c r="G1070" s="85">
        <v>58311546</v>
      </c>
      <c r="H1070" s="81" t="str">
        <f t="shared" si="261"/>
        <v>N/A</v>
      </c>
      <c r="I1070" s="82">
        <v>6.0789999999999997</v>
      </c>
      <c r="J1070" s="82">
        <v>5.4969999999999999</v>
      </c>
      <c r="K1070" s="83" t="s">
        <v>112</v>
      </c>
      <c r="L1070" s="84" t="str">
        <f t="shared" si="262"/>
        <v>Yes</v>
      </c>
    </row>
    <row r="1071" spans="1:12" ht="13.5" customHeight="1" x14ac:dyDescent="0.25">
      <c r="A1071" s="86" t="s">
        <v>932</v>
      </c>
      <c r="B1071" s="79" t="s">
        <v>50</v>
      </c>
      <c r="C1071" s="80">
        <v>1628</v>
      </c>
      <c r="D1071" s="81" t="str">
        <f t="shared" si="259"/>
        <v>N/A</v>
      </c>
      <c r="E1071" s="80">
        <v>1653</v>
      </c>
      <c r="F1071" s="81" t="str">
        <f t="shared" si="260"/>
        <v>N/A</v>
      </c>
      <c r="G1071" s="80">
        <v>1674</v>
      </c>
      <c r="H1071" s="81" t="str">
        <f t="shared" si="261"/>
        <v>N/A</v>
      </c>
      <c r="I1071" s="82">
        <v>1.536</v>
      </c>
      <c r="J1071" s="82">
        <v>1.27</v>
      </c>
      <c r="K1071" s="83" t="s">
        <v>112</v>
      </c>
      <c r="L1071" s="84" t="str">
        <f t="shared" si="262"/>
        <v>Yes</v>
      </c>
    </row>
    <row r="1072" spans="1:12" ht="25" x14ac:dyDescent="0.25">
      <c r="A1072" s="86" t="s">
        <v>825</v>
      </c>
      <c r="B1072" s="79" t="s">
        <v>50</v>
      </c>
      <c r="C1072" s="85">
        <v>32006.155405000001</v>
      </c>
      <c r="D1072" s="81" t="str">
        <f t="shared" si="259"/>
        <v>N/A</v>
      </c>
      <c r="E1072" s="85">
        <v>33438.234120000001</v>
      </c>
      <c r="F1072" s="81" t="str">
        <f t="shared" si="260"/>
        <v>N/A</v>
      </c>
      <c r="G1072" s="85">
        <v>34833.659498000001</v>
      </c>
      <c r="H1072" s="81" t="str">
        <f t="shared" si="261"/>
        <v>N/A</v>
      </c>
      <c r="I1072" s="82">
        <v>4.4740000000000002</v>
      </c>
      <c r="J1072" s="82">
        <v>4.173</v>
      </c>
      <c r="K1072" s="83" t="s">
        <v>112</v>
      </c>
      <c r="L1072" s="84" t="str">
        <f t="shared" si="262"/>
        <v>Yes</v>
      </c>
    </row>
    <row r="1073" spans="1:12" x14ac:dyDescent="0.25">
      <c r="A1073" s="129" t="s">
        <v>644</v>
      </c>
      <c r="B1073" s="79" t="s">
        <v>50</v>
      </c>
      <c r="C1073" s="85">
        <v>450</v>
      </c>
      <c r="D1073" s="81" t="str">
        <f t="shared" si="259"/>
        <v>N/A</v>
      </c>
      <c r="E1073" s="85">
        <v>12261.8</v>
      </c>
      <c r="F1073" s="81" t="str">
        <f t="shared" si="260"/>
        <v>N/A</v>
      </c>
      <c r="G1073" s="85">
        <v>34012.071429000003</v>
      </c>
      <c r="H1073" s="81" t="str">
        <f t="shared" si="261"/>
        <v>N/A</v>
      </c>
      <c r="I1073" s="82">
        <v>2625</v>
      </c>
      <c r="J1073" s="82">
        <v>177.4</v>
      </c>
      <c r="K1073" s="83" t="s">
        <v>112</v>
      </c>
      <c r="L1073" s="84" t="str">
        <f t="shared" si="262"/>
        <v>No</v>
      </c>
    </row>
    <row r="1074" spans="1:12" x14ac:dyDescent="0.25">
      <c r="A1074" s="129" t="s">
        <v>645</v>
      </c>
      <c r="B1074" s="79" t="s">
        <v>50</v>
      </c>
      <c r="C1074" s="85">
        <v>32025.550706999999</v>
      </c>
      <c r="D1074" s="81" t="str">
        <f t="shared" si="259"/>
        <v>N/A</v>
      </c>
      <c r="E1074" s="85">
        <v>33502.483010000004</v>
      </c>
      <c r="F1074" s="81" t="str">
        <f t="shared" si="260"/>
        <v>N/A</v>
      </c>
      <c r="G1074" s="85">
        <v>34840.588554000002</v>
      </c>
      <c r="H1074" s="81" t="str">
        <f t="shared" si="261"/>
        <v>N/A</v>
      </c>
      <c r="I1074" s="82">
        <v>4.6120000000000001</v>
      </c>
      <c r="J1074" s="82">
        <v>3.9940000000000002</v>
      </c>
      <c r="K1074" s="83" t="s">
        <v>112</v>
      </c>
      <c r="L1074" s="84" t="str">
        <f t="shared" si="262"/>
        <v>Yes</v>
      </c>
    </row>
    <row r="1075" spans="1:12" ht="25" x14ac:dyDescent="0.25">
      <c r="A1075" s="148" t="s">
        <v>484</v>
      </c>
      <c r="B1075" s="79" t="s">
        <v>50</v>
      </c>
      <c r="C1075" s="84">
        <v>11.402157165</v>
      </c>
      <c r="D1075" s="81" t="str">
        <f t="shared" si="259"/>
        <v>N/A</v>
      </c>
      <c r="E1075" s="84">
        <v>11.627743388000001</v>
      </c>
      <c r="F1075" s="81" t="str">
        <f t="shared" si="260"/>
        <v>N/A</v>
      </c>
      <c r="G1075" s="84">
        <v>11.720226843000001</v>
      </c>
      <c r="H1075" s="81" t="str">
        <f t="shared" si="261"/>
        <v>N/A</v>
      </c>
      <c r="I1075" s="82">
        <v>1.978</v>
      </c>
      <c r="J1075" s="82">
        <v>0.7954</v>
      </c>
      <c r="K1075" s="83" t="s">
        <v>112</v>
      </c>
      <c r="L1075" s="84" t="str">
        <f t="shared" si="262"/>
        <v>Yes</v>
      </c>
    </row>
    <row r="1076" spans="1:12" x14ac:dyDescent="0.25">
      <c r="A1076" s="129" t="s">
        <v>582</v>
      </c>
      <c r="B1076" s="79" t="s">
        <v>50</v>
      </c>
      <c r="C1076" s="84">
        <v>1.4130281200000001E-2</v>
      </c>
      <c r="D1076" s="81" t="str">
        <f t="shared" si="259"/>
        <v>N/A</v>
      </c>
      <c r="E1076" s="84">
        <v>7.11743772E-2</v>
      </c>
      <c r="F1076" s="81" t="str">
        <f t="shared" si="260"/>
        <v>N/A</v>
      </c>
      <c r="G1076" s="84">
        <v>0.2033405955</v>
      </c>
      <c r="H1076" s="81" t="str">
        <f t="shared" si="261"/>
        <v>N/A</v>
      </c>
      <c r="I1076" s="82">
        <v>403.7</v>
      </c>
      <c r="J1076" s="82">
        <v>185.7</v>
      </c>
      <c r="K1076" s="83" t="s">
        <v>112</v>
      </c>
      <c r="L1076" s="84" t="str">
        <f t="shared" si="262"/>
        <v>No</v>
      </c>
    </row>
    <row r="1077" spans="1:12" x14ac:dyDescent="0.25">
      <c r="A1077" s="129" t="s">
        <v>585</v>
      </c>
      <c r="B1077" s="79" t="s">
        <v>50</v>
      </c>
      <c r="C1077" s="84">
        <v>22.976980652000002</v>
      </c>
      <c r="D1077" s="81" t="str">
        <f t="shared" si="259"/>
        <v>N/A</v>
      </c>
      <c r="E1077" s="84">
        <v>23.359319631000002</v>
      </c>
      <c r="F1077" s="81" t="str">
        <f t="shared" si="260"/>
        <v>N/A</v>
      </c>
      <c r="G1077" s="84">
        <v>22.846132673</v>
      </c>
      <c r="H1077" s="81" t="str">
        <f t="shared" si="261"/>
        <v>N/A</v>
      </c>
      <c r="I1077" s="82">
        <v>1.6639999999999999</v>
      </c>
      <c r="J1077" s="82">
        <v>-2.2000000000000002</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124573</v>
      </c>
      <c r="D1079" s="81" t="str">
        <f>IF($B1079="N/A","N/A",IF(C1079&gt;10,"No",IF(C1079&lt;-10,"No","Yes")))</f>
        <v>N/A</v>
      </c>
      <c r="E1079" s="101">
        <v>125496</v>
      </c>
      <c r="F1079" s="81" t="str">
        <f>IF($B1079="N/A","N/A",IF(E1079&gt;10,"No",IF(E1079&lt;-10,"No","Yes")))</f>
        <v>N/A</v>
      </c>
      <c r="G1079" s="101">
        <v>127525</v>
      </c>
      <c r="H1079" s="81" t="str">
        <f>IF($B1079="N/A","N/A",IF(G1079&gt;10,"No",IF(G1079&lt;-10,"No","Yes")))</f>
        <v>N/A</v>
      </c>
      <c r="I1079" s="82">
        <v>0.7409</v>
      </c>
      <c r="J1079" s="82">
        <v>1.617</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108286</v>
      </c>
      <c r="D1080" s="81" t="str">
        <f>IF($B1080="N/A","N/A",IF(C1080&gt;10,"No",IF(C1080&lt;-10,"No","Yes")))</f>
        <v>N/A</v>
      </c>
      <c r="E1080" s="80">
        <v>109584</v>
      </c>
      <c r="F1080" s="81" t="str">
        <f>IF($B1080="N/A","N/A",IF(E1080&gt;10,"No",IF(E1080&lt;-10,"No","Yes")))</f>
        <v>N/A</v>
      </c>
      <c r="G1080" s="80">
        <v>111748</v>
      </c>
      <c r="H1080" s="81" t="str">
        <f>IF($B1080="N/A","N/A",IF(G1080&gt;10,"No",IF(G1080&lt;-10,"No","Yes")))</f>
        <v>N/A</v>
      </c>
      <c r="I1080" s="82">
        <v>1.1990000000000001</v>
      </c>
      <c r="J1080" s="82">
        <v>1.9750000000000001</v>
      </c>
      <c r="K1080" s="83" t="s">
        <v>112</v>
      </c>
      <c r="L1080" s="84" t="str">
        <f t="shared" si="263"/>
        <v>Yes</v>
      </c>
    </row>
    <row r="1081" spans="1:12" x14ac:dyDescent="0.25">
      <c r="A1081" s="148" t="s">
        <v>485</v>
      </c>
      <c r="B1081" s="84" t="s">
        <v>107</v>
      </c>
      <c r="C1081" s="87">
        <v>86.925738322000001</v>
      </c>
      <c r="D1081" s="81" t="str">
        <f>IF($B1081="N/A","N/A",IF(C1081&gt;90,"No",IF(C1081&lt;65,"No","Yes")))</f>
        <v>Yes</v>
      </c>
      <c r="E1081" s="87">
        <v>87.320711416999998</v>
      </c>
      <c r="F1081" s="81" t="str">
        <f>IF($B1081="N/A","N/A",IF(E1081&gt;90,"No",IF(E1081&lt;65,"No","Yes")))</f>
        <v>Yes</v>
      </c>
      <c r="G1081" s="87">
        <v>87.628308175000001</v>
      </c>
      <c r="H1081" s="81" t="str">
        <f>IF($B1081="N/A","N/A",IF(G1081&gt;90,"No",IF(G1081&lt;65,"No","Yes")))</f>
        <v>Yes</v>
      </c>
      <c r="I1081" s="82">
        <v>0.45440000000000003</v>
      </c>
      <c r="J1081" s="82">
        <v>0.3523</v>
      </c>
      <c r="K1081" s="83" t="s">
        <v>112</v>
      </c>
      <c r="L1081" s="84" t="str">
        <f t="shared" si="263"/>
        <v>Yes</v>
      </c>
    </row>
    <row r="1082" spans="1:12" x14ac:dyDescent="0.25">
      <c r="A1082" s="148" t="s">
        <v>486</v>
      </c>
      <c r="B1082" s="84" t="s">
        <v>106</v>
      </c>
      <c r="C1082" s="87">
        <v>95.980460571999998</v>
      </c>
      <c r="D1082" s="81" t="str">
        <f>IF($B1082="N/A","N/A",IF(C1082&gt;100,"No",IF(C1082&lt;90,"No","Yes")))</f>
        <v>Yes</v>
      </c>
      <c r="E1082" s="87">
        <v>95.989974936999999</v>
      </c>
      <c r="F1082" s="81" t="str">
        <f>IF($B1082="N/A","N/A",IF(E1082&gt;100,"No",IF(E1082&lt;90,"No","Yes")))</f>
        <v>Yes</v>
      </c>
      <c r="G1082" s="87">
        <v>96.221013455000005</v>
      </c>
      <c r="H1082" s="81" t="str">
        <f>IF($B1082="N/A","N/A",IF(G1082&gt;100,"No",IF(G1082&lt;90,"No","Yes")))</f>
        <v>Yes</v>
      </c>
      <c r="I1082" s="82">
        <v>9.9000000000000008E-3</v>
      </c>
      <c r="J1082" s="82">
        <v>0.2407</v>
      </c>
      <c r="K1082" s="83" t="s">
        <v>112</v>
      </c>
      <c r="L1082" s="84" t="str">
        <f t="shared" si="263"/>
        <v>Yes</v>
      </c>
    </row>
    <row r="1083" spans="1:12" x14ac:dyDescent="0.25">
      <c r="A1083" s="148" t="s">
        <v>487</v>
      </c>
      <c r="B1083" s="84" t="s">
        <v>108</v>
      </c>
      <c r="C1083" s="87">
        <v>91.834044689999999</v>
      </c>
      <c r="D1083" s="81" t="str">
        <f>IF($B1083="N/A","N/A",IF(C1083&gt;100,"No",IF(C1083&lt;85,"No","Yes")))</f>
        <v>Yes</v>
      </c>
      <c r="E1083" s="87">
        <v>91.499409681000003</v>
      </c>
      <c r="F1083" s="81" t="str">
        <f>IF($B1083="N/A","N/A",IF(E1083&gt;100,"No",IF(E1083&lt;85,"No","Yes")))</f>
        <v>Yes</v>
      </c>
      <c r="G1083" s="87">
        <v>91.921686746999995</v>
      </c>
      <c r="H1083" s="81" t="str">
        <f>IF($B1083="N/A","N/A",IF(G1083&gt;100,"No",IF(G1083&lt;85,"No","Yes")))</f>
        <v>Yes</v>
      </c>
      <c r="I1083" s="82">
        <v>-0.36399999999999999</v>
      </c>
      <c r="J1083" s="82">
        <v>0.46150000000000002</v>
      </c>
      <c r="K1083" s="83" t="s">
        <v>112</v>
      </c>
      <c r="L1083" s="84" t="str">
        <f t="shared" si="263"/>
        <v>Yes</v>
      </c>
    </row>
    <row r="1084" spans="1:12" x14ac:dyDescent="0.25">
      <c r="A1084" s="148" t="s">
        <v>488</v>
      </c>
      <c r="B1084" s="84" t="s">
        <v>109</v>
      </c>
      <c r="C1084" s="87">
        <v>85.308098153000003</v>
      </c>
      <c r="D1084" s="81" t="str">
        <f>IF($B1084="N/A","N/A",IF(C1084&gt;100,"No",IF(C1084&lt;80,"No","Yes")))</f>
        <v>Yes</v>
      </c>
      <c r="E1084" s="87">
        <v>85.890488218000002</v>
      </c>
      <c r="F1084" s="81" t="str">
        <f>IF($B1084="N/A","N/A",IF(E1084&gt;100,"No",IF(E1084&lt;80,"No","Yes")))</f>
        <v>Yes</v>
      </c>
      <c r="G1084" s="87">
        <v>86.083060816</v>
      </c>
      <c r="H1084" s="81" t="str">
        <f>IF($B1084="N/A","N/A",IF(G1084&gt;100,"No",IF(G1084&lt;80,"No","Yes")))</f>
        <v>Yes</v>
      </c>
      <c r="I1084" s="82">
        <v>0.68269999999999997</v>
      </c>
      <c r="J1084" s="82">
        <v>0.22420000000000001</v>
      </c>
      <c r="K1084" s="83" t="s">
        <v>112</v>
      </c>
      <c r="L1084" s="84" t="str">
        <f t="shared" si="263"/>
        <v>Yes</v>
      </c>
    </row>
    <row r="1085" spans="1:12" x14ac:dyDescent="0.25">
      <c r="A1085" s="148" t="s">
        <v>489</v>
      </c>
      <c r="B1085" s="84" t="s">
        <v>109</v>
      </c>
      <c r="C1085" s="87">
        <v>86.306366048000001</v>
      </c>
      <c r="D1085" s="81" t="str">
        <f>IF($B1085="N/A","N/A",IF(C1085&gt;100,"No",IF(C1085&lt;80,"No","Yes")))</f>
        <v>Yes</v>
      </c>
      <c r="E1085" s="87">
        <v>86.698291302000001</v>
      </c>
      <c r="F1085" s="81" t="str">
        <f>IF($B1085="N/A","N/A",IF(E1085&gt;100,"No",IF(E1085&lt;80,"No","Yes")))</f>
        <v>Yes</v>
      </c>
      <c r="G1085" s="87">
        <v>87.515886206000005</v>
      </c>
      <c r="H1085" s="81" t="str">
        <f>IF($B1085="N/A","N/A",IF(G1085&gt;100,"No",IF(G1085&lt;80,"No","Yes")))</f>
        <v>Yes</v>
      </c>
      <c r="I1085" s="82">
        <v>0.4541</v>
      </c>
      <c r="J1085" s="82">
        <v>0.94299999999999995</v>
      </c>
      <c r="K1085" s="83" t="s">
        <v>112</v>
      </c>
      <c r="L1085" s="84" t="str">
        <f t="shared" si="263"/>
        <v>Yes</v>
      </c>
    </row>
    <row r="1086" spans="1:12" x14ac:dyDescent="0.25">
      <c r="A1086" s="78" t="s">
        <v>490</v>
      </c>
      <c r="B1086" s="79" t="s">
        <v>50</v>
      </c>
      <c r="C1086" s="80">
        <v>97210.3</v>
      </c>
      <c r="D1086" s="81" t="str">
        <f t="shared" ref="D1086:D1117" si="264">IF($B1086="N/A","N/A",IF(C1086&gt;10,"No",IF(C1086&lt;-10,"No","Yes")))</f>
        <v>N/A</v>
      </c>
      <c r="E1086" s="80">
        <v>98068.64</v>
      </c>
      <c r="F1086" s="81" t="str">
        <f t="shared" ref="F1086:F1117" si="265">IF($B1086="N/A","N/A",IF(E1086&gt;10,"No",IF(E1086&lt;-10,"No","Yes")))</f>
        <v>N/A</v>
      </c>
      <c r="G1086" s="80">
        <v>99408.19</v>
      </c>
      <c r="H1086" s="81" t="str">
        <f t="shared" ref="H1086:H1117" si="266">IF($B1086="N/A","N/A",IF(G1086&gt;10,"No",IF(G1086&lt;-10,"No","Yes")))</f>
        <v>N/A</v>
      </c>
      <c r="I1086" s="82">
        <v>0.88300000000000001</v>
      </c>
      <c r="J1086" s="82">
        <v>1.3660000000000001</v>
      </c>
      <c r="K1086" s="83" t="s">
        <v>112</v>
      </c>
      <c r="L1086" s="84" t="str">
        <f t="shared" si="263"/>
        <v>Yes</v>
      </c>
    </row>
    <row r="1087" spans="1:12" x14ac:dyDescent="0.25">
      <c r="A1087" s="78" t="s">
        <v>581</v>
      </c>
      <c r="B1087" s="79" t="s">
        <v>50</v>
      </c>
      <c r="C1087" s="80">
        <v>7165</v>
      </c>
      <c r="D1087" s="81" t="str">
        <f t="shared" si="264"/>
        <v>N/A</v>
      </c>
      <c r="E1087" s="80">
        <v>7182</v>
      </c>
      <c r="F1087" s="81" t="str">
        <f t="shared" si="265"/>
        <v>N/A</v>
      </c>
      <c r="G1087" s="80">
        <v>6986</v>
      </c>
      <c r="H1087" s="81" t="str">
        <f t="shared" si="266"/>
        <v>N/A</v>
      </c>
      <c r="I1087" s="82">
        <v>0.23730000000000001</v>
      </c>
      <c r="J1087" s="82">
        <v>-2.73</v>
      </c>
      <c r="K1087" s="83" t="s">
        <v>111</v>
      </c>
      <c r="L1087" s="84" t="str">
        <f t="shared" si="263"/>
        <v>Yes</v>
      </c>
    </row>
    <row r="1088" spans="1:12" x14ac:dyDescent="0.25">
      <c r="A1088" s="129" t="s">
        <v>767</v>
      </c>
      <c r="B1088" s="79" t="s">
        <v>50</v>
      </c>
      <c r="C1088" s="80">
        <v>1885</v>
      </c>
      <c r="D1088" s="81" t="str">
        <f t="shared" si="264"/>
        <v>N/A</v>
      </c>
      <c r="E1088" s="80">
        <v>1921</v>
      </c>
      <c r="F1088" s="81" t="str">
        <f t="shared" si="265"/>
        <v>N/A</v>
      </c>
      <c r="G1088" s="80">
        <v>1763</v>
      </c>
      <c r="H1088" s="81" t="str">
        <f t="shared" si="266"/>
        <v>N/A</v>
      </c>
      <c r="I1088" s="82">
        <v>1.91</v>
      </c>
      <c r="J1088" s="82">
        <v>-8.2200000000000006</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114</v>
      </c>
      <c r="D1090" s="81" t="str">
        <f t="shared" si="264"/>
        <v>N/A</v>
      </c>
      <c r="E1090" s="80">
        <v>115</v>
      </c>
      <c r="F1090" s="81" t="str">
        <f t="shared" si="265"/>
        <v>N/A</v>
      </c>
      <c r="G1090" s="80">
        <v>112</v>
      </c>
      <c r="H1090" s="81" t="str">
        <f t="shared" si="266"/>
        <v>N/A</v>
      </c>
      <c r="I1090" s="82">
        <v>0.87719999999999998</v>
      </c>
      <c r="J1090" s="82">
        <v>-2.61</v>
      </c>
      <c r="K1090" s="83" t="s">
        <v>111</v>
      </c>
      <c r="L1090" s="84" t="str">
        <f t="shared" si="263"/>
        <v>Yes</v>
      </c>
    </row>
    <row r="1091" spans="1:12" x14ac:dyDescent="0.25">
      <c r="A1091" s="129" t="s">
        <v>770</v>
      </c>
      <c r="B1091" s="79" t="s">
        <v>50</v>
      </c>
      <c r="C1091" s="80">
        <v>5166</v>
      </c>
      <c r="D1091" s="81" t="str">
        <f t="shared" si="264"/>
        <v>N/A</v>
      </c>
      <c r="E1091" s="80">
        <v>5146</v>
      </c>
      <c r="F1091" s="81" t="str">
        <f t="shared" si="265"/>
        <v>N/A</v>
      </c>
      <c r="G1091" s="80">
        <v>5111</v>
      </c>
      <c r="H1091" s="81" t="str">
        <f t="shared" si="266"/>
        <v>N/A</v>
      </c>
      <c r="I1091" s="82">
        <v>-0.38700000000000001</v>
      </c>
      <c r="J1091" s="82">
        <v>-0.68</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15932</v>
      </c>
      <c r="D1093" s="81" t="str">
        <f t="shared" si="264"/>
        <v>N/A</v>
      </c>
      <c r="E1093" s="80">
        <v>16093</v>
      </c>
      <c r="F1093" s="81" t="str">
        <f t="shared" si="265"/>
        <v>N/A</v>
      </c>
      <c r="G1093" s="80">
        <v>16600</v>
      </c>
      <c r="H1093" s="81" t="str">
        <f t="shared" si="266"/>
        <v>N/A</v>
      </c>
      <c r="I1093" s="82">
        <v>1.0109999999999999</v>
      </c>
      <c r="J1093" s="82">
        <v>3.15</v>
      </c>
      <c r="K1093" s="83" t="s">
        <v>111</v>
      </c>
      <c r="L1093" s="84" t="str">
        <f t="shared" si="263"/>
        <v>Yes</v>
      </c>
    </row>
    <row r="1094" spans="1:12" x14ac:dyDescent="0.25">
      <c r="A1094" s="129" t="s">
        <v>772</v>
      </c>
      <c r="B1094" s="79" t="s">
        <v>50</v>
      </c>
      <c r="C1094" s="80">
        <v>13103</v>
      </c>
      <c r="D1094" s="81" t="str">
        <f t="shared" si="264"/>
        <v>N/A</v>
      </c>
      <c r="E1094" s="80">
        <v>13194</v>
      </c>
      <c r="F1094" s="81" t="str">
        <f t="shared" si="265"/>
        <v>N/A</v>
      </c>
      <c r="G1094" s="80">
        <v>13524</v>
      </c>
      <c r="H1094" s="81" t="str">
        <f t="shared" si="266"/>
        <v>N/A</v>
      </c>
      <c r="I1094" s="82">
        <v>0.69450000000000001</v>
      </c>
      <c r="J1094" s="82">
        <v>2.5009999999999999</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261</v>
      </c>
      <c r="D1096" s="81" t="str">
        <f t="shared" si="264"/>
        <v>N/A</v>
      </c>
      <c r="E1096" s="80">
        <v>268</v>
      </c>
      <c r="F1096" s="81" t="str">
        <f t="shared" si="265"/>
        <v>N/A</v>
      </c>
      <c r="G1096" s="80">
        <v>301</v>
      </c>
      <c r="H1096" s="81" t="str">
        <f t="shared" si="266"/>
        <v>N/A</v>
      </c>
      <c r="I1096" s="82">
        <v>2.6819999999999999</v>
      </c>
      <c r="J1096" s="82">
        <v>12.31</v>
      </c>
      <c r="K1096" s="83" t="s">
        <v>111</v>
      </c>
      <c r="L1096" s="84" t="str">
        <f t="shared" si="263"/>
        <v>No</v>
      </c>
    </row>
    <row r="1097" spans="1:12" x14ac:dyDescent="0.25">
      <c r="A1097" s="129" t="s">
        <v>788</v>
      </c>
      <c r="B1097" s="79" t="s">
        <v>50</v>
      </c>
      <c r="C1097" s="80">
        <v>2568</v>
      </c>
      <c r="D1097" s="81" t="str">
        <f t="shared" si="264"/>
        <v>N/A</v>
      </c>
      <c r="E1097" s="80">
        <v>2631</v>
      </c>
      <c r="F1097" s="81" t="str">
        <f t="shared" si="265"/>
        <v>N/A</v>
      </c>
      <c r="G1097" s="80">
        <v>2775</v>
      </c>
      <c r="H1097" s="81" t="str">
        <f t="shared" si="266"/>
        <v>N/A</v>
      </c>
      <c r="I1097" s="82">
        <v>2.4529999999999998</v>
      </c>
      <c r="J1097" s="82">
        <v>5.4729999999999999</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80364</v>
      </c>
      <c r="D1099" s="81" t="str">
        <f t="shared" si="264"/>
        <v>N/A</v>
      </c>
      <c r="E1099" s="80">
        <v>81562</v>
      </c>
      <c r="F1099" s="81" t="str">
        <f t="shared" si="265"/>
        <v>N/A</v>
      </c>
      <c r="G1099" s="80">
        <v>83481</v>
      </c>
      <c r="H1099" s="81" t="str">
        <f t="shared" si="266"/>
        <v>N/A</v>
      </c>
      <c r="I1099" s="82">
        <v>1.4910000000000001</v>
      </c>
      <c r="J1099" s="82">
        <v>2.3530000000000002</v>
      </c>
      <c r="K1099" s="83" t="s">
        <v>111</v>
      </c>
      <c r="L1099" s="84" t="str">
        <f t="shared" si="263"/>
        <v>Yes</v>
      </c>
    </row>
    <row r="1100" spans="1:12" x14ac:dyDescent="0.25">
      <c r="A1100" s="129" t="s">
        <v>775</v>
      </c>
      <c r="B1100" s="79" t="s">
        <v>50</v>
      </c>
      <c r="C1100" s="80">
        <v>16033</v>
      </c>
      <c r="D1100" s="81" t="str">
        <f t="shared" si="264"/>
        <v>N/A</v>
      </c>
      <c r="E1100" s="80">
        <v>15667</v>
      </c>
      <c r="F1100" s="81" t="str">
        <f t="shared" si="265"/>
        <v>N/A</v>
      </c>
      <c r="G1100" s="80">
        <v>15676</v>
      </c>
      <c r="H1100" s="81" t="str">
        <f t="shared" si="266"/>
        <v>N/A</v>
      </c>
      <c r="I1100" s="82">
        <v>-2.2799999999999998</v>
      </c>
      <c r="J1100" s="82">
        <v>5.74E-2</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48005</v>
      </c>
      <c r="D1103" s="81" t="str">
        <f t="shared" si="264"/>
        <v>N/A</v>
      </c>
      <c r="E1103" s="80">
        <v>49012</v>
      </c>
      <c r="F1103" s="81" t="str">
        <f t="shared" si="265"/>
        <v>N/A</v>
      </c>
      <c r="G1103" s="80">
        <v>51154</v>
      </c>
      <c r="H1103" s="81" t="str">
        <f t="shared" si="266"/>
        <v>N/A</v>
      </c>
      <c r="I1103" s="82">
        <v>2.0979999999999999</v>
      </c>
      <c r="J1103" s="82">
        <v>4.37</v>
      </c>
      <c r="K1103" s="83" t="s">
        <v>111</v>
      </c>
      <c r="L1103" s="84" t="str">
        <f t="shared" si="263"/>
        <v>Yes</v>
      </c>
    </row>
    <row r="1104" spans="1:12" x14ac:dyDescent="0.25">
      <c r="A1104" s="129" t="s">
        <v>779</v>
      </c>
      <c r="B1104" s="79" t="s">
        <v>50</v>
      </c>
      <c r="C1104" s="80">
        <v>11018</v>
      </c>
      <c r="D1104" s="81" t="str">
        <f t="shared" si="264"/>
        <v>N/A</v>
      </c>
      <c r="E1104" s="80">
        <v>11388</v>
      </c>
      <c r="F1104" s="81" t="str">
        <f t="shared" si="265"/>
        <v>N/A</v>
      </c>
      <c r="G1104" s="80">
        <v>11190</v>
      </c>
      <c r="H1104" s="81" t="str">
        <f t="shared" si="266"/>
        <v>N/A</v>
      </c>
      <c r="I1104" s="82">
        <v>3.3580000000000001</v>
      </c>
      <c r="J1104" s="82">
        <v>-1.74</v>
      </c>
      <c r="K1104" s="83" t="s">
        <v>111</v>
      </c>
      <c r="L1104" s="84" t="str">
        <f t="shared" si="263"/>
        <v>Yes</v>
      </c>
    </row>
    <row r="1105" spans="1:12" x14ac:dyDescent="0.25">
      <c r="A1105" s="129" t="s">
        <v>780</v>
      </c>
      <c r="B1105" s="79" t="s">
        <v>50</v>
      </c>
      <c r="C1105" s="80">
        <v>5308</v>
      </c>
      <c r="D1105" s="81" t="str">
        <f t="shared" si="264"/>
        <v>N/A</v>
      </c>
      <c r="E1105" s="80">
        <v>5495</v>
      </c>
      <c r="F1105" s="81" t="str">
        <f t="shared" si="265"/>
        <v>N/A</v>
      </c>
      <c r="G1105" s="80">
        <v>5461</v>
      </c>
      <c r="H1105" s="81" t="str">
        <f t="shared" si="266"/>
        <v>N/A</v>
      </c>
      <c r="I1105" s="82">
        <v>3.5230000000000001</v>
      </c>
      <c r="J1105" s="82">
        <v>-0.61899999999999999</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21112</v>
      </c>
      <c r="D1107" s="81" t="str">
        <f t="shared" si="264"/>
        <v>N/A</v>
      </c>
      <c r="E1107" s="80">
        <v>20659</v>
      </c>
      <c r="F1107" s="81" t="str">
        <f t="shared" si="265"/>
        <v>N/A</v>
      </c>
      <c r="G1107" s="80">
        <v>20458</v>
      </c>
      <c r="H1107" s="81" t="str">
        <f t="shared" si="266"/>
        <v>N/A</v>
      </c>
      <c r="I1107" s="82">
        <v>-2.15</v>
      </c>
      <c r="J1107" s="82">
        <v>-0.97299999999999998</v>
      </c>
      <c r="K1107" s="83" t="s">
        <v>111</v>
      </c>
      <c r="L1107" s="84" t="str">
        <f t="shared" si="263"/>
        <v>Yes</v>
      </c>
    </row>
    <row r="1108" spans="1:12" x14ac:dyDescent="0.25">
      <c r="A1108" s="129" t="s">
        <v>782</v>
      </c>
      <c r="B1108" s="79" t="s">
        <v>50</v>
      </c>
      <c r="C1108" s="80">
        <v>9983</v>
      </c>
      <c r="D1108" s="81" t="str">
        <f t="shared" si="264"/>
        <v>N/A</v>
      </c>
      <c r="E1108" s="80">
        <v>9645</v>
      </c>
      <c r="F1108" s="81" t="str">
        <f t="shared" si="265"/>
        <v>N/A</v>
      </c>
      <c r="G1108" s="80">
        <v>9607</v>
      </c>
      <c r="H1108" s="81" t="str">
        <f t="shared" si="266"/>
        <v>N/A</v>
      </c>
      <c r="I1108" s="82">
        <v>-3.39</v>
      </c>
      <c r="J1108" s="82">
        <v>-0.39400000000000002</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4506</v>
      </c>
      <c r="D1111" s="81" t="str">
        <f t="shared" si="264"/>
        <v>N/A</v>
      </c>
      <c r="E1111" s="80">
        <v>4549</v>
      </c>
      <c r="F1111" s="81" t="str">
        <f t="shared" si="265"/>
        <v>N/A</v>
      </c>
      <c r="G1111" s="80">
        <v>4383</v>
      </c>
      <c r="H1111" s="81" t="str">
        <f t="shared" si="266"/>
        <v>N/A</v>
      </c>
      <c r="I1111" s="82">
        <v>0.95430000000000004</v>
      </c>
      <c r="J1111" s="82">
        <v>-3.65</v>
      </c>
      <c r="K1111" s="83" t="s">
        <v>111</v>
      </c>
      <c r="L1111" s="84" t="str">
        <f t="shared" si="263"/>
        <v>Yes</v>
      </c>
    </row>
    <row r="1112" spans="1:12" x14ac:dyDescent="0.25">
      <c r="A1112" s="129" t="s">
        <v>786</v>
      </c>
      <c r="B1112" s="79" t="s">
        <v>50</v>
      </c>
      <c r="C1112" s="80">
        <v>6623</v>
      </c>
      <c r="D1112" s="81" t="str">
        <f t="shared" si="264"/>
        <v>N/A</v>
      </c>
      <c r="E1112" s="80">
        <v>6465</v>
      </c>
      <c r="F1112" s="81" t="str">
        <f t="shared" si="265"/>
        <v>N/A</v>
      </c>
      <c r="G1112" s="80">
        <v>6468</v>
      </c>
      <c r="H1112" s="81" t="str">
        <f t="shared" si="266"/>
        <v>N/A</v>
      </c>
      <c r="I1112" s="82">
        <v>-2.39</v>
      </c>
      <c r="J1112" s="82">
        <v>4.6399999999999997E-2</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590477764</v>
      </c>
      <c r="D1114" s="81" t="str">
        <f t="shared" si="264"/>
        <v>N/A</v>
      </c>
      <c r="E1114" s="85">
        <v>627507233</v>
      </c>
      <c r="F1114" s="81" t="str">
        <f t="shared" si="265"/>
        <v>N/A</v>
      </c>
      <c r="G1114" s="85">
        <v>663383949</v>
      </c>
      <c r="H1114" s="81" t="str">
        <f t="shared" si="266"/>
        <v>N/A</v>
      </c>
      <c r="I1114" s="82">
        <v>6.2709999999999999</v>
      </c>
      <c r="J1114" s="82">
        <v>5.7169999999999996</v>
      </c>
      <c r="K1114" s="83" t="s">
        <v>112</v>
      </c>
      <c r="L1114" s="84" t="str">
        <f t="shared" si="263"/>
        <v>Yes</v>
      </c>
    </row>
    <row r="1115" spans="1:12" x14ac:dyDescent="0.25">
      <c r="A1115" s="148" t="s">
        <v>491</v>
      </c>
      <c r="B1115" s="79" t="s">
        <v>50</v>
      </c>
      <c r="C1115" s="85">
        <v>4740.0139998000004</v>
      </c>
      <c r="D1115" s="81" t="str">
        <f t="shared" si="264"/>
        <v>N/A</v>
      </c>
      <c r="E1115" s="85">
        <v>5000.2170028999999</v>
      </c>
      <c r="F1115" s="81" t="str">
        <f t="shared" si="265"/>
        <v>N/A</v>
      </c>
      <c r="G1115" s="85">
        <v>5201.9913663999996</v>
      </c>
      <c r="H1115" s="81" t="str">
        <f t="shared" si="266"/>
        <v>N/A</v>
      </c>
      <c r="I1115" s="82">
        <v>5.4889999999999999</v>
      </c>
      <c r="J1115" s="82">
        <v>4.0350000000000001</v>
      </c>
      <c r="K1115" s="83" t="s">
        <v>112</v>
      </c>
      <c r="L1115" s="84" t="str">
        <f t="shared" si="263"/>
        <v>Yes</v>
      </c>
    </row>
    <row r="1116" spans="1:12" ht="12.75" customHeight="1" x14ac:dyDescent="0.25">
      <c r="A1116" s="148" t="s">
        <v>492</v>
      </c>
      <c r="B1116" s="96" t="s">
        <v>50</v>
      </c>
      <c r="C1116" s="94">
        <v>5452.9464934999996</v>
      </c>
      <c r="D1116" s="98" t="str">
        <f t="shared" si="264"/>
        <v>N/A</v>
      </c>
      <c r="E1116" s="94">
        <v>5726.2669094000003</v>
      </c>
      <c r="F1116" s="98" t="str">
        <f t="shared" si="265"/>
        <v>N/A</v>
      </c>
      <c r="G1116" s="94">
        <v>5936.4279360999999</v>
      </c>
      <c r="H1116" s="98" t="str">
        <f t="shared" si="266"/>
        <v>N/A</v>
      </c>
      <c r="I1116" s="99">
        <v>5.0119999999999996</v>
      </c>
      <c r="J1116" s="99">
        <v>3.67</v>
      </c>
      <c r="K1116" s="90" t="s">
        <v>112</v>
      </c>
      <c r="L1116" s="92" t="str">
        <f t="shared" si="263"/>
        <v>Yes</v>
      </c>
    </row>
    <row r="1117" spans="1:12" x14ac:dyDescent="0.25">
      <c r="A1117" s="141" t="s">
        <v>591</v>
      </c>
      <c r="B1117" s="79" t="s">
        <v>50</v>
      </c>
      <c r="C1117" s="85" t="s">
        <v>50</v>
      </c>
      <c r="D1117" s="81" t="str">
        <f t="shared" si="264"/>
        <v>N/A</v>
      </c>
      <c r="E1117" s="85">
        <v>5306258</v>
      </c>
      <c r="F1117" s="81" t="str">
        <f t="shared" si="265"/>
        <v>N/A</v>
      </c>
      <c r="G1117" s="85">
        <v>3478839</v>
      </c>
      <c r="H1117" s="81" t="str">
        <f t="shared" si="266"/>
        <v>N/A</v>
      </c>
      <c r="I1117" s="82" t="s">
        <v>50</v>
      </c>
      <c r="J1117" s="82">
        <v>-34.4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16795.738311000001</v>
      </c>
      <c r="D1122" s="102" t="str">
        <f t="shared" ref="D1122:D1148" si="270">IF($B1122="N/A","N/A",IF(C1122&gt;10,"No",IF(C1122&lt;-10,"No","Yes")))</f>
        <v>N/A</v>
      </c>
      <c r="E1122" s="143">
        <v>17658.467558</v>
      </c>
      <c r="F1122" s="102" t="str">
        <f t="shared" ref="F1122:F1148" si="271">IF($B1122="N/A","N/A",IF(E1122&gt;10,"No",IF(E1122&lt;-10,"No","Yes")))</f>
        <v>N/A</v>
      </c>
      <c r="G1122" s="143">
        <v>18553.860578</v>
      </c>
      <c r="H1122" s="102" t="str">
        <f t="shared" ref="H1122:H1148" si="272">IF($B1122="N/A","N/A",IF(G1122&gt;10,"No",IF(G1122&lt;-10,"No","Yes")))</f>
        <v>N/A</v>
      </c>
      <c r="I1122" s="103">
        <v>5.1369999999999996</v>
      </c>
      <c r="J1122" s="103">
        <v>5.0709999999999997</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3825.6360743</v>
      </c>
      <c r="D1123" s="81" t="str">
        <f t="shared" si="270"/>
        <v>N/A</v>
      </c>
      <c r="E1123" s="85">
        <v>4885.7480478999996</v>
      </c>
      <c r="F1123" s="81" t="str">
        <f t="shared" si="271"/>
        <v>N/A</v>
      </c>
      <c r="G1123" s="85">
        <v>4168.1264889000004</v>
      </c>
      <c r="H1123" s="81" t="str">
        <f t="shared" si="272"/>
        <v>N/A</v>
      </c>
      <c r="I1123" s="82">
        <v>27.71</v>
      </c>
      <c r="J1123" s="82">
        <v>-14.7</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3691.9298245999998</v>
      </c>
      <c r="D1125" s="81" t="str">
        <f t="shared" si="270"/>
        <v>N/A</v>
      </c>
      <c r="E1125" s="85">
        <v>4643.2956522000004</v>
      </c>
      <c r="F1125" s="81" t="str">
        <f t="shared" si="271"/>
        <v>N/A</v>
      </c>
      <c r="G1125" s="85">
        <v>4588.8571429000003</v>
      </c>
      <c r="H1125" s="81" t="str">
        <f t="shared" si="272"/>
        <v>N/A</v>
      </c>
      <c r="I1125" s="82">
        <v>25.77</v>
      </c>
      <c r="J1125" s="82">
        <v>-1.17</v>
      </c>
      <c r="K1125" s="83" t="s">
        <v>112</v>
      </c>
      <c r="L1125" s="84" t="str">
        <f t="shared" si="273"/>
        <v>Yes</v>
      </c>
    </row>
    <row r="1126" spans="1:12" x14ac:dyDescent="0.25">
      <c r="A1126" s="129" t="s">
        <v>770</v>
      </c>
      <c r="B1126" s="79" t="s">
        <v>50</v>
      </c>
      <c r="C1126" s="85">
        <v>21817.510839999999</v>
      </c>
      <c r="D1126" s="81" t="str">
        <f t="shared" si="270"/>
        <v>N/A</v>
      </c>
      <c r="E1126" s="85">
        <v>22717.375242999999</v>
      </c>
      <c r="F1126" s="81" t="str">
        <f t="shared" si="271"/>
        <v>N/A</v>
      </c>
      <c r="G1126" s="85">
        <v>23822.130894000002</v>
      </c>
      <c r="H1126" s="81" t="str">
        <f t="shared" si="272"/>
        <v>N/A</v>
      </c>
      <c r="I1126" s="82">
        <v>4.125</v>
      </c>
      <c r="J1126" s="82">
        <v>4.8630000000000004</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15660.248368</v>
      </c>
      <c r="D1128" s="81" t="str">
        <f t="shared" si="270"/>
        <v>N/A</v>
      </c>
      <c r="E1128" s="85">
        <v>16512.303237</v>
      </c>
      <c r="F1128" s="81" t="str">
        <f t="shared" si="271"/>
        <v>N/A</v>
      </c>
      <c r="G1128" s="85">
        <v>17087.688193000002</v>
      </c>
      <c r="H1128" s="81" t="str">
        <f t="shared" si="272"/>
        <v>N/A</v>
      </c>
      <c r="I1128" s="82">
        <v>5.4409999999999998</v>
      </c>
      <c r="J1128" s="82">
        <v>3.4849999999999999</v>
      </c>
      <c r="K1128" s="83" t="s">
        <v>112</v>
      </c>
      <c r="L1128" s="84" t="str">
        <f t="shared" si="273"/>
        <v>Yes</v>
      </c>
    </row>
    <row r="1129" spans="1:12" x14ac:dyDescent="0.25">
      <c r="A1129" s="129" t="s">
        <v>772</v>
      </c>
      <c r="B1129" s="79" t="s">
        <v>50</v>
      </c>
      <c r="C1129" s="85">
        <v>12745.755322999999</v>
      </c>
      <c r="D1129" s="81" t="str">
        <f t="shared" si="270"/>
        <v>N/A</v>
      </c>
      <c r="E1129" s="85">
        <v>13490.413067</v>
      </c>
      <c r="F1129" s="81" t="str">
        <f t="shared" si="271"/>
        <v>N/A</v>
      </c>
      <c r="G1129" s="85">
        <v>14222.103298</v>
      </c>
      <c r="H1129" s="81" t="str">
        <f t="shared" si="272"/>
        <v>N/A</v>
      </c>
      <c r="I1129" s="82">
        <v>5.8419999999999996</v>
      </c>
      <c r="J1129" s="82">
        <v>5.4240000000000004</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8235.9310344999994</v>
      </c>
      <c r="D1131" s="81" t="str">
        <f t="shared" si="270"/>
        <v>N/A</v>
      </c>
      <c r="E1131" s="85">
        <v>8303.2164178999992</v>
      </c>
      <c r="F1131" s="81" t="str">
        <f t="shared" si="271"/>
        <v>N/A</v>
      </c>
      <c r="G1131" s="85">
        <v>8666.4684385</v>
      </c>
      <c r="H1131" s="81" t="str">
        <f t="shared" si="272"/>
        <v>N/A</v>
      </c>
      <c r="I1131" s="82">
        <v>0.81699999999999995</v>
      </c>
      <c r="J1131" s="82">
        <v>4.375</v>
      </c>
      <c r="K1131" s="83" t="s">
        <v>112</v>
      </c>
      <c r="L1131" s="84" t="str">
        <f t="shared" si="273"/>
        <v>Yes</v>
      </c>
    </row>
    <row r="1132" spans="1:12" x14ac:dyDescent="0.25">
      <c r="A1132" s="129" t="s">
        <v>788</v>
      </c>
      <c r="B1132" s="79" t="s">
        <v>50</v>
      </c>
      <c r="C1132" s="85">
        <v>31285.773754000002</v>
      </c>
      <c r="D1132" s="81" t="str">
        <f t="shared" si="270"/>
        <v>N/A</v>
      </c>
      <c r="E1132" s="85">
        <v>32502.745724</v>
      </c>
      <c r="F1132" s="81" t="str">
        <f t="shared" si="271"/>
        <v>N/A</v>
      </c>
      <c r="G1132" s="85">
        <v>31966.591712000001</v>
      </c>
      <c r="H1132" s="81" t="str">
        <f t="shared" si="272"/>
        <v>N/A</v>
      </c>
      <c r="I1132" s="82">
        <v>3.89</v>
      </c>
      <c r="J1132" s="82">
        <v>-1.65</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1938.1250932999999</v>
      </c>
      <c r="D1134" s="81" t="str">
        <f t="shared" si="270"/>
        <v>N/A</v>
      </c>
      <c r="E1134" s="85">
        <v>2040.7791864000001</v>
      </c>
      <c r="F1134" s="81" t="str">
        <f t="shared" si="271"/>
        <v>N/A</v>
      </c>
      <c r="G1134" s="85">
        <v>2147.1429785999999</v>
      </c>
      <c r="H1134" s="81" t="str">
        <f t="shared" si="272"/>
        <v>N/A</v>
      </c>
      <c r="I1134" s="82">
        <v>5.2969999999999997</v>
      </c>
      <c r="J1134" s="82">
        <v>5.2119999999999997</v>
      </c>
      <c r="K1134" s="83" t="s">
        <v>112</v>
      </c>
      <c r="L1134" s="84" t="str">
        <f t="shared" si="273"/>
        <v>Yes</v>
      </c>
    </row>
    <row r="1135" spans="1:12" x14ac:dyDescent="0.25">
      <c r="A1135" s="129" t="s">
        <v>775</v>
      </c>
      <c r="B1135" s="79" t="s">
        <v>50</v>
      </c>
      <c r="C1135" s="85">
        <v>1588.7270006000001</v>
      </c>
      <c r="D1135" s="81" t="str">
        <f t="shared" si="270"/>
        <v>N/A</v>
      </c>
      <c r="E1135" s="85">
        <v>1666.3386098000001</v>
      </c>
      <c r="F1135" s="81" t="str">
        <f t="shared" si="271"/>
        <v>N/A</v>
      </c>
      <c r="G1135" s="85">
        <v>1735.3733095</v>
      </c>
      <c r="H1135" s="81" t="str">
        <f t="shared" si="272"/>
        <v>N/A</v>
      </c>
      <c r="I1135" s="82">
        <v>4.8849999999999998</v>
      </c>
      <c r="J1135" s="82">
        <v>4.1429999999999998</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1182.877242</v>
      </c>
      <c r="D1138" s="81" t="str">
        <f t="shared" si="270"/>
        <v>N/A</v>
      </c>
      <c r="E1138" s="85">
        <v>1254.8584224000001</v>
      </c>
      <c r="F1138" s="81" t="str">
        <f t="shared" si="271"/>
        <v>N/A</v>
      </c>
      <c r="G1138" s="85">
        <v>1308.7472338</v>
      </c>
      <c r="H1138" s="81" t="str">
        <f t="shared" si="272"/>
        <v>N/A</v>
      </c>
      <c r="I1138" s="82">
        <v>6.085</v>
      </c>
      <c r="J1138" s="82">
        <v>4.2939999999999996</v>
      </c>
      <c r="K1138" s="83" t="s">
        <v>112</v>
      </c>
      <c r="L1138" s="84" t="str">
        <f t="shared" si="273"/>
        <v>Yes</v>
      </c>
    </row>
    <row r="1139" spans="1:12" x14ac:dyDescent="0.25">
      <c r="A1139" s="129" t="s">
        <v>779</v>
      </c>
      <c r="B1139" s="79" t="s">
        <v>50</v>
      </c>
      <c r="C1139" s="85">
        <v>2742.1682701</v>
      </c>
      <c r="D1139" s="81" t="str">
        <f t="shared" si="270"/>
        <v>N/A</v>
      </c>
      <c r="E1139" s="85">
        <v>3035.4024411999999</v>
      </c>
      <c r="F1139" s="81" t="str">
        <f t="shared" si="271"/>
        <v>N/A</v>
      </c>
      <c r="G1139" s="85">
        <v>3319.3893655000002</v>
      </c>
      <c r="H1139" s="81" t="str">
        <f t="shared" si="272"/>
        <v>N/A</v>
      </c>
      <c r="I1139" s="82">
        <v>10.69</v>
      </c>
      <c r="J1139" s="82">
        <v>9.3559999999999999</v>
      </c>
      <c r="K1139" s="83" t="s">
        <v>112</v>
      </c>
      <c r="L1139" s="84" t="str">
        <f t="shared" si="273"/>
        <v>Yes</v>
      </c>
    </row>
    <row r="1140" spans="1:12" x14ac:dyDescent="0.25">
      <c r="A1140" s="129" t="s">
        <v>780</v>
      </c>
      <c r="B1140" s="79" t="s">
        <v>50</v>
      </c>
      <c r="C1140" s="85">
        <v>8154.8969479999996</v>
      </c>
      <c r="D1140" s="81" t="str">
        <f t="shared" si="270"/>
        <v>N/A</v>
      </c>
      <c r="E1140" s="85">
        <v>8057.0010918999997</v>
      </c>
      <c r="F1140" s="81" t="str">
        <f t="shared" si="271"/>
        <v>N/A</v>
      </c>
      <c r="G1140" s="85">
        <v>8780.4995421999993</v>
      </c>
      <c r="H1140" s="81" t="str">
        <f t="shared" si="272"/>
        <v>N/A</v>
      </c>
      <c r="I1140" s="82">
        <v>-1.2</v>
      </c>
      <c r="J1140" s="82">
        <v>8.98</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3073.2160383</v>
      </c>
      <c r="D1142" s="81" t="str">
        <f t="shared" si="270"/>
        <v>N/A</v>
      </c>
      <c r="E1142" s="85">
        <v>3315.8231762999999</v>
      </c>
      <c r="F1142" s="81" t="str">
        <f t="shared" si="271"/>
        <v>N/A</v>
      </c>
      <c r="G1142" s="85">
        <v>3463.9462312999999</v>
      </c>
      <c r="H1142" s="81" t="str">
        <f t="shared" si="272"/>
        <v>N/A</v>
      </c>
      <c r="I1142" s="82">
        <v>7.8940000000000001</v>
      </c>
      <c r="J1142" s="82">
        <v>4.4669999999999996</v>
      </c>
      <c r="K1142" s="83" t="s">
        <v>112</v>
      </c>
      <c r="L1142" s="84" t="str">
        <f t="shared" si="273"/>
        <v>Yes</v>
      </c>
    </row>
    <row r="1143" spans="1:12" x14ac:dyDescent="0.25">
      <c r="A1143" s="129" t="s">
        <v>782</v>
      </c>
      <c r="B1143" s="79" t="s">
        <v>50</v>
      </c>
      <c r="C1143" s="85">
        <v>3248.1677851999998</v>
      </c>
      <c r="D1143" s="81" t="str">
        <f t="shared" si="270"/>
        <v>N/A</v>
      </c>
      <c r="E1143" s="85">
        <v>3492.3300156</v>
      </c>
      <c r="F1143" s="81" t="str">
        <f t="shared" si="271"/>
        <v>N/A</v>
      </c>
      <c r="G1143" s="85">
        <v>3746.9703340999999</v>
      </c>
      <c r="H1143" s="81" t="str">
        <f t="shared" si="272"/>
        <v>N/A</v>
      </c>
      <c r="I1143" s="82">
        <v>7.5170000000000003</v>
      </c>
      <c r="J1143" s="82">
        <v>7.2910000000000004</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2946.0690190999999</v>
      </c>
      <c r="D1146" s="81" t="str">
        <f t="shared" si="270"/>
        <v>N/A</v>
      </c>
      <c r="E1146" s="85">
        <v>3088.7667618999999</v>
      </c>
      <c r="F1146" s="81" t="str">
        <f t="shared" si="271"/>
        <v>N/A</v>
      </c>
      <c r="G1146" s="85">
        <v>3033.0173396999999</v>
      </c>
      <c r="H1146" s="81" t="str">
        <f t="shared" si="272"/>
        <v>N/A</v>
      </c>
      <c r="I1146" s="82">
        <v>4.8440000000000003</v>
      </c>
      <c r="J1146" s="82">
        <v>-1.8</v>
      </c>
      <c r="K1146" s="83" t="s">
        <v>112</v>
      </c>
      <c r="L1146" s="84" t="str">
        <f t="shared" si="273"/>
        <v>Yes</v>
      </c>
    </row>
    <row r="1147" spans="1:12" x14ac:dyDescent="0.25">
      <c r="A1147" s="129" t="s">
        <v>786</v>
      </c>
      <c r="B1147" s="79" t="s">
        <v>50</v>
      </c>
      <c r="C1147" s="85">
        <v>2896.0125321</v>
      </c>
      <c r="D1147" s="81" t="str">
        <f t="shared" si="270"/>
        <v>N/A</v>
      </c>
      <c r="E1147" s="85">
        <v>3212.2610982000001</v>
      </c>
      <c r="F1147" s="81" t="str">
        <f t="shared" si="271"/>
        <v>N/A</v>
      </c>
      <c r="G1147" s="85">
        <v>3335.5833333</v>
      </c>
      <c r="H1147" s="81" t="str">
        <f t="shared" si="272"/>
        <v>N/A</v>
      </c>
      <c r="I1147" s="82">
        <v>10.92</v>
      </c>
      <c r="J1147" s="82">
        <v>3.839</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88316267</v>
      </c>
      <c r="D1150" s="102" t="str">
        <f t="shared" ref="D1150:D1219" si="274">IF($B1150="N/A","N/A",IF(C1150&gt;10,"No",IF(C1150&lt;-10,"No","Yes")))</f>
        <v>N/A</v>
      </c>
      <c r="E1150" s="143">
        <v>99407999</v>
      </c>
      <c r="F1150" s="102" t="str">
        <f t="shared" ref="F1150:F1219" si="275">IF($B1150="N/A","N/A",IF(E1150&gt;10,"No",IF(E1150&lt;-10,"No","Yes")))</f>
        <v>N/A</v>
      </c>
      <c r="G1150" s="143">
        <v>102089275</v>
      </c>
      <c r="H1150" s="102" t="str">
        <f t="shared" ref="H1150:H1219" si="276">IF($B1150="N/A","N/A",IF(G1150&gt;10,"No",IF(G1150&lt;-10,"No","Yes")))</f>
        <v>N/A</v>
      </c>
      <c r="I1150" s="103">
        <v>12.56</v>
      </c>
      <c r="J1150" s="103">
        <v>2.6970000000000001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16032</v>
      </c>
      <c r="D1151" s="81" t="str">
        <f t="shared" si="274"/>
        <v>N/A</v>
      </c>
      <c r="E1151" s="80">
        <v>16510</v>
      </c>
      <c r="F1151" s="81" t="str">
        <f t="shared" si="275"/>
        <v>N/A</v>
      </c>
      <c r="G1151" s="80">
        <v>16428</v>
      </c>
      <c r="H1151" s="81" t="str">
        <f t="shared" si="276"/>
        <v>N/A</v>
      </c>
      <c r="I1151" s="82">
        <v>2.9820000000000002</v>
      </c>
      <c r="J1151" s="82">
        <v>-0.497</v>
      </c>
      <c r="K1151" s="83" t="s">
        <v>112</v>
      </c>
      <c r="L1151" s="84" t="str">
        <f t="shared" si="277"/>
        <v>Yes</v>
      </c>
    </row>
    <row r="1152" spans="1:12" x14ac:dyDescent="0.25">
      <c r="A1152" s="148" t="s">
        <v>405</v>
      </c>
      <c r="B1152" s="79" t="s">
        <v>50</v>
      </c>
      <c r="C1152" s="85">
        <v>5508.7491891</v>
      </c>
      <c r="D1152" s="81" t="str">
        <f t="shared" si="274"/>
        <v>N/A</v>
      </c>
      <c r="E1152" s="85">
        <v>6021.0780739000002</v>
      </c>
      <c r="F1152" s="81" t="str">
        <f t="shared" si="275"/>
        <v>N/A</v>
      </c>
      <c r="G1152" s="85">
        <v>6214.3459338000002</v>
      </c>
      <c r="H1152" s="81" t="str">
        <f t="shared" si="276"/>
        <v>N/A</v>
      </c>
      <c r="I1152" s="82">
        <v>9.3000000000000007</v>
      </c>
      <c r="J1152" s="82">
        <v>3.21</v>
      </c>
      <c r="K1152" s="83" t="s">
        <v>112</v>
      </c>
      <c r="L1152" s="84" t="str">
        <f t="shared" si="277"/>
        <v>Yes</v>
      </c>
    </row>
    <row r="1153" spans="1:12" x14ac:dyDescent="0.25">
      <c r="A1153" s="148" t="s">
        <v>406</v>
      </c>
      <c r="B1153" s="79" t="s">
        <v>50</v>
      </c>
      <c r="C1153" s="80">
        <v>4.2357784431000001</v>
      </c>
      <c r="D1153" s="81" t="str">
        <f t="shared" si="274"/>
        <v>N/A</v>
      </c>
      <c r="E1153" s="80">
        <v>4.3379769835999999</v>
      </c>
      <c r="F1153" s="81" t="str">
        <f t="shared" si="275"/>
        <v>N/A</v>
      </c>
      <c r="G1153" s="80">
        <v>4.2445824203000004</v>
      </c>
      <c r="H1153" s="81" t="str">
        <f t="shared" si="276"/>
        <v>N/A</v>
      </c>
      <c r="I1153" s="82">
        <v>2.4129999999999998</v>
      </c>
      <c r="J1153" s="82">
        <v>-2.15</v>
      </c>
      <c r="K1153" s="83" t="s">
        <v>112</v>
      </c>
      <c r="L1153" s="84" t="str">
        <f t="shared" si="277"/>
        <v>Yes</v>
      </c>
    </row>
    <row r="1154" spans="1:12" x14ac:dyDescent="0.25">
      <c r="A1154" s="148" t="s">
        <v>407</v>
      </c>
      <c r="B1154" s="79" t="s">
        <v>50</v>
      </c>
      <c r="C1154" s="85">
        <v>3573469</v>
      </c>
      <c r="D1154" s="81" t="str">
        <f t="shared" si="274"/>
        <v>N/A</v>
      </c>
      <c r="E1154" s="85">
        <v>3461708</v>
      </c>
      <c r="F1154" s="81" t="str">
        <f t="shared" si="275"/>
        <v>N/A</v>
      </c>
      <c r="G1154" s="85">
        <v>3555333</v>
      </c>
      <c r="H1154" s="81" t="str">
        <f t="shared" si="276"/>
        <v>N/A</v>
      </c>
      <c r="I1154" s="82">
        <v>-3.13</v>
      </c>
      <c r="J1154" s="82">
        <v>2.7050000000000001</v>
      </c>
      <c r="K1154" s="83" t="s">
        <v>112</v>
      </c>
      <c r="L1154" s="84" t="str">
        <f t="shared" si="277"/>
        <v>Yes</v>
      </c>
    </row>
    <row r="1155" spans="1:12" x14ac:dyDescent="0.25">
      <c r="A1155" s="148" t="s">
        <v>98</v>
      </c>
      <c r="B1155" s="79" t="s">
        <v>50</v>
      </c>
      <c r="C1155" s="80">
        <v>51</v>
      </c>
      <c r="D1155" s="81" t="str">
        <f t="shared" si="274"/>
        <v>N/A</v>
      </c>
      <c r="E1155" s="80">
        <v>83</v>
      </c>
      <c r="F1155" s="81" t="str">
        <f t="shared" si="275"/>
        <v>N/A</v>
      </c>
      <c r="G1155" s="80">
        <v>92</v>
      </c>
      <c r="H1155" s="81" t="str">
        <f t="shared" si="276"/>
        <v>N/A</v>
      </c>
      <c r="I1155" s="82">
        <v>62.75</v>
      </c>
      <c r="J1155" s="82">
        <v>10.84</v>
      </c>
      <c r="K1155" s="83" t="s">
        <v>112</v>
      </c>
      <c r="L1155" s="84" t="str">
        <f t="shared" si="277"/>
        <v>Yes</v>
      </c>
    </row>
    <row r="1156" spans="1:12" x14ac:dyDescent="0.25">
      <c r="A1156" s="148" t="s">
        <v>408</v>
      </c>
      <c r="B1156" s="79" t="s">
        <v>50</v>
      </c>
      <c r="C1156" s="85">
        <v>70068.019608000002</v>
      </c>
      <c r="D1156" s="81" t="str">
        <f t="shared" si="274"/>
        <v>N/A</v>
      </c>
      <c r="E1156" s="85">
        <v>41707.325300999997</v>
      </c>
      <c r="F1156" s="81" t="str">
        <f t="shared" si="275"/>
        <v>N/A</v>
      </c>
      <c r="G1156" s="85">
        <v>38644.923912999999</v>
      </c>
      <c r="H1156" s="81" t="str">
        <f t="shared" si="276"/>
        <v>N/A</v>
      </c>
      <c r="I1156" s="82">
        <v>-40.5</v>
      </c>
      <c r="J1156" s="82">
        <v>-7.34</v>
      </c>
      <c r="K1156" s="83" t="s">
        <v>112</v>
      </c>
      <c r="L1156" s="84" t="str">
        <f t="shared" si="277"/>
        <v>Yes</v>
      </c>
    </row>
    <row r="1157" spans="1:12" x14ac:dyDescent="0.25">
      <c r="A1157" s="148" t="s">
        <v>409</v>
      </c>
      <c r="B1157" s="79" t="s">
        <v>50</v>
      </c>
      <c r="C1157" s="85">
        <v>17549338</v>
      </c>
      <c r="D1157" s="81" t="str">
        <f t="shared" si="274"/>
        <v>N/A</v>
      </c>
      <c r="E1157" s="85">
        <v>25783784</v>
      </c>
      <c r="F1157" s="81" t="str">
        <f t="shared" si="275"/>
        <v>N/A</v>
      </c>
      <c r="G1157" s="85">
        <v>33997540</v>
      </c>
      <c r="H1157" s="81" t="str">
        <f t="shared" si="276"/>
        <v>N/A</v>
      </c>
      <c r="I1157" s="82">
        <v>46.92</v>
      </c>
      <c r="J1157" s="82">
        <v>31.86</v>
      </c>
      <c r="K1157" s="83" t="s">
        <v>112</v>
      </c>
      <c r="L1157" s="84" t="str">
        <f t="shared" si="277"/>
        <v>No</v>
      </c>
    </row>
    <row r="1158" spans="1:12" x14ac:dyDescent="0.25">
      <c r="A1158" s="148" t="s">
        <v>410</v>
      </c>
      <c r="B1158" s="79" t="s">
        <v>50</v>
      </c>
      <c r="C1158" s="80">
        <v>488</v>
      </c>
      <c r="D1158" s="81" t="str">
        <f t="shared" si="274"/>
        <v>N/A</v>
      </c>
      <c r="E1158" s="80">
        <v>801</v>
      </c>
      <c r="F1158" s="81" t="str">
        <f t="shared" si="275"/>
        <v>N/A</v>
      </c>
      <c r="G1158" s="80">
        <v>924</v>
      </c>
      <c r="H1158" s="81" t="str">
        <f t="shared" si="276"/>
        <v>N/A</v>
      </c>
      <c r="I1158" s="82">
        <v>64.14</v>
      </c>
      <c r="J1158" s="82">
        <v>15.36</v>
      </c>
      <c r="K1158" s="83" t="s">
        <v>112</v>
      </c>
      <c r="L1158" s="84" t="str">
        <f t="shared" si="277"/>
        <v>No</v>
      </c>
    </row>
    <row r="1159" spans="1:12" x14ac:dyDescent="0.25">
      <c r="A1159" s="148" t="s">
        <v>809</v>
      </c>
      <c r="B1159" s="79" t="s">
        <v>50</v>
      </c>
      <c r="C1159" s="85">
        <v>35961.758197000003</v>
      </c>
      <c r="D1159" s="81" t="str">
        <f t="shared" si="274"/>
        <v>N/A</v>
      </c>
      <c r="E1159" s="85">
        <v>32189.493134</v>
      </c>
      <c r="F1159" s="81" t="str">
        <f t="shared" si="275"/>
        <v>N/A</v>
      </c>
      <c r="G1159" s="85">
        <v>36793.874458999999</v>
      </c>
      <c r="H1159" s="81" t="str">
        <f t="shared" si="276"/>
        <v>N/A</v>
      </c>
      <c r="I1159" s="82">
        <v>-10.5</v>
      </c>
      <c r="J1159" s="82">
        <v>14.3</v>
      </c>
      <c r="K1159" s="83" t="s">
        <v>112</v>
      </c>
      <c r="L1159" s="84" t="str">
        <f t="shared" si="277"/>
        <v>Yes</v>
      </c>
    </row>
    <row r="1160" spans="1:12" x14ac:dyDescent="0.25">
      <c r="A1160" s="148" t="s">
        <v>411</v>
      </c>
      <c r="B1160" s="79" t="s">
        <v>50</v>
      </c>
      <c r="C1160" s="85">
        <v>19821151</v>
      </c>
      <c r="D1160" s="81" t="str">
        <f t="shared" si="274"/>
        <v>N/A</v>
      </c>
      <c r="E1160" s="85">
        <v>19041806</v>
      </c>
      <c r="F1160" s="81" t="str">
        <f t="shared" si="275"/>
        <v>N/A</v>
      </c>
      <c r="G1160" s="85">
        <v>21605431</v>
      </c>
      <c r="H1160" s="81" t="str">
        <f t="shared" si="276"/>
        <v>N/A</v>
      </c>
      <c r="I1160" s="82">
        <v>-3.93</v>
      </c>
      <c r="J1160" s="82">
        <v>13.46</v>
      </c>
      <c r="K1160" s="83" t="s">
        <v>112</v>
      </c>
      <c r="L1160" s="84" t="str">
        <f t="shared" si="277"/>
        <v>Yes</v>
      </c>
    </row>
    <row r="1161" spans="1:12" x14ac:dyDescent="0.25">
      <c r="A1161" s="148" t="s">
        <v>99</v>
      </c>
      <c r="B1161" s="79" t="s">
        <v>50</v>
      </c>
      <c r="C1161" s="80">
        <v>191</v>
      </c>
      <c r="D1161" s="81" t="str">
        <f t="shared" si="274"/>
        <v>N/A</v>
      </c>
      <c r="E1161" s="80">
        <v>184</v>
      </c>
      <c r="F1161" s="81" t="str">
        <f t="shared" si="275"/>
        <v>N/A</v>
      </c>
      <c r="G1161" s="80">
        <v>180</v>
      </c>
      <c r="H1161" s="81" t="str">
        <f t="shared" si="276"/>
        <v>N/A</v>
      </c>
      <c r="I1161" s="82">
        <v>-3.66</v>
      </c>
      <c r="J1161" s="82">
        <v>-2.17</v>
      </c>
      <c r="K1161" s="83" t="s">
        <v>112</v>
      </c>
      <c r="L1161" s="84" t="str">
        <f t="shared" si="277"/>
        <v>Yes</v>
      </c>
    </row>
    <row r="1162" spans="1:12" x14ac:dyDescent="0.25">
      <c r="A1162" s="148" t="s">
        <v>412</v>
      </c>
      <c r="B1162" s="79" t="s">
        <v>50</v>
      </c>
      <c r="C1162" s="85">
        <v>103775.65969</v>
      </c>
      <c r="D1162" s="81" t="str">
        <f t="shared" si="274"/>
        <v>N/A</v>
      </c>
      <c r="E1162" s="85">
        <v>103488.07609</v>
      </c>
      <c r="F1162" s="81" t="str">
        <f t="shared" si="275"/>
        <v>N/A</v>
      </c>
      <c r="G1162" s="85">
        <v>120030.17221999999</v>
      </c>
      <c r="H1162" s="81" t="str">
        <f t="shared" si="276"/>
        <v>N/A</v>
      </c>
      <c r="I1162" s="82">
        <v>-0.27700000000000002</v>
      </c>
      <c r="J1162" s="82">
        <v>15.98</v>
      </c>
      <c r="K1162" s="83" t="s">
        <v>112</v>
      </c>
      <c r="L1162" s="84" t="str">
        <f t="shared" si="277"/>
        <v>No</v>
      </c>
    </row>
    <row r="1163" spans="1:12" x14ac:dyDescent="0.25">
      <c r="A1163" s="148" t="s">
        <v>413</v>
      </c>
      <c r="B1163" s="79" t="s">
        <v>50</v>
      </c>
      <c r="C1163" s="85">
        <v>130610905</v>
      </c>
      <c r="D1163" s="81" t="str">
        <f t="shared" si="274"/>
        <v>N/A</v>
      </c>
      <c r="E1163" s="85">
        <v>134223793</v>
      </c>
      <c r="F1163" s="81" t="str">
        <f t="shared" si="275"/>
        <v>N/A</v>
      </c>
      <c r="G1163" s="85">
        <v>139492754</v>
      </c>
      <c r="H1163" s="81" t="str">
        <f t="shared" si="276"/>
        <v>N/A</v>
      </c>
      <c r="I1163" s="82">
        <v>2.766</v>
      </c>
      <c r="J1163" s="82">
        <v>3.9260000000000002</v>
      </c>
      <c r="K1163" s="83" t="s">
        <v>112</v>
      </c>
      <c r="L1163" s="84" t="str">
        <f t="shared" si="277"/>
        <v>Yes</v>
      </c>
    </row>
    <row r="1164" spans="1:12" x14ac:dyDescent="0.25">
      <c r="A1164" s="162" t="s">
        <v>414</v>
      </c>
      <c r="B1164" s="80" t="s">
        <v>50</v>
      </c>
      <c r="C1164" s="80">
        <v>5688</v>
      </c>
      <c r="D1164" s="81" t="str">
        <f t="shared" si="274"/>
        <v>N/A</v>
      </c>
      <c r="E1164" s="80">
        <v>5532</v>
      </c>
      <c r="F1164" s="81" t="str">
        <f t="shared" si="275"/>
        <v>N/A</v>
      </c>
      <c r="G1164" s="80">
        <v>5520</v>
      </c>
      <c r="H1164" s="81" t="str">
        <f t="shared" si="276"/>
        <v>N/A</v>
      </c>
      <c r="I1164" s="82">
        <v>-2.74</v>
      </c>
      <c r="J1164" s="82">
        <v>-0.217</v>
      </c>
      <c r="K1164" s="89" t="s">
        <v>112</v>
      </c>
      <c r="L1164" s="84" t="str">
        <f t="shared" si="277"/>
        <v>Yes</v>
      </c>
    </row>
    <row r="1165" spans="1:12" x14ac:dyDescent="0.25">
      <c r="A1165" s="148" t="s">
        <v>415</v>
      </c>
      <c r="B1165" s="79" t="s">
        <v>50</v>
      </c>
      <c r="C1165" s="85">
        <v>22962.536040999999</v>
      </c>
      <c r="D1165" s="81" t="str">
        <f t="shared" si="274"/>
        <v>N/A</v>
      </c>
      <c r="E1165" s="85">
        <v>24263.158532000001</v>
      </c>
      <c r="F1165" s="81" t="str">
        <f t="shared" si="275"/>
        <v>N/A</v>
      </c>
      <c r="G1165" s="85">
        <v>25270.426448999999</v>
      </c>
      <c r="H1165" s="81" t="str">
        <f t="shared" si="276"/>
        <v>N/A</v>
      </c>
      <c r="I1165" s="82">
        <v>5.6639999999999997</v>
      </c>
      <c r="J1165" s="82">
        <v>4.1509999999999998</v>
      </c>
      <c r="K1165" s="83" t="s">
        <v>112</v>
      </c>
      <c r="L1165" s="84" t="str">
        <f t="shared" si="277"/>
        <v>Yes</v>
      </c>
    </row>
    <row r="1166" spans="1:12" x14ac:dyDescent="0.25">
      <c r="A1166" s="148" t="s">
        <v>416</v>
      </c>
      <c r="B1166" s="79" t="s">
        <v>50</v>
      </c>
      <c r="C1166" s="85">
        <v>34618226</v>
      </c>
      <c r="D1166" s="81" t="str">
        <f t="shared" si="274"/>
        <v>N/A</v>
      </c>
      <c r="E1166" s="85">
        <v>36258885</v>
      </c>
      <c r="F1166" s="81" t="str">
        <f t="shared" si="275"/>
        <v>N/A</v>
      </c>
      <c r="G1166" s="85">
        <v>37535289</v>
      </c>
      <c r="H1166" s="81" t="str">
        <f t="shared" si="276"/>
        <v>N/A</v>
      </c>
      <c r="I1166" s="82">
        <v>4.7389999999999999</v>
      </c>
      <c r="J1166" s="82">
        <v>3.52</v>
      </c>
      <c r="K1166" s="83" t="s">
        <v>112</v>
      </c>
      <c r="L1166" s="84" t="str">
        <f t="shared" si="277"/>
        <v>Yes</v>
      </c>
    </row>
    <row r="1167" spans="1:12" x14ac:dyDescent="0.25">
      <c r="A1167" s="148" t="s">
        <v>100</v>
      </c>
      <c r="B1167" s="79" t="s">
        <v>50</v>
      </c>
      <c r="C1167" s="80">
        <v>70906</v>
      </c>
      <c r="D1167" s="81" t="str">
        <f t="shared" si="274"/>
        <v>N/A</v>
      </c>
      <c r="E1167" s="80">
        <v>71886</v>
      </c>
      <c r="F1167" s="81" t="str">
        <f t="shared" si="275"/>
        <v>N/A</v>
      </c>
      <c r="G1167" s="80">
        <v>72571</v>
      </c>
      <c r="H1167" s="81" t="str">
        <f t="shared" si="276"/>
        <v>N/A</v>
      </c>
      <c r="I1167" s="82">
        <v>1.3819999999999999</v>
      </c>
      <c r="J1167" s="82">
        <v>0.95289999999999997</v>
      </c>
      <c r="K1167" s="83" t="s">
        <v>112</v>
      </c>
      <c r="L1167" s="84" t="str">
        <f t="shared" si="277"/>
        <v>Yes</v>
      </c>
    </row>
    <row r="1168" spans="1:12" x14ac:dyDescent="0.25">
      <c r="A1168" s="148" t="s">
        <v>417</v>
      </c>
      <c r="B1168" s="79" t="s">
        <v>50</v>
      </c>
      <c r="C1168" s="85">
        <v>488.22703296999998</v>
      </c>
      <c r="D1168" s="81" t="str">
        <f t="shared" si="274"/>
        <v>N/A</v>
      </c>
      <c r="E1168" s="85">
        <v>504.39424923000001</v>
      </c>
      <c r="F1168" s="81" t="str">
        <f t="shared" si="275"/>
        <v>N/A</v>
      </c>
      <c r="G1168" s="85">
        <v>517.22160367000004</v>
      </c>
      <c r="H1168" s="81" t="str">
        <f t="shared" si="276"/>
        <v>N/A</v>
      </c>
      <c r="I1168" s="82">
        <v>3.3109999999999999</v>
      </c>
      <c r="J1168" s="82">
        <v>2.5430000000000001</v>
      </c>
      <c r="K1168" s="83" t="s">
        <v>112</v>
      </c>
      <c r="L1168" s="84" t="str">
        <f t="shared" si="277"/>
        <v>Yes</v>
      </c>
    </row>
    <row r="1169" spans="1:12" x14ac:dyDescent="0.25">
      <c r="A1169" s="148" t="s">
        <v>418</v>
      </c>
      <c r="B1169" s="79" t="s">
        <v>50</v>
      </c>
      <c r="C1169" s="85">
        <v>44133</v>
      </c>
      <c r="D1169" s="81" t="str">
        <f t="shared" si="274"/>
        <v>N/A</v>
      </c>
      <c r="E1169" s="85">
        <v>33781</v>
      </c>
      <c r="F1169" s="81" t="str">
        <f t="shared" si="275"/>
        <v>N/A</v>
      </c>
      <c r="G1169" s="85">
        <v>35134</v>
      </c>
      <c r="H1169" s="81" t="str">
        <f t="shared" si="276"/>
        <v>N/A</v>
      </c>
      <c r="I1169" s="82">
        <v>-23.5</v>
      </c>
      <c r="J1169" s="82">
        <v>4.0049999999999999</v>
      </c>
      <c r="K1169" s="83" t="s">
        <v>112</v>
      </c>
      <c r="L1169" s="84" t="str">
        <f t="shared" si="277"/>
        <v>Yes</v>
      </c>
    </row>
    <row r="1170" spans="1:12" x14ac:dyDescent="0.25">
      <c r="A1170" s="148" t="s">
        <v>101</v>
      </c>
      <c r="B1170" s="79" t="s">
        <v>50</v>
      </c>
      <c r="C1170" s="80">
        <v>111</v>
      </c>
      <c r="D1170" s="81" t="str">
        <f t="shared" si="274"/>
        <v>N/A</v>
      </c>
      <c r="E1170" s="80">
        <v>109</v>
      </c>
      <c r="F1170" s="81" t="str">
        <f t="shared" si="275"/>
        <v>N/A</v>
      </c>
      <c r="G1170" s="80">
        <v>119</v>
      </c>
      <c r="H1170" s="81" t="str">
        <f t="shared" si="276"/>
        <v>N/A</v>
      </c>
      <c r="I1170" s="82">
        <v>-1.8</v>
      </c>
      <c r="J1170" s="82">
        <v>9.1739999999999995</v>
      </c>
      <c r="K1170" s="83" t="s">
        <v>112</v>
      </c>
      <c r="L1170" s="84" t="str">
        <f t="shared" si="277"/>
        <v>Yes</v>
      </c>
    </row>
    <row r="1171" spans="1:12" x14ac:dyDescent="0.25">
      <c r="A1171" s="148" t="s">
        <v>419</v>
      </c>
      <c r="B1171" s="79" t="s">
        <v>50</v>
      </c>
      <c r="C1171" s="85">
        <v>397.59459458999999</v>
      </c>
      <c r="D1171" s="81" t="str">
        <f t="shared" si="274"/>
        <v>N/A</v>
      </c>
      <c r="E1171" s="85">
        <v>309.91743119</v>
      </c>
      <c r="F1171" s="81" t="str">
        <f t="shared" si="275"/>
        <v>N/A</v>
      </c>
      <c r="G1171" s="85">
        <v>295.24369747999998</v>
      </c>
      <c r="H1171" s="81" t="str">
        <f t="shared" si="276"/>
        <v>N/A</v>
      </c>
      <c r="I1171" s="82">
        <v>-22.1</v>
      </c>
      <c r="J1171" s="82">
        <v>-4.7300000000000004</v>
      </c>
      <c r="K1171" s="83" t="s">
        <v>112</v>
      </c>
      <c r="L1171" s="84" t="str">
        <f t="shared" si="277"/>
        <v>Yes</v>
      </c>
    </row>
    <row r="1172" spans="1:12" x14ac:dyDescent="0.25">
      <c r="A1172" s="148" t="s">
        <v>420</v>
      </c>
      <c r="B1172" s="79" t="s">
        <v>50</v>
      </c>
      <c r="C1172" s="85">
        <v>5089409</v>
      </c>
      <c r="D1172" s="81" t="str">
        <f t="shared" si="274"/>
        <v>N/A</v>
      </c>
      <c r="E1172" s="85">
        <v>5960325</v>
      </c>
      <c r="F1172" s="81" t="str">
        <f t="shared" si="275"/>
        <v>N/A</v>
      </c>
      <c r="G1172" s="85">
        <v>6440646</v>
      </c>
      <c r="H1172" s="81" t="str">
        <f t="shared" si="276"/>
        <v>N/A</v>
      </c>
      <c r="I1172" s="82">
        <v>17.11</v>
      </c>
      <c r="J1172" s="82">
        <v>8.0589999999999993</v>
      </c>
      <c r="K1172" s="83" t="s">
        <v>112</v>
      </c>
      <c r="L1172" s="84" t="str">
        <f t="shared" si="277"/>
        <v>Yes</v>
      </c>
    </row>
    <row r="1173" spans="1:12" x14ac:dyDescent="0.25">
      <c r="A1173" s="148" t="s">
        <v>102</v>
      </c>
      <c r="B1173" s="79" t="s">
        <v>50</v>
      </c>
      <c r="C1173" s="80">
        <v>44756</v>
      </c>
      <c r="D1173" s="81" t="str">
        <f t="shared" si="274"/>
        <v>N/A</v>
      </c>
      <c r="E1173" s="80">
        <v>46506</v>
      </c>
      <c r="F1173" s="81" t="str">
        <f t="shared" si="275"/>
        <v>N/A</v>
      </c>
      <c r="G1173" s="80">
        <v>47974</v>
      </c>
      <c r="H1173" s="81" t="str">
        <f t="shared" si="276"/>
        <v>N/A</v>
      </c>
      <c r="I1173" s="82">
        <v>3.91</v>
      </c>
      <c r="J1173" s="82">
        <v>3.157</v>
      </c>
      <c r="K1173" s="83" t="s">
        <v>112</v>
      </c>
      <c r="L1173" s="84" t="str">
        <f t="shared" si="277"/>
        <v>Yes</v>
      </c>
    </row>
    <row r="1174" spans="1:12" x14ac:dyDescent="0.25">
      <c r="A1174" s="148" t="s">
        <v>421</v>
      </c>
      <c r="B1174" s="79" t="s">
        <v>50</v>
      </c>
      <c r="C1174" s="85">
        <v>113.71456341</v>
      </c>
      <c r="D1174" s="81" t="str">
        <f t="shared" si="274"/>
        <v>N/A</v>
      </c>
      <c r="E1174" s="85">
        <v>128.16249515999999</v>
      </c>
      <c r="F1174" s="81" t="str">
        <f t="shared" si="275"/>
        <v>N/A</v>
      </c>
      <c r="G1174" s="85">
        <v>134.25284529000001</v>
      </c>
      <c r="H1174" s="81" t="str">
        <f t="shared" si="276"/>
        <v>N/A</v>
      </c>
      <c r="I1174" s="82">
        <v>12.71</v>
      </c>
      <c r="J1174" s="82">
        <v>4.7519999999999998</v>
      </c>
      <c r="K1174" s="83" t="s">
        <v>112</v>
      </c>
      <c r="L1174" s="84" t="str">
        <f t="shared" si="277"/>
        <v>Yes</v>
      </c>
    </row>
    <row r="1175" spans="1:12" x14ac:dyDescent="0.25">
      <c r="A1175" s="148" t="s">
        <v>422</v>
      </c>
      <c r="B1175" s="79" t="s">
        <v>50</v>
      </c>
      <c r="C1175" s="85">
        <v>30887750</v>
      </c>
      <c r="D1175" s="81" t="str">
        <f t="shared" si="274"/>
        <v>N/A</v>
      </c>
      <c r="E1175" s="85">
        <v>32629657</v>
      </c>
      <c r="F1175" s="81" t="str">
        <f t="shared" si="275"/>
        <v>N/A</v>
      </c>
      <c r="G1175" s="85">
        <v>31144602</v>
      </c>
      <c r="H1175" s="81" t="str">
        <f t="shared" si="276"/>
        <v>N/A</v>
      </c>
      <c r="I1175" s="82">
        <v>5.6390000000000002</v>
      </c>
      <c r="J1175" s="82">
        <v>-4.55</v>
      </c>
      <c r="K1175" s="83" t="s">
        <v>112</v>
      </c>
      <c r="L1175" s="84" t="str">
        <f t="shared" si="277"/>
        <v>Yes</v>
      </c>
    </row>
    <row r="1176" spans="1:12" x14ac:dyDescent="0.25">
      <c r="A1176" s="148" t="s">
        <v>423</v>
      </c>
      <c r="B1176" s="79" t="s">
        <v>50</v>
      </c>
      <c r="C1176" s="80">
        <v>36452</v>
      </c>
      <c r="D1176" s="81" t="str">
        <f t="shared" si="274"/>
        <v>N/A</v>
      </c>
      <c r="E1176" s="80">
        <v>37016</v>
      </c>
      <c r="F1176" s="81" t="str">
        <f t="shared" si="275"/>
        <v>N/A</v>
      </c>
      <c r="G1176" s="80">
        <v>34337</v>
      </c>
      <c r="H1176" s="81" t="str">
        <f t="shared" si="276"/>
        <v>N/A</v>
      </c>
      <c r="I1176" s="82">
        <v>1.5469999999999999</v>
      </c>
      <c r="J1176" s="82">
        <v>-7.24</v>
      </c>
      <c r="K1176" s="83" t="s">
        <v>112</v>
      </c>
      <c r="L1176" s="84" t="str">
        <f t="shared" si="277"/>
        <v>Yes</v>
      </c>
    </row>
    <row r="1177" spans="1:12" x14ac:dyDescent="0.25">
      <c r="A1177" s="148" t="s">
        <v>424</v>
      </c>
      <c r="B1177" s="79" t="s">
        <v>50</v>
      </c>
      <c r="C1177" s="85">
        <v>847.35405464999997</v>
      </c>
      <c r="D1177" s="81" t="str">
        <f t="shared" si="274"/>
        <v>N/A</v>
      </c>
      <c r="E1177" s="85">
        <v>881.50143180999999</v>
      </c>
      <c r="F1177" s="81" t="str">
        <f t="shared" si="275"/>
        <v>N/A</v>
      </c>
      <c r="G1177" s="85">
        <v>907.02746308999997</v>
      </c>
      <c r="H1177" s="81" t="str">
        <f t="shared" si="276"/>
        <v>N/A</v>
      </c>
      <c r="I1177" s="82">
        <v>4.03</v>
      </c>
      <c r="J1177" s="82">
        <v>2.8959999999999999</v>
      </c>
      <c r="K1177" s="83" t="s">
        <v>112</v>
      </c>
      <c r="L1177" s="84" t="str">
        <f t="shared" si="277"/>
        <v>Yes</v>
      </c>
    </row>
    <row r="1178" spans="1:12" x14ac:dyDescent="0.25">
      <c r="A1178" s="148" t="s">
        <v>425</v>
      </c>
      <c r="B1178" s="79" t="s">
        <v>50</v>
      </c>
      <c r="C1178" s="85">
        <v>35544394</v>
      </c>
      <c r="D1178" s="81" t="str">
        <f t="shared" si="274"/>
        <v>N/A</v>
      </c>
      <c r="E1178" s="85">
        <v>37685455</v>
      </c>
      <c r="F1178" s="81" t="str">
        <f t="shared" si="275"/>
        <v>N/A</v>
      </c>
      <c r="G1178" s="85">
        <v>41576045</v>
      </c>
      <c r="H1178" s="81" t="str">
        <f t="shared" si="276"/>
        <v>N/A</v>
      </c>
      <c r="I1178" s="82">
        <v>6.024</v>
      </c>
      <c r="J1178" s="82">
        <v>10.32</v>
      </c>
      <c r="K1178" s="83" t="s">
        <v>112</v>
      </c>
      <c r="L1178" s="84" t="str">
        <f t="shared" si="277"/>
        <v>Yes</v>
      </c>
    </row>
    <row r="1179" spans="1:12" x14ac:dyDescent="0.25">
      <c r="A1179" s="148" t="s">
        <v>103</v>
      </c>
      <c r="B1179" s="79" t="s">
        <v>50</v>
      </c>
      <c r="C1179" s="80">
        <v>40970</v>
      </c>
      <c r="D1179" s="81" t="str">
        <f t="shared" si="274"/>
        <v>N/A</v>
      </c>
      <c r="E1179" s="80">
        <v>42240</v>
      </c>
      <c r="F1179" s="81" t="str">
        <f t="shared" si="275"/>
        <v>N/A</v>
      </c>
      <c r="G1179" s="80">
        <v>44521</v>
      </c>
      <c r="H1179" s="81" t="str">
        <f t="shared" si="276"/>
        <v>N/A</v>
      </c>
      <c r="I1179" s="82">
        <v>3.1</v>
      </c>
      <c r="J1179" s="82">
        <v>5.4</v>
      </c>
      <c r="K1179" s="83" t="s">
        <v>112</v>
      </c>
      <c r="L1179" s="84" t="str">
        <f t="shared" si="277"/>
        <v>Yes</v>
      </c>
    </row>
    <row r="1180" spans="1:12" x14ac:dyDescent="0.25">
      <c r="A1180" s="148" t="s">
        <v>426</v>
      </c>
      <c r="B1180" s="79" t="s">
        <v>50</v>
      </c>
      <c r="C1180" s="85">
        <v>867.57124725000006</v>
      </c>
      <c r="D1180" s="81" t="str">
        <f t="shared" si="274"/>
        <v>N/A</v>
      </c>
      <c r="E1180" s="85">
        <v>892.17459754000004</v>
      </c>
      <c r="F1180" s="81" t="str">
        <f t="shared" si="275"/>
        <v>N/A</v>
      </c>
      <c r="G1180" s="85">
        <v>933.85245165000003</v>
      </c>
      <c r="H1180" s="81" t="str">
        <f t="shared" si="276"/>
        <v>N/A</v>
      </c>
      <c r="I1180" s="82">
        <v>2.8359999999999999</v>
      </c>
      <c r="J1180" s="82">
        <v>4.6710000000000003</v>
      </c>
      <c r="K1180" s="83" t="s">
        <v>112</v>
      </c>
      <c r="L1180" s="84" t="str">
        <f t="shared" si="277"/>
        <v>Yes</v>
      </c>
    </row>
    <row r="1181" spans="1:12" x14ac:dyDescent="0.25">
      <c r="A1181" s="148" t="s">
        <v>427</v>
      </c>
      <c r="B1181" s="79" t="s">
        <v>50</v>
      </c>
      <c r="C1181" s="85">
        <v>1230275</v>
      </c>
      <c r="D1181" s="81" t="str">
        <f t="shared" si="274"/>
        <v>N/A</v>
      </c>
      <c r="E1181" s="85">
        <v>1588080</v>
      </c>
      <c r="F1181" s="81" t="str">
        <f t="shared" si="275"/>
        <v>N/A</v>
      </c>
      <c r="G1181" s="85">
        <v>811818</v>
      </c>
      <c r="H1181" s="81" t="str">
        <f t="shared" si="276"/>
        <v>N/A</v>
      </c>
      <c r="I1181" s="82">
        <v>29.08</v>
      </c>
      <c r="J1181" s="82">
        <v>-48.9</v>
      </c>
      <c r="K1181" s="83" t="s">
        <v>112</v>
      </c>
      <c r="L1181" s="84" t="str">
        <f t="shared" si="277"/>
        <v>No</v>
      </c>
    </row>
    <row r="1182" spans="1:12" x14ac:dyDescent="0.25">
      <c r="A1182" s="148" t="s">
        <v>428</v>
      </c>
      <c r="B1182" s="79" t="s">
        <v>50</v>
      </c>
      <c r="C1182" s="80">
        <v>457</v>
      </c>
      <c r="D1182" s="81" t="str">
        <f t="shared" si="274"/>
        <v>N/A</v>
      </c>
      <c r="E1182" s="80">
        <v>496</v>
      </c>
      <c r="F1182" s="81" t="str">
        <f t="shared" si="275"/>
        <v>N/A</v>
      </c>
      <c r="G1182" s="80">
        <v>432</v>
      </c>
      <c r="H1182" s="81" t="str">
        <f t="shared" si="276"/>
        <v>N/A</v>
      </c>
      <c r="I1182" s="82">
        <v>8.5340000000000007</v>
      </c>
      <c r="J1182" s="82">
        <v>-12.9</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2692.0678336999999</v>
      </c>
      <c r="D1183" s="81" t="str">
        <f t="shared" si="274"/>
        <v>N/A</v>
      </c>
      <c r="E1183" s="85">
        <v>3201.7741934999999</v>
      </c>
      <c r="F1183" s="81" t="str">
        <f t="shared" si="275"/>
        <v>N/A</v>
      </c>
      <c r="G1183" s="85">
        <v>1879.2083333</v>
      </c>
      <c r="H1183" s="81" t="str">
        <f t="shared" si="276"/>
        <v>N/A</v>
      </c>
      <c r="I1183" s="82">
        <v>18.93</v>
      </c>
      <c r="J1183" s="82">
        <v>-41.3</v>
      </c>
      <c r="K1183" s="83" t="s">
        <v>112</v>
      </c>
      <c r="L1183" s="84" t="str">
        <f t="shared" si="278"/>
        <v>No</v>
      </c>
    </row>
    <row r="1184" spans="1:12" x14ac:dyDescent="0.25">
      <c r="A1184" s="148" t="s">
        <v>430</v>
      </c>
      <c r="B1184" s="79" t="s">
        <v>50</v>
      </c>
      <c r="C1184" s="85">
        <v>16903407</v>
      </c>
      <c r="D1184" s="81" t="str">
        <f t="shared" si="274"/>
        <v>N/A</v>
      </c>
      <c r="E1184" s="85">
        <v>17758779</v>
      </c>
      <c r="F1184" s="81" t="str">
        <f t="shared" si="275"/>
        <v>N/A</v>
      </c>
      <c r="G1184" s="85">
        <v>19638031</v>
      </c>
      <c r="H1184" s="81" t="str">
        <f t="shared" si="276"/>
        <v>N/A</v>
      </c>
      <c r="I1184" s="82">
        <v>5.0599999999999996</v>
      </c>
      <c r="J1184" s="82">
        <v>10.58</v>
      </c>
      <c r="K1184" s="83" t="s">
        <v>112</v>
      </c>
      <c r="L1184" s="84" t="str">
        <f t="shared" si="278"/>
        <v>Yes</v>
      </c>
    </row>
    <row r="1185" spans="1:12" x14ac:dyDescent="0.25">
      <c r="A1185" s="148" t="s">
        <v>104</v>
      </c>
      <c r="B1185" s="79" t="s">
        <v>50</v>
      </c>
      <c r="C1185" s="80">
        <v>57489</v>
      </c>
      <c r="D1185" s="81" t="str">
        <f t="shared" si="274"/>
        <v>N/A</v>
      </c>
      <c r="E1185" s="80">
        <v>58225</v>
      </c>
      <c r="F1185" s="81" t="str">
        <f t="shared" si="275"/>
        <v>N/A</v>
      </c>
      <c r="G1185" s="80">
        <v>60881</v>
      </c>
      <c r="H1185" s="81" t="str">
        <f t="shared" si="276"/>
        <v>N/A</v>
      </c>
      <c r="I1185" s="82">
        <v>1.28</v>
      </c>
      <c r="J1185" s="82">
        <v>4.5620000000000003</v>
      </c>
      <c r="K1185" s="83" t="s">
        <v>112</v>
      </c>
      <c r="L1185" s="84" t="str">
        <f t="shared" si="278"/>
        <v>Yes</v>
      </c>
    </row>
    <row r="1186" spans="1:12" x14ac:dyDescent="0.25">
      <c r="A1186" s="148" t="s">
        <v>431</v>
      </c>
      <c r="B1186" s="79" t="s">
        <v>50</v>
      </c>
      <c r="C1186" s="85">
        <v>294.02854459000002</v>
      </c>
      <c r="D1186" s="81" t="str">
        <f t="shared" si="274"/>
        <v>N/A</v>
      </c>
      <c r="E1186" s="85">
        <v>305.00264491000001</v>
      </c>
      <c r="F1186" s="81" t="str">
        <f t="shared" si="275"/>
        <v>N/A</v>
      </c>
      <c r="G1186" s="85">
        <v>322.56419900999998</v>
      </c>
      <c r="H1186" s="81" t="str">
        <f t="shared" si="276"/>
        <v>N/A</v>
      </c>
      <c r="I1186" s="82">
        <v>3.7320000000000002</v>
      </c>
      <c r="J1186" s="82">
        <v>5.758</v>
      </c>
      <c r="K1186" s="83" t="s">
        <v>112</v>
      </c>
      <c r="L1186" s="84" t="str">
        <f t="shared" si="278"/>
        <v>Yes</v>
      </c>
    </row>
    <row r="1187" spans="1:12" x14ac:dyDescent="0.25">
      <c r="A1187" s="148" t="s">
        <v>432</v>
      </c>
      <c r="B1187" s="79" t="s">
        <v>50</v>
      </c>
      <c r="C1187" s="85">
        <v>47040779</v>
      </c>
      <c r="D1187" s="81" t="str">
        <f t="shared" si="274"/>
        <v>N/A</v>
      </c>
      <c r="E1187" s="85">
        <v>51198030</v>
      </c>
      <c r="F1187" s="81" t="str">
        <f t="shared" si="275"/>
        <v>N/A</v>
      </c>
      <c r="G1187" s="85">
        <v>54299689</v>
      </c>
      <c r="H1187" s="81" t="str">
        <f t="shared" si="276"/>
        <v>N/A</v>
      </c>
      <c r="I1187" s="82">
        <v>8.8379999999999992</v>
      </c>
      <c r="J1187" s="82">
        <v>6.0579999999999998</v>
      </c>
      <c r="K1187" s="83" t="s">
        <v>112</v>
      </c>
      <c r="L1187" s="84" t="str">
        <f t="shared" si="278"/>
        <v>Yes</v>
      </c>
    </row>
    <row r="1188" spans="1:12" x14ac:dyDescent="0.25">
      <c r="A1188" s="148" t="s">
        <v>105</v>
      </c>
      <c r="B1188" s="79" t="s">
        <v>50</v>
      </c>
      <c r="C1188" s="80">
        <v>71032</v>
      </c>
      <c r="D1188" s="81" t="str">
        <f t="shared" si="274"/>
        <v>N/A</v>
      </c>
      <c r="E1188" s="80">
        <v>71673</v>
      </c>
      <c r="F1188" s="81" t="str">
        <f t="shared" si="275"/>
        <v>N/A</v>
      </c>
      <c r="G1188" s="80">
        <v>72413</v>
      </c>
      <c r="H1188" s="81" t="str">
        <f t="shared" si="276"/>
        <v>N/A</v>
      </c>
      <c r="I1188" s="82">
        <v>0.90239999999999998</v>
      </c>
      <c r="J1188" s="82">
        <v>1.032</v>
      </c>
      <c r="K1188" s="83" t="s">
        <v>112</v>
      </c>
      <c r="L1188" s="84" t="str">
        <f t="shared" si="278"/>
        <v>Yes</v>
      </c>
    </row>
    <row r="1189" spans="1:12" x14ac:dyDescent="0.25">
      <c r="A1189" s="148" t="s">
        <v>433</v>
      </c>
      <c r="B1189" s="79" t="s">
        <v>50</v>
      </c>
      <c r="C1189" s="85">
        <v>662.24770525999998</v>
      </c>
      <c r="D1189" s="81" t="str">
        <f t="shared" si="274"/>
        <v>N/A</v>
      </c>
      <c r="E1189" s="85">
        <v>714.32798962000004</v>
      </c>
      <c r="F1189" s="81" t="str">
        <f t="shared" si="275"/>
        <v>N/A</v>
      </c>
      <c r="G1189" s="85">
        <v>749.86106085999995</v>
      </c>
      <c r="H1189" s="81" t="str">
        <f t="shared" si="276"/>
        <v>N/A</v>
      </c>
      <c r="I1189" s="82">
        <v>7.8639999999999999</v>
      </c>
      <c r="J1189" s="82">
        <v>4.9740000000000002</v>
      </c>
      <c r="K1189" s="83" t="s">
        <v>112</v>
      </c>
      <c r="L1189" s="84" t="str">
        <f t="shared" si="278"/>
        <v>Yes</v>
      </c>
    </row>
    <row r="1190" spans="1:12" x14ac:dyDescent="0.25">
      <c r="A1190" s="148" t="s">
        <v>434</v>
      </c>
      <c r="B1190" s="79" t="s">
        <v>50</v>
      </c>
      <c r="C1190" s="85">
        <v>78984348</v>
      </c>
      <c r="D1190" s="81" t="str">
        <f t="shared" si="274"/>
        <v>N/A</v>
      </c>
      <c r="E1190" s="85">
        <v>83910242</v>
      </c>
      <c r="F1190" s="81" t="str">
        <f t="shared" si="275"/>
        <v>N/A</v>
      </c>
      <c r="G1190" s="85">
        <v>89044075</v>
      </c>
      <c r="H1190" s="81" t="str">
        <f t="shared" si="276"/>
        <v>N/A</v>
      </c>
      <c r="I1190" s="82">
        <v>6.2370000000000001</v>
      </c>
      <c r="J1190" s="82">
        <v>6.1180000000000003</v>
      </c>
      <c r="K1190" s="83" t="s">
        <v>112</v>
      </c>
      <c r="L1190" s="84" t="str">
        <f t="shared" si="278"/>
        <v>Yes</v>
      </c>
    </row>
    <row r="1191" spans="1:12" x14ac:dyDescent="0.25">
      <c r="A1191" s="162" t="s">
        <v>688</v>
      </c>
      <c r="B1191" s="80" t="s">
        <v>50</v>
      </c>
      <c r="C1191" s="80">
        <v>5974</v>
      </c>
      <c r="D1191" s="81" t="str">
        <f t="shared" si="274"/>
        <v>N/A</v>
      </c>
      <c r="E1191" s="80">
        <v>5625</v>
      </c>
      <c r="F1191" s="81" t="str">
        <f t="shared" si="275"/>
        <v>N/A</v>
      </c>
      <c r="G1191" s="80">
        <v>5730</v>
      </c>
      <c r="H1191" s="81" t="str">
        <f t="shared" si="276"/>
        <v>N/A</v>
      </c>
      <c r="I1191" s="82">
        <v>-5.84</v>
      </c>
      <c r="J1191" s="82">
        <v>1.867</v>
      </c>
      <c r="K1191" s="89" t="s">
        <v>112</v>
      </c>
      <c r="L1191" s="84" t="str">
        <f t="shared" si="278"/>
        <v>Yes</v>
      </c>
    </row>
    <row r="1192" spans="1:12" x14ac:dyDescent="0.25">
      <c r="A1192" s="148" t="s">
        <v>435</v>
      </c>
      <c r="B1192" s="79" t="s">
        <v>50</v>
      </c>
      <c r="C1192" s="85">
        <v>13221.350519</v>
      </c>
      <c r="D1192" s="81" t="str">
        <f t="shared" si="274"/>
        <v>N/A</v>
      </c>
      <c r="E1192" s="85">
        <v>14917.376356000001</v>
      </c>
      <c r="F1192" s="81" t="str">
        <f t="shared" si="275"/>
        <v>N/A</v>
      </c>
      <c r="G1192" s="85">
        <v>15539.978185</v>
      </c>
      <c r="H1192" s="81" t="str">
        <f t="shared" si="276"/>
        <v>N/A</v>
      </c>
      <c r="I1192" s="82">
        <v>12.83</v>
      </c>
      <c r="J1192" s="82">
        <v>4.1740000000000004</v>
      </c>
      <c r="K1192" s="83" t="s">
        <v>112</v>
      </c>
      <c r="L1192" s="84" t="str">
        <f t="shared" si="278"/>
        <v>Yes</v>
      </c>
    </row>
    <row r="1193" spans="1:12" x14ac:dyDescent="0.25">
      <c r="A1193" s="148" t="s">
        <v>436</v>
      </c>
      <c r="B1193" s="79" t="s">
        <v>50</v>
      </c>
      <c r="C1193" s="85">
        <v>3758559</v>
      </c>
      <c r="D1193" s="81" t="str">
        <f t="shared" si="274"/>
        <v>N/A</v>
      </c>
      <c r="E1193" s="85">
        <v>3889164</v>
      </c>
      <c r="F1193" s="81" t="str">
        <f t="shared" si="275"/>
        <v>N/A</v>
      </c>
      <c r="G1193" s="85">
        <v>4421902</v>
      </c>
      <c r="H1193" s="81" t="str">
        <f t="shared" si="276"/>
        <v>N/A</v>
      </c>
      <c r="I1193" s="82">
        <v>3.4750000000000001</v>
      </c>
      <c r="J1193" s="82">
        <v>13.7</v>
      </c>
      <c r="K1193" s="83" t="s">
        <v>112</v>
      </c>
      <c r="L1193" s="84" t="str">
        <f t="shared" si="278"/>
        <v>Yes</v>
      </c>
    </row>
    <row r="1194" spans="1:12" x14ac:dyDescent="0.25">
      <c r="A1194" s="148" t="s">
        <v>39</v>
      </c>
      <c r="B1194" s="79" t="s">
        <v>50</v>
      </c>
      <c r="C1194" s="80">
        <v>9299</v>
      </c>
      <c r="D1194" s="81" t="str">
        <f t="shared" si="274"/>
        <v>N/A</v>
      </c>
      <c r="E1194" s="80">
        <v>7953</v>
      </c>
      <c r="F1194" s="81" t="str">
        <f t="shared" si="275"/>
        <v>N/A</v>
      </c>
      <c r="G1194" s="80">
        <v>8402</v>
      </c>
      <c r="H1194" s="81" t="str">
        <f t="shared" si="276"/>
        <v>N/A</v>
      </c>
      <c r="I1194" s="82">
        <v>-14.5</v>
      </c>
      <c r="J1194" s="82">
        <v>5.6459999999999999</v>
      </c>
      <c r="K1194" s="83" t="s">
        <v>112</v>
      </c>
      <c r="L1194" s="84" t="str">
        <f t="shared" si="278"/>
        <v>Yes</v>
      </c>
    </row>
    <row r="1195" spans="1:12" x14ac:dyDescent="0.25">
      <c r="A1195" s="148" t="s">
        <v>437</v>
      </c>
      <c r="B1195" s="79" t="s">
        <v>50</v>
      </c>
      <c r="C1195" s="85">
        <v>404.18959028</v>
      </c>
      <c r="D1195" s="81" t="str">
        <f t="shared" si="274"/>
        <v>N/A</v>
      </c>
      <c r="E1195" s="85">
        <v>489.01848359000002</v>
      </c>
      <c r="F1195" s="81" t="str">
        <f t="shared" si="275"/>
        <v>N/A</v>
      </c>
      <c r="G1195" s="85">
        <v>526.29159723999999</v>
      </c>
      <c r="H1195" s="81" t="str">
        <f t="shared" si="276"/>
        <v>N/A</v>
      </c>
      <c r="I1195" s="82">
        <v>20.99</v>
      </c>
      <c r="J1195" s="82">
        <v>7.6219999999999999</v>
      </c>
      <c r="K1195" s="83" t="s">
        <v>112</v>
      </c>
      <c r="L1195" s="84" t="str">
        <f t="shared" si="278"/>
        <v>Yes</v>
      </c>
    </row>
    <row r="1196" spans="1:12" ht="12.75" customHeight="1" x14ac:dyDescent="0.25">
      <c r="A1196" s="148" t="s">
        <v>438</v>
      </c>
      <c r="B1196" s="79" t="s">
        <v>50</v>
      </c>
      <c r="C1196" s="85">
        <v>10332601</v>
      </c>
      <c r="D1196" s="81" t="str">
        <f t="shared" si="274"/>
        <v>N/A</v>
      </c>
      <c r="E1196" s="85">
        <v>12488164</v>
      </c>
      <c r="F1196" s="81" t="str">
        <f t="shared" si="275"/>
        <v>N/A</v>
      </c>
      <c r="G1196" s="85">
        <v>13976568</v>
      </c>
      <c r="H1196" s="81" t="str">
        <f t="shared" si="276"/>
        <v>N/A</v>
      </c>
      <c r="I1196" s="82">
        <v>20.86</v>
      </c>
      <c r="J1196" s="82">
        <v>11.92</v>
      </c>
      <c r="K1196" s="83" t="s">
        <v>112</v>
      </c>
      <c r="L1196" s="84" t="str">
        <f t="shared" si="278"/>
        <v>Yes</v>
      </c>
    </row>
    <row r="1197" spans="1:12" x14ac:dyDescent="0.25">
      <c r="A1197" s="148" t="s">
        <v>439</v>
      </c>
      <c r="B1197" s="79" t="s">
        <v>50</v>
      </c>
      <c r="C1197" s="80">
        <v>2326</v>
      </c>
      <c r="D1197" s="81" t="str">
        <f t="shared" si="274"/>
        <v>N/A</v>
      </c>
      <c r="E1197" s="80">
        <v>2528</v>
      </c>
      <c r="F1197" s="81" t="str">
        <f t="shared" si="275"/>
        <v>N/A</v>
      </c>
      <c r="G1197" s="80">
        <v>2677</v>
      </c>
      <c r="H1197" s="81" t="str">
        <f t="shared" si="276"/>
        <v>N/A</v>
      </c>
      <c r="I1197" s="82">
        <v>8.6839999999999993</v>
      </c>
      <c r="J1197" s="82">
        <v>5.8940000000000001</v>
      </c>
      <c r="K1197" s="83" t="s">
        <v>112</v>
      </c>
      <c r="L1197" s="84" t="str">
        <f t="shared" si="278"/>
        <v>Yes</v>
      </c>
    </row>
    <row r="1198" spans="1:12" x14ac:dyDescent="0.25">
      <c r="A1198" s="148" t="s">
        <v>440</v>
      </c>
      <c r="B1198" s="79" t="s">
        <v>50</v>
      </c>
      <c r="C1198" s="85">
        <v>4442.2188305999998</v>
      </c>
      <c r="D1198" s="81" t="str">
        <f t="shared" si="274"/>
        <v>N/A</v>
      </c>
      <c r="E1198" s="85">
        <v>4939.9382911000002</v>
      </c>
      <c r="F1198" s="81" t="str">
        <f t="shared" si="275"/>
        <v>N/A</v>
      </c>
      <c r="G1198" s="85">
        <v>5220.9816959</v>
      </c>
      <c r="H1198" s="81" t="str">
        <f t="shared" si="276"/>
        <v>N/A</v>
      </c>
      <c r="I1198" s="82">
        <v>11.2</v>
      </c>
      <c r="J1198" s="82">
        <v>5.6890000000000001</v>
      </c>
      <c r="K1198" s="83" t="s">
        <v>112</v>
      </c>
      <c r="L1198" s="84" t="str">
        <f t="shared" si="278"/>
        <v>Yes</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693650</v>
      </c>
      <c r="D1202" s="81" t="str">
        <f t="shared" si="274"/>
        <v>N/A</v>
      </c>
      <c r="E1202" s="85">
        <v>652096</v>
      </c>
      <c r="F1202" s="81" t="str">
        <f t="shared" si="275"/>
        <v>N/A</v>
      </c>
      <c r="G1202" s="85">
        <v>613560</v>
      </c>
      <c r="H1202" s="81" t="str">
        <f t="shared" si="276"/>
        <v>N/A</v>
      </c>
      <c r="I1202" s="82">
        <v>-5.99</v>
      </c>
      <c r="J1202" s="82">
        <v>-5.91</v>
      </c>
      <c r="K1202" s="83" t="s">
        <v>112</v>
      </c>
      <c r="L1202" s="84" t="str">
        <f t="shared" si="278"/>
        <v>Yes</v>
      </c>
    </row>
    <row r="1203" spans="1:12" x14ac:dyDescent="0.25">
      <c r="A1203" s="148" t="s">
        <v>445</v>
      </c>
      <c r="B1203" s="79" t="s">
        <v>50</v>
      </c>
      <c r="C1203" s="80">
        <v>741</v>
      </c>
      <c r="D1203" s="81" t="str">
        <f t="shared" si="274"/>
        <v>N/A</v>
      </c>
      <c r="E1203" s="80">
        <v>549</v>
      </c>
      <c r="F1203" s="81" t="str">
        <f t="shared" si="275"/>
        <v>N/A</v>
      </c>
      <c r="G1203" s="80">
        <v>464</v>
      </c>
      <c r="H1203" s="81" t="str">
        <f t="shared" si="276"/>
        <v>N/A</v>
      </c>
      <c r="I1203" s="82">
        <v>-25.9</v>
      </c>
      <c r="J1203" s="82">
        <v>-15.5</v>
      </c>
      <c r="K1203" s="83" t="s">
        <v>112</v>
      </c>
      <c r="L1203" s="84" t="str">
        <f t="shared" si="278"/>
        <v>No</v>
      </c>
    </row>
    <row r="1204" spans="1:12" x14ac:dyDescent="0.25">
      <c r="A1204" s="148" t="s">
        <v>446</v>
      </c>
      <c r="B1204" s="79" t="s">
        <v>50</v>
      </c>
      <c r="C1204" s="85">
        <v>936.09986504999995</v>
      </c>
      <c r="D1204" s="81" t="str">
        <f t="shared" si="274"/>
        <v>N/A</v>
      </c>
      <c r="E1204" s="85">
        <v>1187.7887066999999</v>
      </c>
      <c r="F1204" s="81" t="str">
        <f t="shared" si="275"/>
        <v>N/A</v>
      </c>
      <c r="G1204" s="85">
        <v>1322.3275862</v>
      </c>
      <c r="H1204" s="81" t="str">
        <f t="shared" si="276"/>
        <v>N/A</v>
      </c>
      <c r="I1204" s="82">
        <v>26.89</v>
      </c>
      <c r="J1204" s="82">
        <v>11.33</v>
      </c>
      <c r="K1204" s="83" t="s">
        <v>112</v>
      </c>
      <c r="L1204" s="84" t="str">
        <f t="shared" si="278"/>
        <v>Yes</v>
      </c>
    </row>
    <row r="1205" spans="1:12" ht="12.75" customHeight="1" x14ac:dyDescent="0.25">
      <c r="A1205" s="148" t="s">
        <v>447</v>
      </c>
      <c r="B1205" s="79" t="s">
        <v>50</v>
      </c>
      <c r="C1205" s="85">
        <v>3708976</v>
      </c>
      <c r="D1205" s="81" t="str">
        <f t="shared" si="274"/>
        <v>N/A</v>
      </c>
      <c r="E1205" s="85">
        <v>3707874</v>
      </c>
      <c r="F1205" s="81" t="str">
        <f t="shared" si="275"/>
        <v>N/A</v>
      </c>
      <c r="G1205" s="85">
        <v>3677632</v>
      </c>
      <c r="H1205" s="81" t="str">
        <f t="shared" si="276"/>
        <v>N/A</v>
      </c>
      <c r="I1205" s="82">
        <v>-0.03</v>
      </c>
      <c r="J1205" s="82">
        <v>-0.81599999999999995</v>
      </c>
      <c r="K1205" s="83" t="s">
        <v>112</v>
      </c>
      <c r="L1205" s="84" t="str">
        <f t="shared" si="278"/>
        <v>Yes</v>
      </c>
    </row>
    <row r="1206" spans="1:12" x14ac:dyDescent="0.25">
      <c r="A1206" s="148" t="s">
        <v>689</v>
      </c>
      <c r="B1206" s="79" t="s">
        <v>50</v>
      </c>
      <c r="C1206" s="80">
        <v>5016</v>
      </c>
      <c r="D1206" s="81" t="str">
        <f t="shared" si="274"/>
        <v>N/A</v>
      </c>
      <c r="E1206" s="80">
        <v>5241</v>
      </c>
      <c r="F1206" s="81" t="str">
        <f t="shared" si="275"/>
        <v>N/A</v>
      </c>
      <c r="G1206" s="80">
        <v>5244</v>
      </c>
      <c r="H1206" s="81" t="str">
        <f t="shared" si="276"/>
        <v>N/A</v>
      </c>
      <c r="I1206" s="82">
        <v>4.4859999999999998</v>
      </c>
      <c r="J1206" s="82">
        <v>5.7200000000000001E-2</v>
      </c>
      <c r="K1206" s="83" t="s">
        <v>112</v>
      </c>
      <c r="L1206" s="84" t="str">
        <f t="shared" si="278"/>
        <v>Yes</v>
      </c>
    </row>
    <row r="1207" spans="1:12" x14ac:dyDescent="0.25">
      <c r="A1207" s="148" t="s">
        <v>448</v>
      </c>
      <c r="B1207" s="79" t="s">
        <v>50</v>
      </c>
      <c r="C1207" s="85">
        <v>739.42902710999999</v>
      </c>
      <c r="D1207" s="81" t="str">
        <f t="shared" si="274"/>
        <v>N/A</v>
      </c>
      <c r="E1207" s="85">
        <v>707.47452776</v>
      </c>
      <c r="F1207" s="81" t="str">
        <f t="shared" si="275"/>
        <v>N/A</v>
      </c>
      <c r="G1207" s="85">
        <v>701.30282226999998</v>
      </c>
      <c r="H1207" s="81" t="str">
        <f t="shared" si="276"/>
        <v>N/A</v>
      </c>
      <c r="I1207" s="82">
        <v>-4.32</v>
      </c>
      <c r="J1207" s="82">
        <v>-0.872</v>
      </c>
      <c r="K1207" s="83" t="s">
        <v>112</v>
      </c>
      <c r="L1207" s="84" t="str">
        <f t="shared" si="278"/>
        <v>Yes</v>
      </c>
    </row>
    <row r="1208" spans="1:12" x14ac:dyDescent="0.25">
      <c r="A1208" s="148" t="s">
        <v>449</v>
      </c>
      <c r="B1208" s="79" t="s">
        <v>50</v>
      </c>
      <c r="C1208" s="85">
        <v>2323718</v>
      </c>
      <c r="D1208" s="81" t="str">
        <f t="shared" si="274"/>
        <v>N/A</v>
      </c>
      <c r="E1208" s="85">
        <v>2621483</v>
      </c>
      <c r="F1208" s="81" t="str">
        <f t="shared" si="275"/>
        <v>N/A</v>
      </c>
      <c r="G1208" s="85">
        <v>3280476</v>
      </c>
      <c r="H1208" s="81" t="str">
        <f t="shared" si="276"/>
        <v>N/A</v>
      </c>
      <c r="I1208" s="82">
        <v>12.81</v>
      </c>
      <c r="J1208" s="82">
        <v>25.14</v>
      </c>
      <c r="K1208" s="83" t="s">
        <v>112</v>
      </c>
      <c r="L1208" s="84" t="str">
        <f t="shared" si="278"/>
        <v>No</v>
      </c>
    </row>
    <row r="1209" spans="1:12" x14ac:dyDescent="0.25">
      <c r="A1209" s="148" t="s">
        <v>141</v>
      </c>
      <c r="B1209" s="79" t="s">
        <v>50</v>
      </c>
      <c r="C1209" s="80">
        <v>302</v>
      </c>
      <c r="D1209" s="81" t="str">
        <f t="shared" si="274"/>
        <v>N/A</v>
      </c>
      <c r="E1209" s="80">
        <v>325</v>
      </c>
      <c r="F1209" s="81" t="str">
        <f t="shared" si="275"/>
        <v>N/A</v>
      </c>
      <c r="G1209" s="80">
        <v>388</v>
      </c>
      <c r="H1209" s="81" t="str">
        <f t="shared" si="276"/>
        <v>N/A</v>
      </c>
      <c r="I1209" s="82">
        <v>7.6159999999999997</v>
      </c>
      <c r="J1209" s="82">
        <v>19.38</v>
      </c>
      <c r="K1209" s="83" t="s">
        <v>112</v>
      </c>
      <c r="L1209" s="84" t="str">
        <f t="shared" si="278"/>
        <v>No</v>
      </c>
    </row>
    <row r="1210" spans="1:12" x14ac:dyDescent="0.25">
      <c r="A1210" s="148" t="s">
        <v>450</v>
      </c>
      <c r="B1210" s="79" t="s">
        <v>50</v>
      </c>
      <c r="C1210" s="85">
        <v>7694.4304635999997</v>
      </c>
      <c r="D1210" s="81" t="str">
        <f t="shared" si="274"/>
        <v>N/A</v>
      </c>
      <c r="E1210" s="85">
        <v>8066.1015385000001</v>
      </c>
      <c r="F1210" s="81" t="str">
        <f t="shared" si="275"/>
        <v>N/A</v>
      </c>
      <c r="G1210" s="85">
        <v>8454.8350515000002</v>
      </c>
      <c r="H1210" s="81" t="str">
        <f t="shared" si="276"/>
        <v>N/A</v>
      </c>
      <c r="I1210" s="82">
        <v>4.83</v>
      </c>
      <c r="J1210" s="82">
        <v>4.819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0</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0</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t="s">
        <v>1088</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1020895</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64</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15951.484375</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11455565</v>
      </c>
      <c r="D1217" s="81" t="str">
        <f t="shared" si="274"/>
        <v>N/A</v>
      </c>
      <c r="E1217" s="85">
        <v>11954553</v>
      </c>
      <c r="F1217" s="81" t="str">
        <f t="shared" si="275"/>
        <v>N/A</v>
      </c>
      <c r="G1217" s="85">
        <v>13344786</v>
      </c>
      <c r="H1217" s="81" t="str">
        <f t="shared" si="276"/>
        <v>N/A</v>
      </c>
      <c r="I1217" s="82">
        <v>4.3559999999999999</v>
      </c>
      <c r="J1217" s="82">
        <v>11.63</v>
      </c>
      <c r="K1217" s="83" t="s">
        <v>112</v>
      </c>
      <c r="L1217" s="84" t="str">
        <f t="shared" si="278"/>
        <v>Yes</v>
      </c>
    </row>
    <row r="1218" spans="1:12" x14ac:dyDescent="0.25">
      <c r="A1218" s="148" t="s">
        <v>452</v>
      </c>
      <c r="B1218" s="79" t="s">
        <v>50</v>
      </c>
      <c r="C1218" s="80">
        <v>30543</v>
      </c>
      <c r="D1218" s="81" t="str">
        <f t="shared" si="274"/>
        <v>N/A</v>
      </c>
      <c r="E1218" s="80">
        <v>30872</v>
      </c>
      <c r="F1218" s="81" t="str">
        <f t="shared" si="275"/>
        <v>N/A</v>
      </c>
      <c r="G1218" s="80">
        <v>32273</v>
      </c>
      <c r="H1218" s="81" t="str">
        <f t="shared" si="276"/>
        <v>N/A</v>
      </c>
      <c r="I1218" s="82">
        <v>1.077</v>
      </c>
      <c r="J1218" s="82">
        <v>4.5380000000000003</v>
      </c>
      <c r="K1218" s="83" t="s">
        <v>112</v>
      </c>
      <c r="L1218" s="84" t="str">
        <f t="shared" si="278"/>
        <v>Yes</v>
      </c>
    </row>
    <row r="1219" spans="1:12" x14ac:dyDescent="0.25">
      <c r="A1219" s="148" t="s">
        <v>453</v>
      </c>
      <c r="B1219" s="79" t="s">
        <v>50</v>
      </c>
      <c r="C1219" s="85">
        <v>375.06351701</v>
      </c>
      <c r="D1219" s="81" t="str">
        <f t="shared" si="274"/>
        <v>N/A</v>
      </c>
      <c r="E1219" s="85">
        <v>387.22962554999998</v>
      </c>
      <c r="F1219" s="81" t="str">
        <f t="shared" si="275"/>
        <v>N/A</v>
      </c>
      <c r="G1219" s="85">
        <v>413.49691693</v>
      </c>
      <c r="H1219" s="81" t="str">
        <f t="shared" si="276"/>
        <v>N/A</v>
      </c>
      <c r="I1219" s="82">
        <v>3.2440000000000002</v>
      </c>
      <c r="J1219" s="82">
        <v>6.7830000000000004</v>
      </c>
      <c r="K1219" s="83" t="s">
        <v>112</v>
      </c>
      <c r="L1219" s="84" t="str">
        <f t="shared" si="278"/>
        <v>Yes</v>
      </c>
    </row>
    <row r="1220" spans="1:12" x14ac:dyDescent="0.25">
      <c r="A1220" s="148" t="s">
        <v>454</v>
      </c>
      <c r="B1220" s="79" t="s">
        <v>50</v>
      </c>
      <c r="C1220" s="85">
        <v>27259638</v>
      </c>
      <c r="D1220" s="81" t="str">
        <f t="shared" ref="D1220:D1228" si="280">IF($B1220="N/A","N/A",IF(C1220&gt;10,"No",IF(C1220&lt;-10,"No","Yes")))</f>
        <v>N/A</v>
      </c>
      <c r="E1220" s="85">
        <v>17200711</v>
      </c>
      <c r="F1220" s="81" t="str">
        <f t="shared" ref="F1220:F1228" si="281">IF($B1220="N/A","N/A",IF(E1220&gt;10,"No",IF(E1220&lt;-10,"No","Yes")))</f>
        <v>N/A</v>
      </c>
      <c r="G1220" s="85">
        <v>3963522</v>
      </c>
      <c r="H1220" s="81" t="str">
        <f t="shared" ref="H1220:H1228" si="282">IF($B1220="N/A","N/A",IF(G1220&gt;10,"No",IF(G1220&lt;-10,"No","Yes")))</f>
        <v>N/A</v>
      </c>
      <c r="I1220" s="82">
        <v>-36.9</v>
      </c>
      <c r="J1220" s="82">
        <v>-77</v>
      </c>
      <c r="K1220" s="83" t="s">
        <v>112</v>
      </c>
      <c r="L1220" s="84" t="str">
        <f t="shared" ref="L1220:L1228" si="283">IF(J1220="Div by 0", "N/A", IF(K1220="N/A","N/A", IF(J1220&gt;VALUE(MID(K1220,1,2)), "No", IF(J1220&lt;-1*VALUE(MID(K1220,1,2)), "No", "Yes"))))</f>
        <v>No</v>
      </c>
    </row>
    <row r="1221" spans="1:12" x14ac:dyDescent="0.25">
      <c r="A1221" s="148" t="s">
        <v>142</v>
      </c>
      <c r="B1221" s="79" t="s">
        <v>50</v>
      </c>
      <c r="C1221" s="80">
        <v>1290</v>
      </c>
      <c r="D1221" s="81" t="str">
        <f t="shared" si="280"/>
        <v>N/A</v>
      </c>
      <c r="E1221" s="80">
        <v>1138</v>
      </c>
      <c r="F1221" s="81" t="str">
        <f t="shared" si="281"/>
        <v>N/A</v>
      </c>
      <c r="G1221" s="80">
        <v>465</v>
      </c>
      <c r="H1221" s="81" t="str">
        <f t="shared" si="282"/>
        <v>N/A</v>
      </c>
      <c r="I1221" s="82">
        <v>-11.8</v>
      </c>
      <c r="J1221" s="82">
        <v>-59.1</v>
      </c>
      <c r="K1221" s="83" t="s">
        <v>112</v>
      </c>
      <c r="L1221" s="84" t="str">
        <f t="shared" si="283"/>
        <v>No</v>
      </c>
    </row>
    <row r="1222" spans="1:12" x14ac:dyDescent="0.25">
      <c r="A1222" s="148" t="s">
        <v>455</v>
      </c>
      <c r="B1222" s="79" t="s">
        <v>50</v>
      </c>
      <c r="C1222" s="85">
        <v>21131.502326000002</v>
      </c>
      <c r="D1222" s="81" t="str">
        <f t="shared" si="280"/>
        <v>N/A</v>
      </c>
      <c r="E1222" s="85">
        <v>15114.860280999999</v>
      </c>
      <c r="F1222" s="81" t="str">
        <f t="shared" si="281"/>
        <v>N/A</v>
      </c>
      <c r="G1222" s="85">
        <v>8523.7032257999999</v>
      </c>
      <c r="H1222" s="81" t="str">
        <f t="shared" si="282"/>
        <v>N/A</v>
      </c>
      <c r="I1222" s="82">
        <v>-28.5</v>
      </c>
      <c r="J1222" s="82">
        <v>-43.6</v>
      </c>
      <c r="K1222" s="83" t="s">
        <v>112</v>
      </c>
      <c r="L1222" s="84" t="str">
        <f t="shared" si="283"/>
        <v>No</v>
      </c>
    </row>
    <row r="1223" spans="1:12" x14ac:dyDescent="0.25">
      <c r="A1223" s="148" t="s">
        <v>456</v>
      </c>
      <c r="B1223" s="79" t="s">
        <v>50</v>
      </c>
      <c r="C1223" s="85">
        <v>19854363</v>
      </c>
      <c r="D1223" s="81" t="str">
        <f t="shared" si="280"/>
        <v>N/A</v>
      </c>
      <c r="E1223" s="85">
        <v>25108271</v>
      </c>
      <c r="F1223" s="81" t="str">
        <f t="shared" si="281"/>
        <v>N/A</v>
      </c>
      <c r="G1223" s="85">
        <v>36503039</v>
      </c>
      <c r="H1223" s="81" t="str">
        <f t="shared" si="282"/>
        <v>N/A</v>
      </c>
      <c r="I1223" s="82">
        <v>26.46</v>
      </c>
      <c r="J1223" s="82">
        <v>45.38</v>
      </c>
      <c r="K1223" s="83" t="s">
        <v>112</v>
      </c>
      <c r="L1223" s="84" t="str">
        <f t="shared" si="283"/>
        <v>No</v>
      </c>
    </row>
    <row r="1224" spans="1:12" x14ac:dyDescent="0.25">
      <c r="A1224" s="148" t="s">
        <v>457</v>
      </c>
      <c r="B1224" s="79" t="s">
        <v>50</v>
      </c>
      <c r="C1224" s="80">
        <v>15642</v>
      </c>
      <c r="D1224" s="81" t="str">
        <f t="shared" si="280"/>
        <v>N/A</v>
      </c>
      <c r="E1224" s="80">
        <v>17140</v>
      </c>
      <c r="F1224" s="81" t="str">
        <f t="shared" si="281"/>
        <v>N/A</v>
      </c>
      <c r="G1224" s="80">
        <v>19176</v>
      </c>
      <c r="H1224" s="81" t="str">
        <f t="shared" si="282"/>
        <v>N/A</v>
      </c>
      <c r="I1224" s="82">
        <v>9.577</v>
      </c>
      <c r="J1224" s="82">
        <v>11.88</v>
      </c>
      <c r="K1224" s="83" t="s">
        <v>112</v>
      </c>
      <c r="L1224" s="84" t="str">
        <f t="shared" si="283"/>
        <v>Yes</v>
      </c>
    </row>
    <row r="1225" spans="1:12" x14ac:dyDescent="0.25">
      <c r="A1225" s="148" t="s">
        <v>458</v>
      </c>
      <c r="B1225" s="79" t="s">
        <v>50</v>
      </c>
      <c r="C1225" s="85">
        <v>1269.2982354999999</v>
      </c>
      <c r="D1225" s="81" t="str">
        <f t="shared" si="280"/>
        <v>N/A</v>
      </c>
      <c r="E1225" s="85">
        <v>1464.8932904999999</v>
      </c>
      <c r="F1225" s="81" t="str">
        <f t="shared" si="281"/>
        <v>N/A</v>
      </c>
      <c r="G1225" s="85">
        <v>1903.5794222</v>
      </c>
      <c r="H1225" s="81" t="str">
        <f t="shared" si="282"/>
        <v>N/A</v>
      </c>
      <c r="I1225" s="82">
        <v>15.41</v>
      </c>
      <c r="J1225" s="82">
        <v>29.95</v>
      </c>
      <c r="K1225" s="83" t="s">
        <v>112</v>
      </c>
      <c r="L1225" s="84" t="str">
        <f t="shared" si="283"/>
        <v>No</v>
      </c>
    </row>
    <row r="1226" spans="1:12" x14ac:dyDescent="0.25">
      <c r="A1226" s="148" t="s">
        <v>459</v>
      </c>
      <c r="B1226" s="79" t="s">
        <v>50</v>
      </c>
      <c r="C1226" s="85">
        <v>22145</v>
      </c>
      <c r="D1226" s="81" t="str">
        <f t="shared" si="280"/>
        <v>N/A</v>
      </c>
      <c r="E1226" s="85">
        <v>24342</v>
      </c>
      <c r="F1226" s="81" t="str">
        <f t="shared" si="281"/>
        <v>N/A</v>
      </c>
      <c r="G1226" s="85">
        <v>26353</v>
      </c>
      <c r="H1226" s="81" t="str">
        <f t="shared" si="282"/>
        <v>N/A</v>
      </c>
      <c r="I1226" s="82">
        <v>9.9209999999999994</v>
      </c>
      <c r="J1226" s="82">
        <v>8.2609999999999992</v>
      </c>
      <c r="K1226" s="83" t="s">
        <v>112</v>
      </c>
      <c r="L1226" s="84" t="str">
        <f t="shared" si="283"/>
        <v>Yes</v>
      </c>
    </row>
    <row r="1227" spans="1:12" x14ac:dyDescent="0.25">
      <c r="A1227" s="148" t="s">
        <v>143</v>
      </c>
      <c r="B1227" s="79" t="s">
        <v>50</v>
      </c>
      <c r="C1227" s="80">
        <v>11</v>
      </c>
      <c r="D1227" s="81" t="str">
        <f t="shared" si="280"/>
        <v>N/A</v>
      </c>
      <c r="E1227" s="80">
        <v>11</v>
      </c>
      <c r="F1227" s="81" t="str">
        <f t="shared" si="281"/>
        <v>N/A</v>
      </c>
      <c r="G1227" s="80">
        <v>11</v>
      </c>
      <c r="H1227" s="81" t="str">
        <f t="shared" si="282"/>
        <v>N/A</v>
      </c>
      <c r="I1227" s="82">
        <v>33.33</v>
      </c>
      <c r="J1227" s="82">
        <v>25</v>
      </c>
      <c r="K1227" s="83" t="s">
        <v>112</v>
      </c>
      <c r="L1227" s="84" t="str">
        <f t="shared" si="283"/>
        <v>No</v>
      </c>
    </row>
    <row r="1228" spans="1:12" x14ac:dyDescent="0.25">
      <c r="A1228" s="148" t="s">
        <v>460</v>
      </c>
      <c r="B1228" s="96" t="s">
        <v>50</v>
      </c>
      <c r="C1228" s="94">
        <v>7381.6666667</v>
      </c>
      <c r="D1228" s="98" t="str">
        <f t="shared" si="280"/>
        <v>N/A</v>
      </c>
      <c r="E1228" s="94">
        <v>6085.5</v>
      </c>
      <c r="F1228" s="98" t="str">
        <f t="shared" si="281"/>
        <v>N/A</v>
      </c>
      <c r="G1228" s="94">
        <v>5270.6</v>
      </c>
      <c r="H1228" s="98" t="str">
        <f t="shared" si="282"/>
        <v>N/A</v>
      </c>
      <c r="I1228" s="99">
        <v>-17.600000000000001</v>
      </c>
      <c r="J1228" s="99">
        <v>-13.4</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708.95191574</v>
      </c>
      <c r="D1230" s="102" t="str">
        <f t="shared" ref="D1230:D1249" si="284">IF($B1230="N/A","N/A",IF(C1230&gt;10,"No",IF(C1230&lt;-10,"No","Yes")))</f>
        <v>N/A</v>
      </c>
      <c r="E1230" s="143">
        <v>792.12085644000001</v>
      </c>
      <c r="F1230" s="102" t="str">
        <f t="shared" ref="F1230:F1249" si="285">IF($B1230="N/A","N/A",IF(E1230&gt;10,"No",IF(E1230&lt;-10,"No","Yes")))</f>
        <v>N/A</v>
      </c>
      <c r="G1230" s="143">
        <v>800.54322681999997</v>
      </c>
      <c r="H1230" s="102" t="str">
        <f t="shared" ref="H1230:H1249" si="286">IF($B1230="N/A","N/A",IF(G1230&gt;10,"No",IF(G1230&lt;-10,"No","Yes")))</f>
        <v>N/A</v>
      </c>
      <c r="I1230" s="103">
        <v>11.73</v>
      </c>
      <c r="J1230" s="103">
        <v>1.0629999999999999</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203.95324493999999</v>
      </c>
      <c r="D1231" s="81" t="str">
        <f t="shared" si="284"/>
        <v>N/A</v>
      </c>
      <c r="E1231" s="85">
        <v>269.98022835</v>
      </c>
      <c r="F1231" s="81" t="str">
        <f t="shared" si="285"/>
        <v>N/A</v>
      </c>
      <c r="G1231" s="85">
        <v>224.22430575000001</v>
      </c>
      <c r="H1231" s="81" t="str">
        <f t="shared" si="286"/>
        <v>N/A</v>
      </c>
      <c r="I1231" s="82">
        <v>32.369999999999997</v>
      </c>
      <c r="J1231" s="82">
        <v>-16.899999999999999</v>
      </c>
      <c r="K1231" s="83" t="s">
        <v>112</v>
      </c>
      <c r="L1231" s="84" t="str">
        <f t="shared" si="287"/>
        <v>No</v>
      </c>
    </row>
    <row r="1232" spans="1:12" x14ac:dyDescent="0.25">
      <c r="A1232" s="129" t="s">
        <v>585</v>
      </c>
      <c r="B1232" s="79" t="s">
        <v>50</v>
      </c>
      <c r="C1232" s="85">
        <v>2256.8494853000002</v>
      </c>
      <c r="D1232" s="81" t="str">
        <f t="shared" si="284"/>
        <v>N/A</v>
      </c>
      <c r="E1232" s="85">
        <v>2574.3673647000001</v>
      </c>
      <c r="F1232" s="81" t="str">
        <f t="shared" si="285"/>
        <v>N/A</v>
      </c>
      <c r="G1232" s="85">
        <v>2479.5937951999999</v>
      </c>
      <c r="H1232" s="81" t="str">
        <f t="shared" si="286"/>
        <v>N/A</v>
      </c>
      <c r="I1232" s="82">
        <v>14.07</v>
      </c>
      <c r="J1232" s="82">
        <v>-3.68</v>
      </c>
      <c r="K1232" s="83" t="s">
        <v>112</v>
      </c>
      <c r="L1232" s="84" t="str">
        <f t="shared" si="287"/>
        <v>Yes</v>
      </c>
    </row>
    <row r="1233" spans="1:12" x14ac:dyDescent="0.25">
      <c r="A1233" s="129" t="s">
        <v>588</v>
      </c>
      <c r="B1233" s="79" t="s">
        <v>50</v>
      </c>
      <c r="C1233" s="85">
        <v>394.70918570999999</v>
      </c>
      <c r="D1233" s="81" t="str">
        <f t="shared" si="284"/>
        <v>N/A</v>
      </c>
      <c r="E1233" s="85">
        <v>438.76427747999998</v>
      </c>
      <c r="F1233" s="81" t="str">
        <f t="shared" si="285"/>
        <v>N/A</v>
      </c>
      <c r="G1233" s="85">
        <v>470.44767073000003</v>
      </c>
      <c r="H1233" s="81" t="str">
        <f t="shared" si="286"/>
        <v>N/A</v>
      </c>
      <c r="I1233" s="82">
        <v>11.16</v>
      </c>
      <c r="J1233" s="82">
        <v>7.2210000000000001</v>
      </c>
      <c r="K1233" s="83" t="s">
        <v>112</v>
      </c>
      <c r="L1233" s="84" t="str">
        <f t="shared" si="287"/>
        <v>Yes</v>
      </c>
    </row>
    <row r="1234" spans="1:12" x14ac:dyDescent="0.25">
      <c r="A1234" s="129" t="s">
        <v>590</v>
      </c>
      <c r="B1234" s="79" t="s">
        <v>50</v>
      </c>
      <c r="C1234" s="85">
        <v>908.41260894000004</v>
      </c>
      <c r="D1234" s="81" t="str">
        <f t="shared" si="284"/>
        <v>N/A</v>
      </c>
      <c r="E1234" s="85">
        <v>980.35795537000001</v>
      </c>
      <c r="F1234" s="81" t="str">
        <f t="shared" si="285"/>
        <v>N/A</v>
      </c>
      <c r="G1234" s="85">
        <v>981.92125329999999</v>
      </c>
      <c r="H1234" s="81" t="str">
        <f t="shared" si="286"/>
        <v>N/A</v>
      </c>
      <c r="I1234" s="82">
        <v>7.92</v>
      </c>
      <c r="J1234" s="82">
        <v>0.1595</v>
      </c>
      <c r="K1234" s="83" t="s">
        <v>112</v>
      </c>
      <c r="L1234" s="84" t="str">
        <f t="shared" si="287"/>
        <v>Yes</v>
      </c>
    </row>
    <row r="1235" spans="1:12" x14ac:dyDescent="0.25">
      <c r="A1235" s="148" t="s">
        <v>626</v>
      </c>
      <c r="B1235" s="79" t="s">
        <v>50</v>
      </c>
      <c r="C1235" s="85">
        <v>1377.1432253</v>
      </c>
      <c r="D1235" s="81" t="str">
        <f t="shared" si="284"/>
        <v>N/A</v>
      </c>
      <c r="E1235" s="85">
        <v>1454.3179941999999</v>
      </c>
      <c r="F1235" s="81" t="str">
        <f t="shared" si="285"/>
        <v>N/A</v>
      </c>
      <c r="G1235" s="85">
        <v>1557.7420741000001</v>
      </c>
      <c r="H1235" s="81" t="str">
        <f t="shared" si="286"/>
        <v>N/A</v>
      </c>
      <c r="I1235" s="82">
        <v>5.6040000000000001</v>
      </c>
      <c r="J1235" s="82">
        <v>7.1120000000000001</v>
      </c>
      <c r="K1235" s="83" t="s">
        <v>112</v>
      </c>
      <c r="L1235" s="84" t="str">
        <f t="shared" si="287"/>
        <v>Yes</v>
      </c>
    </row>
    <row r="1236" spans="1:12" x14ac:dyDescent="0.25">
      <c r="A1236" s="129" t="s">
        <v>582</v>
      </c>
      <c r="B1236" s="79" t="s">
        <v>50</v>
      </c>
      <c r="C1236" s="85">
        <v>14800.184787</v>
      </c>
      <c r="D1236" s="81" t="str">
        <f t="shared" si="284"/>
        <v>N/A</v>
      </c>
      <c r="E1236" s="85">
        <v>15053.906015</v>
      </c>
      <c r="F1236" s="81" t="str">
        <f t="shared" si="285"/>
        <v>N/A</v>
      </c>
      <c r="G1236" s="85">
        <v>16134.812196000001</v>
      </c>
      <c r="H1236" s="81" t="str">
        <f t="shared" si="286"/>
        <v>N/A</v>
      </c>
      <c r="I1236" s="82">
        <v>1.714</v>
      </c>
      <c r="J1236" s="82">
        <v>7.18</v>
      </c>
      <c r="K1236" s="83" t="s">
        <v>112</v>
      </c>
      <c r="L1236" s="84" t="str">
        <f t="shared" si="287"/>
        <v>Yes</v>
      </c>
    </row>
    <row r="1237" spans="1:12" x14ac:dyDescent="0.25">
      <c r="A1237" s="129" t="s">
        <v>585</v>
      </c>
      <c r="B1237" s="79" t="s">
        <v>50</v>
      </c>
      <c r="C1237" s="85">
        <v>3471.4526111</v>
      </c>
      <c r="D1237" s="81" t="str">
        <f t="shared" si="284"/>
        <v>N/A</v>
      </c>
      <c r="E1237" s="85">
        <v>3493.7342944000002</v>
      </c>
      <c r="F1237" s="81" t="str">
        <f t="shared" si="285"/>
        <v>N/A</v>
      </c>
      <c r="G1237" s="85">
        <v>3669.0206023999999</v>
      </c>
      <c r="H1237" s="81" t="str">
        <f t="shared" si="286"/>
        <v>N/A</v>
      </c>
      <c r="I1237" s="82">
        <v>0.64190000000000003</v>
      </c>
      <c r="J1237" s="82">
        <v>5.0170000000000003</v>
      </c>
      <c r="K1237" s="83" t="s">
        <v>112</v>
      </c>
      <c r="L1237" s="84" t="str">
        <f t="shared" si="287"/>
        <v>Yes</v>
      </c>
    </row>
    <row r="1238" spans="1:12" x14ac:dyDescent="0.25">
      <c r="A1238" s="129" t="s">
        <v>588</v>
      </c>
      <c r="B1238" s="79" t="s">
        <v>50</v>
      </c>
      <c r="C1238" s="85">
        <v>126.88425165</v>
      </c>
      <c r="D1238" s="81" t="str">
        <f t="shared" si="284"/>
        <v>N/A</v>
      </c>
      <c r="E1238" s="85">
        <v>222.20709399</v>
      </c>
      <c r="F1238" s="81" t="str">
        <f t="shared" si="285"/>
        <v>N/A</v>
      </c>
      <c r="G1238" s="85">
        <v>299.68268229</v>
      </c>
      <c r="H1238" s="81" t="str">
        <f t="shared" si="286"/>
        <v>N/A</v>
      </c>
      <c r="I1238" s="82">
        <v>75.13</v>
      </c>
      <c r="J1238" s="82">
        <v>34.869999999999997</v>
      </c>
      <c r="K1238" s="83" t="s">
        <v>112</v>
      </c>
      <c r="L1238" s="84" t="str">
        <f t="shared" si="287"/>
        <v>No</v>
      </c>
    </row>
    <row r="1239" spans="1:12" x14ac:dyDescent="0.25">
      <c r="A1239" s="129" t="s">
        <v>590</v>
      </c>
      <c r="B1239" s="79" t="s">
        <v>50</v>
      </c>
      <c r="C1239" s="85">
        <v>0.35193255020000003</v>
      </c>
      <c r="D1239" s="81" t="str">
        <f t="shared" si="284"/>
        <v>N/A</v>
      </c>
      <c r="E1239" s="85">
        <v>2.2080933249000001</v>
      </c>
      <c r="F1239" s="81" t="str">
        <f t="shared" si="285"/>
        <v>N/A</v>
      </c>
      <c r="G1239" s="85">
        <v>0.47453318999999999</v>
      </c>
      <c r="H1239" s="81" t="str">
        <f t="shared" si="286"/>
        <v>N/A</v>
      </c>
      <c r="I1239" s="82">
        <v>527.4</v>
      </c>
      <c r="J1239" s="82">
        <v>-78.5</v>
      </c>
      <c r="K1239" s="83" t="s">
        <v>112</v>
      </c>
      <c r="L1239" s="84" t="str">
        <f t="shared" si="287"/>
        <v>No</v>
      </c>
    </row>
    <row r="1240" spans="1:12" x14ac:dyDescent="0.25">
      <c r="A1240" s="148" t="s">
        <v>239</v>
      </c>
      <c r="B1240" s="79" t="s">
        <v>50</v>
      </c>
      <c r="C1240" s="85">
        <v>377.61616882999999</v>
      </c>
      <c r="D1240" s="81" t="str">
        <f t="shared" si="284"/>
        <v>N/A</v>
      </c>
      <c r="E1240" s="85">
        <v>407.96543315999998</v>
      </c>
      <c r="F1240" s="81" t="str">
        <f t="shared" si="285"/>
        <v>N/A</v>
      </c>
      <c r="G1240" s="85">
        <v>425.79642423000001</v>
      </c>
      <c r="H1240" s="81" t="str">
        <f t="shared" si="286"/>
        <v>N/A</v>
      </c>
      <c r="I1240" s="82">
        <v>8.0370000000000008</v>
      </c>
      <c r="J1240" s="82">
        <v>4.3710000000000004</v>
      </c>
      <c r="K1240" s="83" t="s">
        <v>112</v>
      </c>
      <c r="L1240" s="84" t="str">
        <f t="shared" si="287"/>
        <v>Yes</v>
      </c>
    </row>
    <row r="1241" spans="1:12" x14ac:dyDescent="0.25">
      <c r="A1241" s="129" t="s">
        <v>582</v>
      </c>
      <c r="B1241" s="79" t="s">
        <v>50</v>
      </c>
      <c r="C1241" s="85">
        <v>61.017445918</v>
      </c>
      <c r="D1241" s="81" t="str">
        <f t="shared" si="284"/>
        <v>N/A</v>
      </c>
      <c r="E1241" s="85">
        <v>128.27429685000001</v>
      </c>
      <c r="F1241" s="81" t="str">
        <f t="shared" si="285"/>
        <v>N/A</v>
      </c>
      <c r="G1241" s="85">
        <v>44.889636416000002</v>
      </c>
      <c r="H1241" s="81" t="str">
        <f t="shared" si="286"/>
        <v>N/A</v>
      </c>
      <c r="I1241" s="82">
        <v>110.2</v>
      </c>
      <c r="J1241" s="82">
        <v>-65</v>
      </c>
      <c r="K1241" s="83" t="s">
        <v>112</v>
      </c>
      <c r="L1241" s="84" t="str">
        <f t="shared" si="287"/>
        <v>No</v>
      </c>
    </row>
    <row r="1242" spans="1:12" x14ac:dyDescent="0.25">
      <c r="A1242" s="129" t="s">
        <v>585</v>
      </c>
      <c r="B1242" s="79" t="s">
        <v>50</v>
      </c>
      <c r="C1242" s="85">
        <v>1310.6173111000001</v>
      </c>
      <c r="D1242" s="81" t="str">
        <f t="shared" si="284"/>
        <v>N/A</v>
      </c>
      <c r="E1242" s="85">
        <v>1440.9515939</v>
      </c>
      <c r="F1242" s="81" t="str">
        <f t="shared" si="285"/>
        <v>N/A</v>
      </c>
      <c r="G1242" s="85">
        <v>1564.7553614000001</v>
      </c>
      <c r="H1242" s="81" t="str">
        <f t="shared" si="286"/>
        <v>N/A</v>
      </c>
      <c r="I1242" s="82">
        <v>9.9440000000000008</v>
      </c>
      <c r="J1242" s="82">
        <v>8.5920000000000005</v>
      </c>
      <c r="K1242" s="83" t="s">
        <v>112</v>
      </c>
      <c r="L1242" s="84" t="str">
        <f t="shared" si="287"/>
        <v>Yes</v>
      </c>
    </row>
    <row r="1243" spans="1:12" x14ac:dyDescent="0.25">
      <c r="A1243" s="129" t="s">
        <v>588</v>
      </c>
      <c r="B1243" s="79" t="s">
        <v>50</v>
      </c>
      <c r="C1243" s="85">
        <v>226.16723905999999</v>
      </c>
      <c r="D1243" s="81" t="str">
        <f t="shared" si="284"/>
        <v>N/A</v>
      </c>
      <c r="E1243" s="85">
        <v>236.00659621</v>
      </c>
      <c r="F1243" s="81" t="str">
        <f t="shared" si="285"/>
        <v>N/A</v>
      </c>
      <c r="G1243" s="85">
        <v>246.46808256</v>
      </c>
      <c r="H1243" s="81" t="str">
        <f t="shared" si="286"/>
        <v>N/A</v>
      </c>
      <c r="I1243" s="82">
        <v>4.3499999999999996</v>
      </c>
      <c r="J1243" s="82">
        <v>4.4329999999999998</v>
      </c>
      <c r="K1243" s="83" t="s">
        <v>112</v>
      </c>
      <c r="L1243" s="84" t="str">
        <f t="shared" si="287"/>
        <v>Yes</v>
      </c>
    </row>
    <row r="1244" spans="1:12" x14ac:dyDescent="0.25">
      <c r="A1244" s="129" t="s">
        <v>590</v>
      </c>
      <c r="B1244" s="79" t="s">
        <v>50</v>
      </c>
      <c r="C1244" s="85">
        <v>357.48057977000002</v>
      </c>
      <c r="D1244" s="81" t="str">
        <f t="shared" si="284"/>
        <v>N/A</v>
      </c>
      <c r="E1244" s="85">
        <v>379.41623505000001</v>
      </c>
      <c r="F1244" s="81" t="str">
        <f t="shared" si="285"/>
        <v>N/A</v>
      </c>
      <c r="G1244" s="85">
        <v>363.46412162000001</v>
      </c>
      <c r="H1244" s="81" t="str">
        <f t="shared" si="286"/>
        <v>N/A</v>
      </c>
      <c r="I1244" s="82">
        <v>6.1360000000000001</v>
      </c>
      <c r="J1244" s="82">
        <v>-4.2</v>
      </c>
      <c r="K1244" s="83" t="s">
        <v>112</v>
      </c>
      <c r="L1244" s="84" t="str">
        <f t="shared" si="287"/>
        <v>Yes</v>
      </c>
    </row>
    <row r="1245" spans="1:12" x14ac:dyDescent="0.25">
      <c r="A1245" s="148" t="s">
        <v>627</v>
      </c>
      <c r="B1245" s="79" t="s">
        <v>50</v>
      </c>
      <c r="C1245" s="85">
        <v>2276.30269</v>
      </c>
      <c r="D1245" s="81" t="str">
        <f t="shared" si="284"/>
        <v>N/A</v>
      </c>
      <c r="E1245" s="85">
        <v>2345.8127190999999</v>
      </c>
      <c r="F1245" s="81" t="str">
        <f t="shared" si="285"/>
        <v>N/A</v>
      </c>
      <c r="G1245" s="85">
        <v>2417.9096411999999</v>
      </c>
      <c r="H1245" s="81" t="str">
        <f t="shared" si="286"/>
        <v>N/A</v>
      </c>
      <c r="I1245" s="82">
        <v>3.0539999999999998</v>
      </c>
      <c r="J1245" s="82">
        <v>3.073</v>
      </c>
      <c r="K1245" s="83" t="s">
        <v>112</v>
      </c>
      <c r="L1245" s="84" t="str">
        <f t="shared" si="287"/>
        <v>Yes</v>
      </c>
    </row>
    <row r="1246" spans="1:12" x14ac:dyDescent="0.25">
      <c r="A1246" s="129" t="s">
        <v>582</v>
      </c>
      <c r="B1246" s="79" t="s">
        <v>50</v>
      </c>
      <c r="C1246" s="85">
        <v>1730.5828332000001</v>
      </c>
      <c r="D1246" s="81" t="str">
        <f t="shared" si="284"/>
        <v>N/A</v>
      </c>
      <c r="E1246" s="85">
        <v>2206.3070174999998</v>
      </c>
      <c r="F1246" s="81" t="str">
        <f t="shared" si="285"/>
        <v>N/A</v>
      </c>
      <c r="G1246" s="85">
        <v>2149.9344403</v>
      </c>
      <c r="H1246" s="81" t="str">
        <f t="shared" si="286"/>
        <v>N/A</v>
      </c>
      <c r="I1246" s="82">
        <v>27.49</v>
      </c>
      <c r="J1246" s="82">
        <v>-2.56</v>
      </c>
      <c r="K1246" s="83" t="s">
        <v>112</v>
      </c>
      <c r="L1246" s="84" t="str">
        <f t="shared" si="287"/>
        <v>Yes</v>
      </c>
    </row>
    <row r="1247" spans="1:12" x14ac:dyDescent="0.25">
      <c r="A1247" s="129" t="s">
        <v>585</v>
      </c>
      <c r="B1247" s="79" t="s">
        <v>50</v>
      </c>
      <c r="C1247" s="85">
        <v>8621.3289605999998</v>
      </c>
      <c r="D1247" s="81" t="str">
        <f t="shared" si="284"/>
        <v>N/A</v>
      </c>
      <c r="E1247" s="85">
        <v>9003.2499845000002</v>
      </c>
      <c r="F1247" s="81" t="str">
        <f t="shared" si="285"/>
        <v>N/A</v>
      </c>
      <c r="G1247" s="85">
        <v>9374.3184337000002</v>
      </c>
      <c r="H1247" s="81" t="str">
        <f t="shared" si="286"/>
        <v>N/A</v>
      </c>
      <c r="I1247" s="82">
        <v>4.43</v>
      </c>
      <c r="J1247" s="82">
        <v>4.1210000000000004</v>
      </c>
      <c r="K1247" s="83" t="s">
        <v>112</v>
      </c>
      <c r="L1247" s="84" t="str">
        <f t="shared" si="287"/>
        <v>Yes</v>
      </c>
    </row>
    <row r="1248" spans="1:12" x14ac:dyDescent="0.25">
      <c r="A1248" s="129" t="s">
        <v>588</v>
      </c>
      <c r="B1248" s="79" t="s">
        <v>50</v>
      </c>
      <c r="C1248" s="85">
        <v>1190.3644168999999</v>
      </c>
      <c r="D1248" s="81" t="str">
        <f t="shared" si="284"/>
        <v>N/A</v>
      </c>
      <c r="E1248" s="85">
        <v>1143.8012186999999</v>
      </c>
      <c r="F1248" s="81" t="str">
        <f t="shared" si="285"/>
        <v>N/A</v>
      </c>
      <c r="G1248" s="85">
        <v>1130.5445431000001</v>
      </c>
      <c r="H1248" s="81" t="str">
        <f t="shared" si="286"/>
        <v>N/A</v>
      </c>
      <c r="I1248" s="82">
        <v>-3.91</v>
      </c>
      <c r="J1248" s="82">
        <v>-1.1599999999999999</v>
      </c>
      <c r="K1248" s="83" t="s">
        <v>112</v>
      </c>
      <c r="L1248" s="84" t="str">
        <f t="shared" si="287"/>
        <v>Yes</v>
      </c>
    </row>
    <row r="1249" spans="1:12" x14ac:dyDescent="0.25">
      <c r="A1249" s="129" t="s">
        <v>590</v>
      </c>
      <c r="B1249" s="96" t="s">
        <v>50</v>
      </c>
      <c r="C1249" s="94">
        <v>1806.9709170000001</v>
      </c>
      <c r="D1249" s="98" t="str">
        <f t="shared" si="284"/>
        <v>N/A</v>
      </c>
      <c r="E1249" s="94">
        <v>1953.8408926</v>
      </c>
      <c r="F1249" s="98" t="str">
        <f t="shared" si="285"/>
        <v>N/A</v>
      </c>
      <c r="G1249" s="94">
        <v>2118.0863232000002</v>
      </c>
      <c r="H1249" s="98" t="str">
        <f t="shared" si="286"/>
        <v>N/A</v>
      </c>
      <c r="I1249" s="99">
        <v>8.1280000000000001</v>
      </c>
      <c r="J1249" s="99">
        <v>8.4060000000000006</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12.869562425</v>
      </c>
      <c r="D1251" s="102" t="str">
        <f t="shared" ref="D1251:D1280" si="288">IF($B1251="N/A","N/A",IF(C1251&gt;10,"No",IF(C1251&lt;-10,"No","Yes")))</f>
        <v>N/A</v>
      </c>
      <c r="E1251" s="110">
        <v>13.155797794</v>
      </c>
      <c r="F1251" s="102" t="str">
        <f t="shared" ref="F1251:F1280" si="289">IF($B1251="N/A","N/A",IF(E1251&gt;10,"No",IF(E1251&lt;-10,"No","Yes")))</f>
        <v>N/A</v>
      </c>
      <c r="G1251" s="110">
        <v>12.882179965000001</v>
      </c>
      <c r="H1251" s="102" t="str">
        <f t="shared" ref="H1251:H1280" si="290">IF($B1251="N/A","N/A",IF(G1251&gt;10,"No",IF(G1251&lt;-10,"No","Yes")))</f>
        <v>N/A</v>
      </c>
      <c r="I1251" s="103">
        <v>2.2240000000000002</v>
      </c>
      <c r="J1251" s="103">
        <v>-2.08</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14.724354501000001</v>
      </c>
      <c r="D1252" s="81" t="str">
        <f t="shared" si="288"/>
        <v>N/A</v>
      </c>
      <c r="E1252" s="87">
        <v>15.552770816000001</v>
      </c>
      <c r="F1252" s="81" t="str">
        <f t="shared" si="289"/>
        <v>N/A</v>
      </c>
      <c r="G1252" s="87">
        <v>16.203836244000001</v>
      </c>
      <c r="H1252" s="81" t="str">
        <f t="shared" si="290"/>
        <v>N/A</v>
      </c>
      <c r="I1252" s="82">
        <v>5.6260000000000003</v>
      </c>
      <c r="J1252" s="82">
        <v>4.1859999999999999</v>
      </c>
      <c r="K1252" s="83" t="s">
        <v>112</v>
      </c>
      <c r="L1252" s="84" t="str">
        <f t="shared" si="291"/>
        <v>Yes</v>
      </c>
    </row>
    <row r="1253" spans="1:12" x14ac:dyDescent="0.25">
      <c r="A1253" s="129" t="s">
        <v>585</v>
      </c>
      <c r="B1253" s="79" t="s">
        <v>50</v>
      </c>
      <c r="C1253" s="87">
        <v>17.913632939999999</v>
      </c>
      <c r="D1253" s="81" t="str">
        <f t="shared" si="288"/>
        <v>N/A</v>
      </c>
      <c r="E1253" s="87">
        <v>17.759274219000002</v>
      </c>
      <c r="F1253" s="81" t="str">
        <f t="shared" si="289"/>
        <v>N/A</v>
      </c>
      <c r="G1253" s="87">
        <v>17.915662651000002</v>
      </c>
      <c r="H1253" s="81" t="str">
        <f t="shared" si="290"/>
        <v>N/A</v>
      </c>
      <c r="I1253" s="82">
        <v>-0.86199999999999999</v>
      </c>
      <c r="J1253" s="82">
        <v>0.88060000000000005</v>
      </c>
      <c r="K1253" s="83" t="s">
        <v>112</v>
      </c>
      <c r="L1253" s="84" t="str">
        <f t="shared" si="291"/>
        <v>Yes</v>
      </c>
    </row>
    <row r="1254" spans="1:12" x14ac:dyDescent="0.25">
      <c r="A1254" s="129" t="s">
        <v>588</v>
      </c>
      <c r="B1254" s="79" t="s">
        <v>50</v>
      </c>
      <c r="C1254" s="87">
        <v>8.9642128315999994</v>
      </c>
      <c r="D1254" s="81" t="str">
        <f t="shared" si="288"/>
        <v>N/A</v>
      </c>
      <c r="E1254" s="87">
        <v>9.2040410975999993</v>
      </c>
      <c r="F1254" s="81" t="str">
        <f t="shared" si="289"/>
        <v>N/A</v>
      </c>
      <c r="G1254" s="87">
        <v>8.9972568608000003</v>
      </c>
      <c r="H1254" s="81" t="str">
        <f t="shared" si="290"/>
        <v>N/A</v>
      </c>
      <c r="I1254" s="82">
        <v>2.6749999999999998</v>
      </c>
      <c r="J1254" s="82">
        <v>-2.25</v>
      </c>
      <c r="K1254" s="83" t="s">
        <v>112</v>
      </c>
      <c r="L1254" s="84" t="str">
        <f t="shared" si="291"/>
        <v>Yes</v>
      </c>
    </row>
    <row r="1255" spans="1:12" x14ac:dyDescent="0.25">
      <c r="A1255" s="129" t="s">
        <v>590</v>
      </c>
      <c r="B1255" s="79" t="s">
        <v>50</v>
      </c>
      <c r="C1255" s="87">
        <v>23.299545282</v>
      </c>
      <c r="D1255" s="81" t="str">
        <f t="shared" si="288"/>
        <v>N/A</v>
      </c>
      <c r="E1255" s="87">
        <v>24.338060894000002</v>
      </c>
      <c r="F1255" s="81" t="str">
        <f t="shared" si="289"/>
        <v>N/A</v>
      </c>
      <c r="G1255" s="87">
        <v>23.516472773</v>
      </c>
      <c r="H1255" s="81" t="str">
        <f t="shared" si="290"/>
        <v>N/A</v>
      </c>
      <c r="I1255" s="82">
        <v>4.4569999999999999</v>
      </c>
      <c r="J1255" s="82">
        <v>-3.38</v>
      </c>
      <c r="K1255" s="83" t="s">
        <v>112</v>
      </c>
      <c r="L1255" s="84" t="str">
        <f t="shared" si="291"/>
        <v>Yes</v>
      </c>
    </row>
    <row r="1256" spans="1:12" ht="12.75" customHeight="1" x14ac:dyDescent="0.25">
      <c r="A1256" s="148" t="s">
        <v>497</v>
      </c>
      <c r="B1256" s="79" t="s">
        <v>50</v>
      </c>
      <c r="C1256" s="87">
        <v>5.1319306751999996</v>
      </c>
      <c r="D1256" s="81" t="str">
        <f t="shared" si="288"/>
        <v>N/A</v>
      </c>
      <c r="E1256" s="87">
        <v>5.2288519156</v>
      </c>
      <c r="F1256" s="81" t="str">
        <f t="shared" si="289"/>
        <v>N/A</v>
      </c>
      <c r="G1256" s="87">
        <v>5.2342677905999997</v>
      </c>
      <c r="H1256" s="81" t="str">
        <f t="shared" si="290"/>
        <v>N/A</v>
      </c>
      <c r="I1256" s="82">
        <v>1.889</v>
      </c>
      <c r="J1256" s="82">
        <v>0.1036</v>
      </c>
      <c r="K1256" s="83" t="s">
        <v>112</v>
      </c>
      <c r="L1256" s="84" t="str">
        <f t="shared" si="291"/>
        <v>Yes</v>
      </c>
    </row>
    <row r="1257" spans="1:12" x14ac:dyDescent="0.25">
      <c r="A1257" s="129" t="s">
        <v>582</v>
      </c>
      <c r="B1257" s="79" t="s">
        <v>50</v>
      </c>
      <c r="C1257" s="87">
        <v>64.521981855999996</v>
      </c>
      <c r="D1257" s="81" t="str">
        <f t="shared" si="288"/>
        <v>N/A</v>
      </c>
      <c r="E1257" s="87">
        <v>62.419938735999999</v>
      </c>
      <c r="F1257" s="81" t="str">
        <f t="shared" si="289"/>
        <v>N/A</v>
      </c>
      <c r="G1257" s="87">
        <v>64.271399943000006</v>
      </c>
      <c r="H1257" s="81" t="str">
        <f t="shared" si="290"/>
        <v>N/A</v>
      </c>
      <c r="I1257" s="82">
        <v>-3.26</v>
      </c>
      <c r="J1257" s="82">
        <v>2.9660000000000002</v>
      </c>
      <c r="K1257" s="83" t="s">
        <v>112</v>
      </c>
      <c r="L1257" s="84" t="str">
        <f t="shared" si="291"/>
        <v>Yes</v>
      </c>
    </row>
    <row r="1258" spans="1:12" x14ac:dyDescent="0.25">
      <c r="A1258" s="129" t="s">
        <v>585</v>
      </c>
      <c r="B1258" s="79" t="s">
        <v>50</v>
      </c>
      <c r="C1258" s="87">
        <v>8.7685161938</v>
      </c>
      <c r="D1258" s="81" t="str">
        <f t="shared" si="288"/>
        <v>N/A</v>
      </c>
      <c r="E1258" s="87">
        <v>8.6807928912999994</v>
      </c>
      <c r="F1258" s="81" t="str">
        <f t="shared" si="289"/>
        <v>N/A</v>
      </c>
      <c r="G1258" s="87">
        <v>8.3915662650999998</v>
      </c>
      <c r="H1258" s="81" t="str">
        <f t="shared" si="290"/>
        <v>N/A</v>
      </c>
      <c r="I1258" s="82">
        <v>-1</v>
      </c>
      <c r="J1258" s="82">
        <v>-3.33</v>
      </c>
      <c r="K1258" s="83" t="s">
        <v>112</v>
      </c>
      <c r="L1258" s="84" t="str">
        <f t="shared" si="291"/>
        <v>Yes</v>
      </c>
    </row>
    <row r="1259" spans="1:12" x14ac:dyDescent="0.25">
      <c r="A1259" s="129" t="s">
        <v>588</v>
      </c>
      <c r="B1259" s="79" t="s">
        <v>50</v>
      </c>
      <c r="C1259" s="87">
        <v>0.45791648000000001</v>
      </c>
      <c r="D1259" s="81" t="str">
        <f t="shared" si="288"/>
        <v>N/A</v>
      </c>
      <c r="E1259" s="87">
        <v>0.82636521910000005</v>
      </c>
      <c r="F1259" s="81" t="str">
        <f t="shared" si="289"/>
        <v>N/A</v>
      </c>
      <c r="G1259" s="87">
        <v>0.93913585129999999</v>
      </c>
      <c r="H1259" s="81" t="str">
        <f t="shared" si="290"/>
        <v>N/A</v>
      </c>
      <c r="I1259" s="82">
        <v>80.459999999999994</v>
      </c>
      <c r="J1259" s="82">
        <v>13.65</v>
      </c>
      <c r="K1259" s="83" t="s">
        <v>112</v>
      </c>
      <c r="L1259" s="84" t="str">
        <f t="shared" si="291"/>
        <v>Yes</v>
      </c>
    </row>
    <row r="1260" spans="1:12" x14ac:dyDescent="0.25">
      <c r="A1260" s="129" t="s">
        <v>590</v>
      </c>
      <c r="B1260" s="79" t="s">
        <v>50</v>
      </c>
      <c r="C1260" s="87">
        <v>2.3683213299999999E-2</v>
      </c>
      <c r="D1260" s="81" t="str">
        <f t="shared" si="288"/>
        <v>N/A</v>
      </c>
      <c r="E1260" s="87">
        <v>3.8724042799999997E-2</v>
      </c>
      <c r="F1260" s="81" t="str">
        <f t="shared" si="289"/>
        <v>N/A</v>
      </c>
      <c r="G1260" s="87">
        <v>3.9104506800000001E-2</v>
      </c>
      <c r="H1260" s="81" t="str">
        <f t="shared" si="290"/>
        <v>N/A</v>
      </c>
      <c r="I1260" s="82">
        <v>63.51</v>
      </c>
      <c r="J1260" s="82">
        <v>0.98250000000000004</v>
      </c>
      <c r="K1260" s="83" t="s">
        <v>112</v>
      </c>
      <c r="L1260" s="84" t="str">
        <f t="shared" si="291"/>
        <v>Yes</v>
      </c>
    </row>
    <row r="1261" spans="1:12" x14ac:dyDescent="0.25">
      <c r="A1261" s="148" t="s">
        <v>498</v>
      </c>
      <c r="B1261" s="79" t="s">
        <v>50</v>
      </c>
      <c r="C1261" s="87">
        <v>57.020381624000002</v>
      </c>
      <c r="D1261" s="81" t="str">
        <f t="shared" si="288"/>
        <v>N/A</v>
      </c>
      <c r="E1261" s="87">
        <v>57.111780455000002</v>
      </c>
      <c r="F1261" s="81" t="str">
        <f t="shared" si="289"/>
        <v>N/A</v>
      </c>
      <c r="G1261" s="87">
        <v>56.783375808999999</v>
      </c>
      <c r="H1261" s="81" t="str">
        <f t="shared" si="290"/>
        <v>N/A</v>
      </c>
      <c r="I1261" s="82">
        <v>0.1603</v>
      </c>
      <c r="J1261" s="82">
        <v>-0.57499999999999996</v>
      </c>
      <c r="K1261" s="83" t="s">
        <v>112</v>
      </c>
      <c r="L1261" s="84" t="str">
        <f t="shared" si="291"/>
        <v>Yes</v>
      </c>
    </row>
    <row r="1262" spans="1:12" x14ac:dyDescent="0.25">
      <c r="A1262" s="129" t="s">
        <v>582</v>
      </c>
      <c r="B1262" s="79" t="s">
        <v>50</v>
      </c>
      <c r="C1262" s="87">
        <v>38.939288206999997</v>
      </c>
      <c r="D1262" s="81" t="str">
        <f t="shared" si="288"/>
        <v>N/A</v>
      </c>
      <c r="E1262" s="87">
        <v>35.658590922000002</v>
      </c>
      <c r="F1262" s="81" t="str">
        <f t="shared" si="289"/>
        <v>N/A</v>
      </c>
      <c r="G1262" s="87">
        <v>35.714285713999999</v>
      </c>
      <c r="H1262" s="81" t="str">
        <f t="shared" si="290"/>
        <v>N/A</v>
      </c>
      <c r="I1262" s="82">
        <v>-8.43</v>
      </c>
      <c r="J1262" s="82">
        <v>0.15620000000000001</v>
      </c>
      <c r="K1262" s="83" t="s">
        <v>112</v>
      </c>
      <c r="L1262" s="84" t="str">
        <f t="shared" si="291"/>
        <v>Yes</v>
      </c>
    </row>
    <row r="1263" spans="1:12" x14ac:dyDescent="0.25">
      <c r="A1263" s="129" t="s">
        <v>585</v>
      </c>
      <c r="B1263" s="79" t="s">
        <v>50</v>
      </c>
      <c r="C1263" s="87">
        <v>55.303791111999999</v>
      </c>
      <c r="D1263" s="81" t="str">
        <f t="shared" si="288"/>
        <v>N/A</v>
      </c>
      <c r="E1263" s="87">
        <v>54.483315726999997</v>
      </c>
      <c r="F1263" s="81" t="str">
        <f t="shared" si="289"/>
        <v>N/A</v>
      </c>
      <c r="G1263" s="87">
        <v>54.933734940000001</v>
      </c>
      <c r="H1263" s="81" t="str">
        <f t="shared" si="290"/>
        <v>N/A</v>
      </c>
      <c r="I1263" s="82">
        <v>-1.48</v>
      </c>
      <c r="J1263" s="82">
        <v>0.82669999999999999</v>
      </c>
      <c r="K1263" s="83" t="s">
        <v>112</v>
      </c>
      <c r="L1263" s="84" t="str">
        <f t="shared" si="291"/>
        <v>Yes</v>
      </c>
    </row>
    <row r="1264" spans="1:12" x14ac:dyDescent="0.25">
      <c r="A1264" s="129" t="s">
        <v>588</v>
      </c>
      <c r="B1264" s="79" t="s">
        <v>50</v>
      </c>
      <c r="C1264" s="87">
        <v>58.323378626999997</v>
      </c>
      <c r="D1264" s="81" t="str">
        <f t="shared" si="288"/>
        <v>N/A</v>
      </c>
      <c r="E1264" s="87">
        <v>58.621662049000001</v>
      </c>
      <c r="F1264" s="81" t="str">
        <f t="shared" si="289"/>
        <v>N/A</v>
      </c>
      <c r="G1264" s="87">
        <v>57.6538374</v>
      </c>
      <c r="H1264" s="81" t="str">
        <f t="shared" si="290"/>
        <v>N/A</v>
      </c>
      <c r="I1264" s="82">
        <v>0.51139999999999997</v>
      </c>
      <c r="J1264" s="82">
        <v>-1.65</v>
      </c>
      <c r="K1264" s="83" t="s">
        <v>112</v>
      </c>
      <c r="L1264" s="84" t="str">
        <f t="shared" si="291"/>
        <v>Yes</v>
      </c>
    </row>
    <row r="1265" spans="1:12" x14ac:dyDescent="0.25">
      <c r="A1265" s="129" t="s">
        <v>590</v>
      </c>
      <c r="B1265" s="79" t="s">
        <v>50</v>
      </c>
      <c r="C1265" s="87">
        <v>59.492231906000001</v>
      </c>
      <c r="D1265" s="81" t="str">
        <f t="shared" si="288"/>
        <v>N/A</v>
      </c>
      <c r="E1265" s="87">
        <v>60.656372525000002</v>
      </c>
      <c r="F1265" s="81" t="str">
        <f t="shared" si="289"/>
        <v>N/A</v>
      </c>
      <c r="G1265" s="87">
        <v>61.926874572000003</v>
      </c>
      <c r="H1265" s="81" t="str">
        <f t="shared" si="290"/>
        <v>N/A</v>
      </c>
      <c r="I1265" s="82">
        <v>1.9570000000000001</v>
      </c>
      <c r="J1265" s="82">
        <v>2.0950000000000002</v>
      </c>
      <c r="K1265" s="83" t="s">
        <v>112</v>
      </c>
      <c r="L1265" s="84" t="str">
        <f t="shared" si="291"/>
        <v>Yes</v>
      </c>
    </row>
    <row r="1266" spans="1:12" x14ac:dyDescent="0.25">
      <c r="A1266" s="148" t="s">
        <v>693</v>
      </c>
      <c r="B1266" s="79" t="s">
        <v>50</v>
      </c>
      <c r="C1266" s="87">
        <v>83.691490130000005</v>
      </c>
      <c r="D1266" s="81" t="str">
        <f t="shared" si="288"/>
        <v>N/A</v>
      </c>
      <c r="E1266" s="87">
        <v>84.138139860999999</v>
      </c>
      <c r="F1266" s="81" t="str">
        <f t="shared" si="289"/>
        <v>N/A</v>
      </c>
      <c r="G1266" s="87">
        <v>84.574005096999997</v>
      </c>
      <c r="H1266" s="81" t="str">
        <f t="shared" si="290"/>
        <v>N/A</v>
      </c>
      <c r="I1266" s="82">
        <v>0.53369999999999995</v>
      </c>
      <c r="J1266" s="82">
        <v>0.51800000000000002</v>
      </c>
      <c r="K1266" s="83" t="s">
        <v>112</v>
      </c>
      <c r="L1266" s="84" t="str">
        <f t="shared" si="291"/>
        <v>Yes</v>
      </c>
    </row>
    <row r="1267" spans="1:12" x14ac:dyDescent="0.25">
      <c r="A1267" s="129" t="s">
        <v>582</v>
      </c>
      <c r="B1267" s="79" t="s">
        <v>50</v>
      </c>
      <c r="C1267" s="87">
        <v>80.795533844999994</v>
      </c>
      <c r="D1267" s="81" t="str">
        <f t="shared" si="288"/>
        <v>N/A</v>
      </c>
      <c r="E1267" s="87">
        <v>81.216931216999996</v>
      </c>
      <c r="F1267" s="81" t="str">
        <f t="shared" si="289"/>
        <v>N/A</v>
      </c>
      <c r="G1267" s="87">
        <v>81.763527053999994</v>
      </c>
      <c r="H1267" s="81" t="str">
        <f t="shared" si="290"/>
        <v>N/A</v>
      </c>
      <c r="I1267" s="82">
        <v>0.52159999999999995</v>
      </c>
      <c r="J1267" s="82">
        <v>0.67300000000000004</v>
      </c>
      <c r="K1267" s="83" t="s">
        <v>112</v>
      </c>
      <c r="L1267" s="84" t="str">
        <f t="shared" si="291"/>
        <v>Yes</v>
      </c>
    </row>
    <row r="1268" spans="1:12" x14ac:dyDescent="0.25">
      <c r="A1268" s="129" t="s">
        <v>585</v>
      </c>
      <c r="B1268" s="79" t="s">
        <v>50</v>
      </c>
      <c r="C1268" s="87">
        <v>90.610092894999994</v>
      </c>
      <c r="D1268" s="81" t="str">
        <f t="shared" si="288"/>
        <v>N/A</v>
      </c>
      <c r="E1268" s="87">
        <v>90.461691419000005</v>
      </c>
      <c r="F1268" s="81" t="str">
        <f t="shared" si="289"/>
        <v>N/A</v>
      </c>
      <c r="G1268" s="87">
        <v>90.722891566000001</v>
      </c>
      <c r="H1268" s="81" t="str">
        <f t="shared" si="290"/>
        <v>N/A</v>
      </c>
      <c r="I1268" s="82">
        <v>-0.16400000000000001</v>
      </c>
      <c r="J1268" s="82">
        <v>0.28870000000000001</v>
      </c>
      <c r="K1268" s="83" t="s">
        <v>112</v>
      </c>
      <c r="L1268" s="84" t="str">
        <f t="shared" si="291"/>
        <v>Yes</v>
      </c>
    </row>
    <row r="1269" spans="1:12" x14ac:dyDescent="0.25">
      <c r="A1269" s="129" t="s">
        <v>588</v>
      </c>
      <c r="B1269" s="79" t="s">
        <v>50</v>
      </c>
      <c r="C1269" s="87">
        <v>82.508337065999996</v>
      </c>
      <c r="D1269" s="81" t="str">
        <f t="shared" si="288"/>
        <v>N/A</v>
      </c>
      <c r="E1269" s="87">
        <v>83.065643313999999</v>
      </c>
      <c r="F1269" s="81" t="str">
        <f t="shared" si="289"/>
        <v>N/A</v>
      </c>
      <c r="G1269" s="87">
        <v>83.466896659</v>
      </c>
      <c r="H1269" s="81" t="str">
        <f t="shared" si="290"/>
        <v>N/A</v>
      </c>
      <c r="I1269" s="82">
        <v>0.67549999999999999</v>
      </c>
      <c r="J1269" s="82">
        <v>0.48309999999999997</v>
      </c>
      <c r="K1269" s="83" t="s">
        <v>112</v>
      </c>
      <c r="L1269" s="84" t="str">
        <f t="shared" si="291"/>
        <v>Yes</v>
      </c>
    </row>
    <row r="1270" spans="1:12" x14ac:dyDescent="0.25">
      <c r="A1270" s="129" t="s">
        <v>590</v>
      </c>
      <c r="B1270" s="79" t="s">
        <v>50</v>
      </c>
      <c r="C1270" s="87">
        <v>83.956991285000001</v>
      </c>
      <c r="D1270" s="81" t="str">
        <f t="shared" si="288"/>
        <v>N/A</v>
      </c>
      <c r="E1270" s="87">
        <v>84.461977829999995</v>
      </c>
      <c r="F1270" s="81" t="str">
        <f t="shared" si="289"/>
        <v>N/A</v>
      </c>
      <c r="G1270" s="87">
        <v>85.062078404999994</v>
      </c>
      <c r="H1270" s="81" t="str">
        <f t="shared" si="290"/>
        <v>N/A</v>
      </c>
      <c r="I1270" s="82">
        <v>0.60150000000000003</v>
      </c>
      <c r="J1270" s="82">
        <v>0.71050000000000002</v>
      </c>
      <c r="K1270" s="83" t="s">
        <v>112</v>
      </c>
      <c r="L1270" s="84" t="str">
        <f t="shared" si="291"/>
        <v>Yes</v>
      </c>
    </row>
    <row r="1271" spans="1:12" x14ac:dyDescent="0.25">
      <c r="A1271" s="148" t="s">
        <v>4</v>
      </c>
      <c r="B1271" s="79" t="s">
        <v>50</v>
      </c>
      <c r="C1271" s="80">
        <v>4.2357784431000001</v>
      </c>
      <c r="D1271" s="81" t="str">
        <f t="shared" si="288"/>
        <v>N/A</v>
      </c>
      <c r="E1271" s="80">
        <v>4.3379769835999999</v>
      </c>
      <c r="F1271" s="81" t="str">
        <f t="shared" si="289"/>
        <v>N/A</v>
      </c>
      <c r="G1271" s="80">
        <v>4.2445824203000004</v>
      </c>
      <c r="H1271" s="81" t="str">
        <f t="shared" si="290"/>
        <v>N/A</v>
      </c>
      <c r="I1271" s="82">
        <v>2.4129999999999998</v>
      </c>
      <c r="J1271" s="82">
        <v>-2.15</v>
      </c>
      <c r="K1271" s="83" t="s">
        <v>112</v>
      </c>
      <c r="L1271" s="84" t="str">
        <f t="shared" si="291"/>
        <v>Yes</v>
      </c>
    </row>
    <row r="1272" spans="1:12" x14ac:dyDescent="0.25">
      <c r="A1272" s="129" t="s">
        <v>582</v>
      </c>
      <c r="B1272" s="79" t="s">
        <v>50</v>
      </c>
      <c r="C1272" s="80">
        <v>0.16208530809999999</v>
      </c>
      <c r="D1272" s="81" t="str">
        <f t="shared" si="288"/>
        <v>N/A</v>
      </c>
      <c r="E1272" s="80">
        <v>0.38854073410000001</v>
      </c>
      <c r="F1272" s="81" t="str">
        <f t="shared" si="289"/>
        <v>N/A</v>
      </c>
      <c r="G1272" s="80">
        <v>0.14929328620000001</v>
      </c>
      <c r="H1272" s="81" t="str">
        <f t="shared" si="290"/>
        <v>N/A</v>
      </c>
      <c r="I1272" s="82">
        <v>139.69999999999999</v>
      </c>
      <c r="J1272" s="82">
        <v>-61.6</v>
      </c>
      <c r="K1272" s="83" t="s">
        <v>112</v>
      </c>
      <c r="L1272" s="84" t="str">
        <f t="shared" si="291"/>
        <v>No</v>
      </c>
    </row>
    <row r="1273" spans="1:12" x14ac:dyDescent="0.25">
      <c r="A1273" s="129" t="s">
        <v>585</v>
      </c>
      <c r="B1273" s="79" t="s">
        <v>50</v>
      </c>
      <c r="C1273" s="80">
        <v>7.9583041344999996</v>
      </c>
      <c r="D1273" s="81" t="str">
        <f t="shared" si="288"/>
        <v>N/A</v>
      </c>
      <c r="E1273" s="80">
        <v>8.2736179146000008</v>
      </c>
      <c r="F1273" s="81" t="str">
        <f t="shared" si="289"/>
        <v>N/A</v>
      </c>
      <c r="G1273" s="80">
        <v>7.4636852724000002</v>
      </c>
      <c r="H1273" s="81" t="str">
        <f t="shared" si="290"/>
        <v>N/A</v>
      </c>
      <c r="I1273" s="82">
        <v>3.9620000000000002</v>
      </c>
      <c r="J1273" s="82">
        <v>-9.7899999999999991</v>
      </c>
      <c r="K1273" s="83" t="s">
        <v>112</v>
      </c>
      <c r="L1273" s="84" t="str">
        <f t="shared" si="291"/>
        <v>Yes</v>
      </c>
    </row>
    <row r="1274" spans="1:12" x14ac:dyDescent="0.25">
      <c r="A1274" s="129" t="s">
        <v>588</v>
      </c>
      <c r="B1274" s="79" t="s">
        <v>50</v>
      </c>
      <c r="C1274" s="80">
        <v>4.2059966685000001</v>
      </c>
      <c r="D1274" s="81" t="str">
        <f t="shared" si="288"/>
        <v>N/A</v>
      </c>
      <c r="E1274" s="80">
        <v>4.3665911815999996</v>
      </c>
      <c r="F1274" s="81" t="str">
        <f t="shared" si="289"/>
        <v>N/A</v>
      </c>
      <c r="G1274" s="80">
        <v>4.3735854081000003</v>
      </c>
      <c r="H1274" s="81" t="str">
        <f t="shared" si="290"/>
        <v>N/A</v>
      </c>
      <c r="I1274" s="82">
        <v>3.8180000000000001</v>
      </c>
      <c r="J1274" s="82">
        <v>0.16020000000000001</v>
      </c>
      <c r="K1274" s="83" t="s">
        <v>112</v>
      </c>
      <c r="L1274" s="84" t="str">
        <f t="shared" si="291"/>
        <v>Yes</v>
      </c>
    </row>
    <row r="1275" spans="1:12" x14ac:dyDescent="0.25">
      <c r="A1275" s="129" t="s">
        <v>590</v>
      </c>
      <c r="B1275" s="79" t="s">
        <v>50</v>
      </c>
      <c r="C1275" s="80">
        <v>2.9932913193999999</v>
      </c>
      <c r="D1275" s="81" t="str">
        <f t="shared" si="288"/>
        <v>N/A</v>
      </c>
      <c r="E1275" s="80">
        <v>2.9355608592000002</v>
      </c>
      <c r="F1275" s="81" t="str">
        <f t="shared" si="289"/>
        <v>N/A</v>
      </c>
      <c r="G1275" s="80">
        <v>3.0168364164999999</v>
      </c>
      <c r="H1275" s="81" t="str">
        <f t="shared" si="290"/>
        <v>N/A</v>
      </c>
      <c r="I1275" s="82">
        <v>-1.93</v>
      </c>
      <c r="J1275" s="82">
        <v>2.7690000000000001</v>
      </c>
      <c r="K1275" s="83" t="s">
        <v>112</v>
      </c>
      <c r="L1275" s="84" t="str">
        <f t="shared" si="291"/>
        <v>Yes</v>
      </c>
    </row>
    <row r="1276" spans="1:12" x14ac:dyDescent="0.25">
      <c r="A1276" s="148" t="s">
        <v>5</v>
      </c>
      <c r="B1276" s="79" t="s">
        <v>50</v>
      </c>
      <c r="C1276" s="80">
        <v>231.9339903</v>
      </c>
      <c r="D1276" s="81" t="str">
        <f t="shared" si="288"/>
        <v>N/A</v>
      </c>
      <c r="E1276" s="80">
        <v>220.21715940000001</v>
      </c>
      <c r="F1276" s="81" t="str">
        <f t="shared" si="289"/>
        <v>N/A</v>
      </c>
      <c r="G1276" s="80">
        <v>214.18726591999999</v>
      </c>
      <c r="H1276" s="81" t="str">
        <f t="shared" si="290"/>
        <v>N/A</v>
      </c>
      <c r="I1276" s="82">
        <v>-5.05</v>
      </c>
      <c r="J1276" s="82">
        <v>-2.74</v>
      </c>
      <c r="K1276" s="83" t="s">
        <v>112</v>
      </c>
      <c r="L1276" s="84" t="str">
        <f t="shared" si="291"/>
        <v>Yes</v>
      </c>
    </row>
    <row r="1277" spans="1:12" x14ac:dyDescent="0.25">
      <c r="A1277" s="129" t="s">
        <v>582</v>
      </c>
      <c r="B1277" s="79" t="s">
        <v>50</v>
      </c>
      <c r="C1277" s="80">
        <v>249.44343499999999</v>
      </c>
      <c r="D1277" s="81" t="str">
        <f t="shared" si="288"/>
        <v>N/A</v>
      </c>
      <c r="E1277" s="80">
        <v>249.02699085</v>
      </c>
      <c r="F1277" s="81" t="str">
        <f t="shared" si="289"/>
        <v>N/A</v>
      </c>
      <c r="G1277" s="80">
        <v>248.61893096</v>
      </c>
      <c r="H1277" s="81" t="str">
        <f t="shared" si="290"/>
        <v>N/A</v>
      </c>
      <c r="I1277" s="82">
        <v>-0.16700000000000001</v>
      </c>
      <c r="J1277" s="82">
        <v>-0.16400000000000001</v>
      </c>
      <c r="K1277" s="83" t="s">
        <v>112</v>
      </c>
      <c r="L1277" s="84" t="str">
        <f t="shared" si="291"/>
        <v>Yes</v>
      </c>
    </row>
    <row r="1278" spans="1:12" x14ac:dyDescent="0.25">
      <c r="A1278" s="129" t="s">
        <v>585</v>
      </c>
      <c r="B1278" s="79" t="s">
        <v>50</v>
      </c>
      <c r="C1278" s="80">
        <v>235.84967788</v>
      </c>
      <c r="D1278" s="81" t="str">
        <f t="shared" si="288"/>
        <v>N/A</v>
      </c>
      <c r="E1278" s="80">
        <v>235.19112383999999</v>
      </c>
      <c r="F1278" s="81" t="str">
        <f t="shared" si="289"/>
        <v>N/A</v>
      </c>
      <c r="G1278" s="80">
        <v>224.67623832999999</v>
      </c>
      <c r="H1278" s="81" t="str">
        <f t="shared" si="290"/>
        <v>N/A</v>
      </c>
      <c r="I1278" s="82">
        <v>-0.27900000000000003</v>
      </c>
      <c r="J1278" s="82">
        <v>-4.47</v>
      </c>
      <c r="K1278" s="83" t="s">
        <v>112</v>
      </c>
      <c r="L1278" s="84" t="str">
        <f t="shared" si="291"/>
        <v>Yes</v>
      </c>
    </row>
    <row r="1279" spans="1:12" x14ac:dyDescent="0.25">
      <c r="A1279" s="129" t="s">
        <v>588</v>
      </c>
      <c r="B1279" s="79" t="s">
        <v>50</v>
      </c>
      <c r="C1279" s="80">
        <v>0.1385869565</v>
      </c>
      <c r="D1279" s="81" t="str">
        <f t="shared" si="288"/>
        <v>N/A</v>
      </c>
      <c r="E1279" s="80">
        <v>0</v>
      </c>
      <c r="F1279" s="81" t="str">
        <f t="shared" si="289"/>
        <v>N/A</v>
      </c>
      <c r="G1279" s="80">
        <v>0.50892857140000003</v>
      </c>
      <c r="H1279" s="81" t="str">
        <f t="shared" si="290"/>
        <v>N/A</v>
      </c>
      <c r="I1279" s="82">
        <v>-100</v>
      </c>
      <c r="J1279" s="82" t="s">
        <v>1088</v>
      </c>
      <c r="K1279" s="83" t="s">
        <v>112</v>
      </c>
      <c r="L1279" s="84" t="str">
        <f t="shared" si="291"/>
        <v>N/A</v>
      </c>
    </row>
    <row r="1280" spans="1:12" x14ac:dyDescent="0.25">
      <c r="A1280" s="129" t="s">
        <v>590</v>
      </c>
      <c r="B1280" s="96" t="s">
        <v>50</v>
      </c>
      <c r="C1280" s="107">
        <v>8.8000000000000007</v>
      </c>
      <c r="D1280" s="98" t="str">
        <f t="shared" si="288"/>
        <v>N/A</v>
      </c>
      <c r="E1280" s="107">
        <v>14.375</v>
      </c>
      <c r="F1280" s="98" t="str">
        <f t="shared" si="289"/>
        <v>N/A</v>
      </c>
      <c r="G1280" s="107">
        <v>3.5</v>
      </c>
      <c r="H1280" s="98" t="str">
        <f t="shared" si="290"/>
        <v>N/A</v>
      </c>
      <c r="I1280" s="99">
        <v>63.35</v>
      </c>
      <c r="J1280" s="99">
        <v>-75.7</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t="s">
        <v>1088</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1000</v>
      </c>
      <c r="J1283" s="82">
        <v>-36.4</v>
      </c>
      <c r="K1283" s="139" t="s">
        <v>50</v>
      </c>
      <c r="L1283" s="84" t="str">
        <f t="shared" si="295"/>
        <v>N/A</v>
      </c>
    </row>
    <row r="1284" spans="1:12" x14ac:dyDescent="0.25">
      <c r="A1284" s="129" t="s">
        <v>628</v>
      </c>
      <c r="B1284" s="79" t="s">
        <v>50</v>
      </c>
      <c r="C1284" s="80">
        <v>0</v>
      </c>
      <c r="D1284" s="81" t="str">
        <f t="shared" si="292"/>
        <v>N/A</v>
      </c>
      <c r="E1284" s="80">
        <v>11</v>
      </c>
      <c r="F1284" s="81" t="str">
        <f t="shared" si="293"/>
        <v>N/A</v>
      </c>
      <c r="G1284" s="80">
        <v>11</v>
      </c>
      <c r="H1284" s="81" t="str">
        <f t="shared" si="294"/>
        <v>N/A</v>
      </c>
      <c r="I1284" s="82" t="s">
        <v>1088</v>
      </c>
      <c r="J1284" s="82">
        <v>-12.5</v>
      </c>
      <c r="K1284" s="139" t="s">
        <v>50</v>
      </c>
      <c r="L1284" s="84" t="str">
        <f t="shared" si="295"/>
        <v>N/A</v>
      </c>
    </row>
    <row r="1285" spans="1:12" x14ac:dyDescent="0.25">
      <c r="A1285" s="129" t="s">
        <v>629</v>
      </c>
      <c r="B1285" s="79" t="s">
        <v>50</v>
      </c>
      <c r="C1285" s="80">
        <v>11</v>
      </c>
      <c r="D1285" s="81" t="str">
        <f t="shared" si="292"/>
        <v>N/A</v>
      </c>
      <c r="E1285" s="80">
        <v>11</v>
      </c>
      <c r="F1285" s="81" t="str">
        <f t="shared" si="293"/>
        <v>N/A</v>
      </c>
      <c r="G1285" s="80">
        <v>11</v>
      </c>
      <c r="H1285" s="81" t="str">
        <f t="shared" si="294"/>
        <v>N/A</v>
      </c>
      <c r="I1285" s="82">
        <v>0</v>
      </c>
      <c r="J1285" s="82">
        <v>0</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100</v>
      </c>
      <c r="J1286" s="82">
        <v>200</v>
      </c>
      <c r="K1286" s="139" t="s">
        <v>50</v>
      </c>
      <c r="L1286" s="84" t="str">
        <f t="shared" si="295"/>
        <v>N/A</v>
      </c>
    </row>
    <row r="1287" spans="1:12" x14ac:dyDescent="0.25">
      <c r="A1287" s="129" t="s">
        <v>631</v>
      </c>
      <c r="B1287" s="79" t="s">
        <v>50</v>
      </c>
      <c r="C1287" s="80">
        <v>11</v>
      </c>
      <c r="D1287" s="81" t="str">
        <f t="shared" si="292"/>
        <v>N/A</v>
      </c>
      <c r="E1287" s="80">
        <v>11</v>
      </c>
      <c r="F1287" s="81" t="str">
        <f t="shared" si="293"/>
        <v>N/A</v>
      </c>
      <c r="G1287" s="80">
        <v>11</v>
      </c>
      <c r="H1287" s="81" t="str">
        <f t="shared" si="294"/>
        <v>N/A</v>
      </c>
      <c r="I1287" s="82">
        <v>40</v>
      </c>
      <c r="J1287" s="82">
        <v>-42.9</v>
      </c>
      <c r="K1287" s="139" t="s">
        <v>50</v>
      </c>
      <c r="L1287" s="84" t="str">
        <f t="shared" si="295"/>
        <v>N/A</v>
      </c>
    </row>
    <row r="1288" spans="1:12" x14ac:dyDescent="0.25">
      <c r="A1288" s="148" t="s">
        <v>817</v>
      </c>
      <c r="B1288" s="130" t="s">
        <v>50</v>
      </c>
      <c r="C1288" s="143">
        <v>551314</v>
      </c>
      <c r="D1288" s="102" t="str">
        <f t="shared" si="292"/>
        <v>N/A</v>
      </c>
      <c r="E1288" s="143">
        <v>1017905</v>
      </c>
      <c r="F1288" s="102" t="str">
        <f t="shared" si="293"/>
        <v>N/A</v>
      </c>
      <c r="G1288" s="143">
        <v>1217333</v>
      </c>
      <c r="H1288" s="102" t="str">
        <f t="shared" si="294"/>
        <v>N/A</v>
      </c>
      <c r="I1288" s="103">
        <v>84.63</v>
      </c>
      <c r="J1288" s="103">
        <v>19.59</v>
      </c>
      <c r="K1288" s="139" t="s">
        <v>50</v>
      </c>
      <c r="L1288" s="104" t="str">
        <f t="shared" si="295"/>
        <v>N/A</v>
      </c>
    </row>
    <row r="1289" spans="1:12" x14ac:dyDescent="0.25">
      <c r="A1289" s="129" t="s">
        <v>632</v>
      </c>
      <c r="B1289" s="130" t="s">
        <v>50</v>
      </c>
      <c r="C1289" s="143">
        <v>474214</v>
      </c>
      <c r="D1289" s="102" t="str">
        <f t="shared" si="292"/>
        <v>N/A</v>
      </c>
      <c r="E1289" s="143">
        <v>928249</v>
      </c>
      <c r="F1289" s="102" t="str">
        <f t="shared" si="293"/>
        <v>N/A</v>
      </c>
      <c r="G1289" s="143">
        <v>1163260</v>
      </c>
      <c r="H1289" s="102" t="str">
        <f t="shared" si="294"/>
        <v>N/A</v>
      </c>
      <c r="I1289" s="103">
        <v>95.74</v>
      </c>
      <c r="J1289" s="103">
        <v>25.32</v>
      </c>
      <c r="K1289" s="139" t="s">
        <v>50</v>
      </c>
      <c r="L1289" s="104" t="str">
        <f t="shared" si="295"/>
        <v>N/A</v>
      </c>
    </row>
    <row r="1290" spans="1:12" x14ac:dyDescent="0.25">
      <c r="A1290" s="129" t="s">
        <v>626</v>
      </c>
      <c r="B1290" s="130" t="s">
        <v>50</v>
      </c>
      <c r="C1290" s="143">
        <v>225553</v>
      </c>
      <c r="D1290" s="102" t="str">
        <f t="shared" si="292"/>
        <v>N/A</v>
      </c>
      <c r="E1290" s="143">
        <v>280979</v>
      </c>
      <c r="F1290" s="102" t="str">
        <f t="shared" si="293"/>
        <v>N/A</v>
      </c>
      <c r="G1290" s="143">
        <v>313848</v>
      </c>
      <c r="H1290" s="102" t="str">
        <f t="shared" si="294"/>
        <v>N/A</v>
      </c>
      <c r="I1290" s="103">
        <v>24.57</v>
      </c>
      <c r="J1290" s="103">
        <v>11.7</v>
      </c>
      <c r="K1290" s="139" t="s">
        <v>50</v>
      </c>
      <c r="L1290" s="104" t="str">
        <f t="shared" si="295"/>
        <v>N/A</v>
      </c>
    </row>
    <row r="1291" spans="1:12" x14ac:dyDescent="0.25">
      <c r="A1291" s="129" t="s">
        <v>239</v>
      </c>
      <c r="B1291" s="130" t="s">
        <v>50</v>
      </c>
      <c r="C1291" s="143">
        <v>310085</v>
      </c>
      <c r="D1291" s="102" t="str">
        <f t="shared" si="292"/>
        <v>N/A</v>
      </c>
      <c r="E1291" s="143">
        <v>271284</v>
      </c>
      <c r="F1291" s="102" t="str">
        <f t="shared" si="293"/>
        <v>N/A</v>
      </c>
      <c r="G1291" s="143">
        <v>316957</v>
      </c>
      <c r="H1291" s="102" t="str">
        <f t="shared" si="294"/>
        <v>N/A</v>
      </c>
      <c r="I1291" s="103">
        <v>-12.5</v>
      </c>
      <c r="J1291" s="103">
        <v>16.84</v>
      </c>
      <c r="K1291" s="139" t="s">
        <v>50</v>
      </c>
      <c r="L1291" s="104" t="str">
        <f t="shared" si="295"/>
        <v>N/A</v>
      </c>
    </row>
    <row r="1292" spans="1:12" x14ac:dyDescent="0.25">
      <c r="A1292" s="129" t="s">
        <v>627</v>
      </c>
      <c r="B1292" s="130" t="s">
        <v>50</v>
      </c>
      <c r="C1292" s="143">
        <v>254273</v>
      </c>
      <c r="D1292" s="102" t="str">
        <f t="shared" si="292"/>
        <v>N/A</v>
      </c>
      <c r="E1292" s="143">
        <v>291856</v>
      </c>
      <c r="F1292" s="102" t="str">
        <f t="shared" si="293"/>
        <v>N/A</v>
      </c>
      <c r="G1292" s="143">
        <v>307727</v>
      </c>
      <c r="H1292" s="102" t="str">
        <f t="shared" si="294"/>
        <v>N/A</v>
      </c>
      <c r="I1292" s="103">
        <v>14.78</v>
      </c>
      <c r="J1292" s="103">
        <v>5.4379999999999997</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1565506</v>
      </c>
      <c r="D1294" s="102" t="str">
        <f t="shared" ref="D1294:D1308" si="296">IF($B1294="N/A","N/A",IF(C1294&gt;10,"No",IF(C1294&lt;-10,"No","Yes")))</f>
        <v>N/A</v>
      </c>
      <c r="E1294" s="143">
        <v>1856163</v>
      </c>
      <c r="F1294" s="102" t="str">
        <f t="shared" ref="F1294:F1308" si="297">IF($B1294="N/A","N/A",IF(E1294&gt;10,"No",IF(E1294&lt;-10,"No","Yes")))</f>
        <v>N/A</v>
      </c>
      <c r="G1294" s="143">
        <v>2206827</v>
      </c>
      <c r="H1294" s="102" t="str">
        <f t="shared" ref="H1294:H1308" si="298">IF($B1294="N/A","N/A",IF(G1294&gt;10,"No",IF(G1294&lt;-10,"No","Yes")))</f>
        <v>N/A</v>
      </c>
      <c r="I1294" s="103">
        <v>18.57</v>
      </c>
      <c r="J1294" s="103">
        <v>18.89</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7659</v>
      </c>
      <c r="D1295" s="81" t="str">
        <f t="shared" si="296"/>
        <v>N/A</v>
      </c>
      <c r="E1295" s="80">
        <v>7975</v>
      </c>
      <c r="F1295" s="81" t="str">
        <f t="shared" si="297"/>
        <v>N/A</v>
      </c>
      <c r="G1295" s="80">
        <v>8186</v>
      </c>
      <c r="H1295" s="81" t="str">
        <f t="shared" si="298"/>
        <v>N/A</v>
      </c>
      <c r="I1295" s="82">
        <v>4.1260000000000003</v>
      </c>
      <c r="J1295" s="82">
        <v>2.6459999999999999</v>
      </c>
      <c r="K1295" s="83" t="s">
        <v>112</v>
      </c>
      <c r="L1295" s="84" t="str">
        <f t="shared" si="299"/>
        <v>Yes</v>
      </c>
    </row>
    <row r="1296" spans="1:12" x14ac:dyDescent="0.25">
      <c r="A1296" s="148" t="s">
        <v>635</v>
      </c>
      <c r="B1296" s="79" t="s">
        <v>50</v>
      </c>
      <c r="C1296" s="85">
        <v>204.40083562000001</v>
      </c>
      <c r="D1296" s="81" t="str">
        <f t="shared" si="296"/>
        <v>N/A</v>
      </c>
      <c r="E1296" s="85">
        <v>232.7477116</v>
      </c>
      <c r="F1296" s="81" t="str">
        <f t="shared" si="297"/>
        <v>N/A</v>
      </c>
      <c r="G1296" s="85">
        <v>269.58551184999999</v>
      </c>
      <c r="H1296" s="81" t="str">
        <f t="shared" si="298"/>
        <v>N/A</v>
      </c>
      <c r="I1296" s="82">
        <v>13.87</v>
      </c>
      <c r="J1296" s="82">
        <v>15.83</v>
      </c>
      <c r="K1296" s="83" t="s">
        <v>112</v>
      </c>
      <c r="L1296" s="84" t="str">
        <f t="shared" si="299"/>
        <v>No</v>
      </c>
    </row>
    <row r="1297" spans="1:12" x14ac:dyDescent="0.25">
      <c r="A1297" s="148" t="s">
        <v>636</v>
      </c>
      <c r="B1297" s="79" t="s">
        <v>50</v>
      </c>
      <c r="C1297" s="85">
        <v>3036367</v>
      </c>
      <c r="D1297" s="81" t="str">
        <f t="shared" si="296"/>
        <v>N/A</v>
      </c>
      <c r="E1297" s="85">
        <v>2823900</v>
      </c>
      <c r="F1297" s="81" t="str">
        <f t="shared" si="297"/>
        <v>N/A</v>
      </c>
      <c r="G1297" s="85">
        <v>2905570</v>
      </c>
      <c r="H1297" s="81" t="str">
        <f t="shared" si="298"/>
        <v>N/A</v>
      </c>
      <c r="I1297" s="82">
        <v>-7</v>
      </c>
      <c r="J1297" s="82">
        <v>2.8919999999999999</v>
      </c>
      <c r="K1297" s="83" t="s">
        <v>112</v>
      </c>
      <c r="L1297" s="84" t="str">
        <f t="shared" si="299"/>
        <v>Yes</v>
      </c>
    </row>
    <row r="1298" spans="1:12" x14ac:dyDescent="0.25">
      <c r="A1298" s="148" t="s">
        <v>637</v>
      </c>
      <c r="B1298" s="79" t="s">
        <v>50</v>
      </c>
      <c r="C1298" s="80">
        <v>9728</v>
      </c>
      <c r="D1298" s="81" t="str">
        <f t="shared" si="296"/>
        <v>N/A</v>
      </c>
      <c r="E1298" s="80">
        <v>9438</v>
      </c>
      <c r="F1298" s="81" t="str">
        <f t="shared" si="297"/>
        <v>N/A</v>
      </c>
      <c r="G1298" s="80">
        <v>9538</v>
      </c>
      <c r="H1298" s="81" t="str">
        <f t="shared" si="298"/>
        <v>N/A</v>
      </c>
      <c r="I1298" s="82">
        <v>-2.98</v>
      </c>
      <c r="J1298" s="82">
        <v>1.06</v>
      </c>
      <c r="K1298" s="83" t="s">
        <v>112</v>
      </c>
      <c r="L1298" s="84" t="str">
        <f t="shared" si="299"/>
        <v>Yes</v>
      </c>
    </row>
    <row r="1299" spans="1:12" x14ac:dyDescent="0.25">
      <c r="A1299" s="148" t="s">
        <v>638</v>
      </c>
      <c r="B1299" s="79" t="s">
        <v>50</v>
      </c>
      <c r="C1299" s="85">
        <v>312.12654193999998</v>
      </c>
      <c r="D1299" s="81" t="str">
        <f t="shared" si="296"/>
        <v>N/A</v>
      </c>
      <c r="E1299" s="85">
        <v>299.20534011000001</v>
      </c>
      <c r="F1299" s="81" t="str">
        <f t="shared" si="297"/>
        <v>N/A</v>
      </c>
      <c r="G1299" s="85">
        <v>304.63094988</v>
      </c>
      <c r="H1299" s="81" t="str">
        <f t="shared" si="298"/>
        <v>N/A</v>
      </c>
      <c r="I1299" s="82">
        <v>-4.1399999999999997</v>
      </c>
      <c r="J1299" s="82">
        <v>1.8129999999999999</v>
      </c>
      <c r="K1299" s="83" t="s">
        <v>112</v>
      </c>
      <c r="L1299" s="84" t="str">
        <f t="shared" si="299"/>
        <v>Yes</v>
      </c>
    </row>
    <row r="1300" spans="1:12" x14ac:dyDescent="0.25">
      <c r="A1300" s="148" t="s">
        <v>648</v>
      </c>
      <c r="B1300" s="79" t="s">
        <v>50</v>
      </c>
      <c r="C1300" s="85">
        <v>4644450</v>
      </c>
      <c r="D1300" s="81" t="str">
        <f t="shared" si="296"/>
        <v>N/A</v>
      </c>
      <c r="E1300" s="85">
        <v>4831481</v>
      </c>
      <c r="F1300" s="81" t="str">
        <f t="shared" si="297"/>
        <v>N/A</v>
      </c>
      <c r="G1300" s="85">
        <v>5911789</v>
      </c>
      <c r="H1300" s="81" t="str">
        <f t="shared" si="298"/>
        <v>N/A</v>
      </c>
      <c r="I1300" s="82">
        <v>4.0270000000000001</v>
      </c>
      <c r="J1300" s="82">
        <v>22.36</v>
      </c>
      <c r="K1300" s="83" t="s">
        <v>112</v>
      </c>
      <c r="L1300" s="84" t="str">
        <f t="shared" si="299"/>
        <v>No</v>
      </c>
    </row>
    <row r="1301" spans="1:12" x14ac:dyDescent="0.25">
      <c r="A1301" s="148" t="s">
        <v>650</v>
      </c>
      <c r="B1301" s="79" t="s">
        <v>50</v>
      </c>
      <c r="C1301" s="80">
        <v>10669</v>
      </c>
      <c r="D1301" s="81" t="str">
        <f t="shared" si="296"/>
        <v>N/A</v>
      </c>
      <c r="E1301" s="80">
        <v>11251</v>
      </c>
      <c r="F1301" s="81" t="str">
        <f t="shared" si="297"/>
        <v>N/A</v>
      </c>
      <c r="G1301" s="80">
        <v>13159</v>
      </c>
      <c r="H1301" s="81" t="str">
        <f t="shared" si="298"/>
        <v>N/A</v>
      </c>
      <c r="I1301" s="82">
        <v>5.4550000000000001</v>
      </c>
      <c r="J1301" s="82">
        <v>16.96</v>
      </c>
      <c r="K1301" s="83" t="s">
        <v>112</v>
      </c>
      <c r="L1301" s="84" t="str">
        <f t="shared" si="299"/>
        <v>No</v>
      </c>
    </row>
    <row r="1302" spans="1:12" x14ac:dyDescent="0.25">
      <c r="A1302" s="148" t="s">
        <v>649</v>
      </c>
      <c r="B1302" s="79" t="s">
        <v>50</v>
      </c>
      <c r="C1302" s="85">
        <v>435.32196082000002</v>
      </c>
      <c r="D1302" s="81" t="str">
        <f t="shared" si="296"/>
        <v>N/A</v>
      </c>
      <c r="E1302" s="85">
        <v>429.42680651000001</v>
      </c>
      <c r="F1302" s="81" t="str">
        <f t="shared" si="297"/>
        <v>N/A</v>
      </c>
      <c r="G1302" s="85">
        <v>449.25822631</v>
      </c>
      <c r="H1302" s="81" t="str">
        <f t="shared" si="298"/>
        <v>N/A</v>
      </c>
      <c r="I1302" s="82">
        <v>-1.35</v>
      </c>
      <c r="J1302" s="82">
        <v>4.6180000000000003</v>
      </c>
      <c r="K1302" s="83" t="s">
        <v>112</v>
      </c>
      <c r="L1302" s="84" t="str">
        <f t="shared" si="299"/>
        <v>Yes</v>
      </c>
    </row>
    <row r="1303" spans="1:12" x14ac:dyDescent="0.25">
      <c r="A1303" s="148" t="s">
        <v>639</v>
      </c>
      <c r="B1303" s="79" t="s">
        <v>50</v>
      </c>
      <c r="C1303" s="85">
        <v>35974128</v>
      </c>
      <c r="D1303" s="81" t="str">
        <f t="shared" si="296"/>
        <v>N/A</v>
      </c>
      <c r="E1303" s="85">
        <v>39366451</v>
      </c>
      <c r="F1303" s="81" t="str">
        <f t="shared" si="297"/>
        <v>N/A</v>
      </c>
      <c r="G1303" s="85">
        <v>40361408</v>
      </c>
      <c r="H1303" s="81" t="str">
        <f t="shared" si="298"/>
        <v>N/A</v>
      </c>
      <c r="I1303" s="82">
        <v>9.43</v>
      </c>
      <c r="J1303" s="82">
        <v>2.5270000000000001</v>
      </c>
      <c r="K1303" s="83" t="s">
        <v>112</v>
      </c>
      <c r="L1303" s="84" t="str">
        <f t="shared" si="299"/>
        <v>Yes</v>
      </c>
    </row>
    <row r="1304" spans="1:12" x14ac:dyDescent="0.25">
      <c r="A1304" s="148" t="s">
        <v>640</v>
      </c>
      <c r="B1304" s="79" t="s">
        <v>50</v>
      </c>
      <c r="C1304" s="80">
        <v>23670</v>
      </c>
      <c r="D1304" s="81" t="str">
        <f t="shared" si="296"/>
        <v>N/A</v>
      </c>
      <c r="E1304" s="80">
        <v>24155</v>
      </c>
      <c r="F1304" s="81" t="str">
        <f t="shared" si="297"/>
        <v>N/A</v>
      </c>
      <c r="G1304" s="80">
        <v>24299</v>
      </c>
      <c r="H1304" s="81" t="str">
        <f t="shared" si="298"/>
        <v>N/A</v>
      </c>
      <c r="I1304" s="82">
        <v>2.0489999999999999</v>
      </c>
      <c r="J1304" s="82">
        <v>0.59609999999999996</v>
      </c>
      <c r="K1304" s="83" t="s">
        <v>112</v>
      </c>
      <c r="L1304" s="84" t="str">
        <f t="shared" si="299"/>
        <v>Yes</v>
      </c>
    </row>
    <row r="1305" spans="1:12" x14ac:dyDescent="0.25">
      <c r="A1305" s="148" t="s">
        <v>641</v>
      </c>
      <c r="B1305" s="79" t="s">
        <v>50</v>
      </c>
      <c r="C1305" s="85">
        <v>1519.8195184000001</v>
      </c>
      <c r="D1305" s="81" t="str">
        <f t="shared" si="296"/>
        <v>N/A</v>
      </c>
      <c r="E1305" s="85">
        <v>1629.7433658</v>
      </c>
      <c r="F1305" s="81" t="str">
        <f t="shared" si="297"/>
        <v>N/A</v>
      </c>
      <c r="G1305" s="85">
        <v>1661.0316474000001</v>
      </c>
      <c r="H1305" s="81" t="str">
        <f t="shared" si="298"/>
        <v>N/A</v>
      </c>
      <c r="I1305" s="82">
        <v>7.2329999999999997</v>
      </c>
      <c r="J1305" s="82">
        <v>1.92</v>
      </c>
      <c r="K1305" s="83" t="s">
        <v>112</v>
      </c>
      <c r="L1305" s="84" t="str">
        <f t="shared" si="299"/>
        <v>Yes</v>
      </c>
    </row>
    <row r="1306" spans="1:12" ht="12.75" customHeight="1" x14ac:dyDescent="0.25">
      <c r="A1306" s="148" t="s">
        <v>929</v>
      </c>
      <c r="B1306" s="79" t="s">
        <v>50</v>
      </c>
      <c r="C1306" s="85">
        <v>77983806</v>
      </c>
      <c r="D1306" s="81" t="str">
        <f t="shared" si="296"/>
        <v>N/A</v>
      </c>
      <c r="E1306" s="85">
        <v>82633824</v>
      </c>
      <c r="F1306" s="81" t="str">
        <f t="shared" si="297"/>
        <v>N/A</v>
      </c>
      <c r="G1306" s="85">
        <v>87554476</v>
      </c>
      <c r="H1306" s="81" t="str">
        <f t="shared" si="298"/>
        <v>N/A</v>
      </c>
      <c r="I1306" s="82">
        <v>5.9630000000000001</v>
      </c>
      <c r="J1306" s="82">
        <v>5.9550000000000001</v>
      </c>
      <c r="K1306" s="83" t="s">
        <v>112</v>
      </c>
      <c r="L1306" s="84" t="str">
        <f t="shared" si="299"/>
        <v>Yes</v>
      </c>
    </row>
    <row r="1307" spans="1:12" x14ac:dyDescent="0.25">
      <c r="A1307" s="148" t="s">
        <v>642</v>
      </c>
      <c r="B1307" s="79" t="s">
        <v>50</v>
      </c>
      <c r="C1307" s="80">
        <v>2295</v>
      </c>
      <c r="D1307" s="81" t="str">
        <f t="shared" si="296"/>
        <v>N/A</v>
      </c>
      <c r="E1307" s="80">
        <v>2339</v>
      </c>
      <c r="F1307" s="81" t="str">
        <f t="shared" si="297"/>
        <v>N/A</v>
      </c>
      <c r="G1307" s="80">
        <v>2366</v>
      </c>
      <c r="H1307" s="81" t="str">
        <f t="shared" si="298"/>
        <v>N/A</v>
      </c>
      <c r="I1307" s="82">
        <v>1.917</v>
      </c>
      <c r="J1307" s="82">
        <v>1.1539999999999999</v>
      </c>
      <c r="K1307" s="83" t="s">
        <v>112</v>
      </c>
      <c r="L1307" s="84" t="str">
        <f t="shared" si="299"/>
        <v>Yes</v>
      </c>
    </row>
    <row r="1308" spans="1:12" x14ac:dyDescent="0.25">
      <c r="A1308" s="148" t="s">
        <v>643</v>
      </c>
      <c r="B1308" s="96" t="s">
        <v>50</v>
      </c>
      <c r="C1308" s="94">
        <v>33979.871894999997</v>
      </c>
      <c r="D1308" s="98" t="str">
        <f t="shared" si="296"/>
        <v>N/A</v>
      </c>
      <c r="E1308" s="94">
        <v>35328.697734000001</v>
      </c>
      <c r="F1308" s="98" t="str">
        <f t="shared" si="297"/>
        <v>N/A</v>
      </c>
      <c r="G1308" s="94">
        <v>37005.273034999998</v>
      </c>
      <c r="H1308" s="98" t="str">
        <f t="shared" si="298"/>
        <v>N/A</v>
      </c>
      <c r="I1308" s="99">
        <v>3.9689999999999999</v>
      </c>
      <c r="J1308" s="99">
        <v>4.7460000000000004</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116845478</v>
      </c>
      <c r="D1310" s="81" t="str">
        <f t="shared" ref="D1310:D1333" si="300">IF($B1310="N/A","N/A",IF(C1310&gt;10,"No",IF(C1310&lt;-10,"No","Yes")))</f>
        <v>N/A</v>
      </c>
      <c r="E1310" s="140">
        <v>113935406</v>
      </c>
      <c r="F1310" s="81" t="str">
        <f t="shared" ref="F1310:F1333" si="301">IF($B1310="N/A","N/A",IF(E1310&gt;10,"No",IF(E1310&lt;-10,"No","Yes")))</f>
        <v>N/A</v>
      </c>
      <c r="G1310" s="140">
        <v>107353632</v>
      </c>
      <c r="H1310" s="81" t="str">
        <f t="shared" ref="H1310:H1333" si="302">IF($B1310="N/A","N/A",IF(G1310&gt;10,"No",IF(G1310&lt;-10,"No","Yes")))</f>
        <v>N/A</v>
      </c>
      <c r="I1310" s="82">
        <v>-2.4900000000000002</v>
      </c>
      <c r="J1310" s="82">
        <v>-5.78</v>
      </c>
      <c r="K1310" s="83" t="s">
        <v>112</v>
      </c>
      <c r="L1310" s="84" t="str">
        <f t="shared" ref="L1310:L1333" si="303">IF(J1310="Div by 0", "N/A", IF(K1310="N/A","N/A", IF(J1310&gt;VALUE(MID(K1310,1,2)), "No", IF(J1310&lt;-1*VALUE(MID(K1310,1,2)), "No", "Yes"))))</f>
        <v>Yes</v>
      </c>
    </row>
    <row r="1311" spans="1:12" x14ac:dyDescent="0.25">
      <c r="A1311" s="86" t="s">
        <v>500</v>
      </c>
      <c r="B1311" s="79" t="s">
        <v>50</v>
      </c>
      <c r="C1311" s="89">
        <v>6293</v>
      </c>
      <c r="D1311" s="89" t="str">
        <f t="shared" si="300"/>
        <v>N/A</v>
      </c>
      <c r="E1311" s="89">
        <v>6406</v>
      </c>
      <c r="F1311" s="89" t="str">
        <f t="shared" si="301"/>
        <v>N/A</v>
      </c>
      <c r="G1311" s="89">
        <v>5843</v>
      </c>
      <c r="H1311" s="81" t="str">
        <f t="shared" si="302"/>
        <v>N/A</v>
      </c>
      <c r="I1311" s="82">
        <v>1.796</v>
      </c>
      <c r="J1311" s="82">
        <v>-8.7899999999999991</v>
      </c>
      <c r="K1311" s="83" t="s">
        <v>112</v>
      </c>
      <c r="L1311" s="84" t="str">
        <f t="shared" si="303"/>
        <v>Yes</v>
      </c>
    </row>
    <row r="1312" spans="1:12" ht="12.75" customHeight="1" x14ac:dyDescent="0.25">
      <c r="A1312" s="86" t="s">
        <v>828</v>
      </c>
      <c r="B1312" s="79" t="s">
        <v>50</v>
      </c>
      <c r="C1312" s="140">
        <v>18567.531860999999</v>
      </c>
      <c r="D1312" s="81" t="str">
        <f t="shared" si="300"/>
        <v>N/A</v>
      </c>
      <c r="E1312" s="140">
        <v>17785.733063</v>
      </c>
      <c r="F1312" s="81" t="str">
        <f t="shared" si="301"/>
        <v>N/A</v>
      </c>
      <c r="G1312" s="140">
        <v>18373.033030999999</v>
      </c>
      <c r="H1312" s="81" t="str">
        <f t="shared" si="302"/>
        <v>N/A</v>
      </c>
      <c r="I1312" s="82">
        <v>-4.21</v>
      </c>
      <c r="J1312" s="82">
        <v>3.302</v>
      </c>
      <c r="K1312" s="83" t="s">
        <v>112</v>
      </c>
      <c r="L1312" s="84" t="str">
        <f t="shared" si="303"/>
        <v>Yes</v>
      </c>
    </row>
    <row r="1313" spans="1:12" x14ac:dyDescent="0.25">
      <c r="A1313" s="129" t="s">
        <v>582</v>
      </c>
      <c r="B1313" s="79" t="s">
        <v>50</v>
      </c>
      <c r="C1313" s="140">
        <v>4764.5689222999999</v>
      </c>
      <c r="D1313" s="81" t="str">
        <f t="shared" si="300"/>
        <v>N/A</v>
      </c>
      <c r="E1313" s="140">
        <v>5420.7002903000002</v>
      </c>
      <c r="F1313" s="81" t="str">
        <f t="shared" si="301"/>
        <v>N/A</v>
      </c>
      <c r="G1313" s="140">
        <v>5984.6622735000001</v>
      </c>
      <c r="H1313" s="81" t="str">
        <f t="shared" si="302"/>
        <v>N/A</v>
      </c>
      <c r="I1313" s="82">
        <v>13.77</v>
      </c>
      <c r="J1313" s="82">
        <v>10.4</v>
      </c>
      <c r="K1313" s="83" t="s">
        <v>112</v>
      </c>
      <c r="L1313" s="84" t="str">
        <f t="shared" si="303"/>
        <v>Yes</v>
      </c>
    </row>
    <row r="1314" spans="1:12" x14ac:dyDescent="0.25">
      <c r="A1314" s="129" t="s">
        <v>585</v>
      </c>
      <c r="B1314" s="79" t="s">
        <v>50</v>
      </c>
      <c r="C1314" s="140">
        <v>23707.835340000001</v>
      </c>
      <c r="D1314" s="81" t="str">
        <f t="shared" si="300"/>
        <v>N/A</v>
      </c>
      <c r="E1314" s="140">
        <v>24902.885083000001</v>
      </c>
      <c r="F1314" s="81" t="str">
        <f t="shared" si="301"/>
        <v>N/A</v>
      </c>
      <c r="G1314" s="140">
        <v>24610.749102000002</v>
      </c>
      <c r="H1314" s="81" t="str">
        <f t="shared" si="302"/>
        <v>N/A</v>
      </c>
      <c r="I1314" s="82">
        <v>5.0410000000000004</v>
      </c>
      <c r="J1314" s="82">
        <v>-1.17</v>
      </c>
      <c r="K1314" s="83" t="s">
        <v>112</v>
      </c>
      <c r="L1314" s="84" t="str">
        <f t="shared" si="303"/>
        <v>Yes</v>
      </c>
    </row>
    <row r="1315" spans="1:12" x14ac:dyDescent="0.25">
      <c r="A1315" s="129" t="s">
        <v>588</v>
      </c>
      <c r="B1315" s="79" t="s">
        <v>50</v>
      </c>
      <c r="C1315" s="140">
        <v>18004.563945999998</v>
      </c>
      <c r="D1315" s="81" t="str">
        <f t="shared" si="300"/>
        <v>N/A</v>
      </c>
      <c r="E1315" s="140">
        <v>12216.673913000001</v>
      </c>
      <c r="F1315" s="81" t="str">
        <f t="shared" si="301"/>
        <v>N/A</v>
      </c>
      <c r="G1315" s="140">
        <v>6144.4391691000001</v>
      </c>
      <c r="H1315" s="81" t="str">
        <f t="shared" si="302"/>
        <v>N/A</v>
      </c>
      <c r="I1315" s="82">
        <v>-32.1</v>
      </c>
      <c r="J1315" s="82">
        <v>-49.7</v>
      </c>
      <c r="K1315" s="83" t="s">
        <v>112</v>
      </c>
      <c r="L1315" s="84" t="str">
        <f t="shared" si="303"/>
        <v>No</v>
      </c>
    </row>
    <row r="1316" spans="1:12" x14ac:dyDescent="0.25">
      <c r="A1316" s="129" t="s">
        <v>590</v>
      </c>
      <c r="B1316" s="79" t="s">
        <v>50</v>
      </c>
      <c r="C1316" s="140">
        <v>270.90909090999997</v>
      </c>
      <c r="D1316" s="81" t="str">
        <f t="shared" si="300"/>
        <v>N/A</v>
      </c>
      <c r="E1316" s="140">
        <v>272.89189189000001</v>
      </c>
      <c r="F1316" s="81" t="str">
        <f t="shared" si="301"/>
        <v>N/A</v>
      </c>
      <c r="G1316" s="140">
        <v>249.12280702000001</v>
      </c>
      <c r="H1316" s="81" t="str">
        <f t="shared" si="302"/>
        <v>N/A</v>
      </c>
      <c r="I1316" s="82">
        <v>0.7319</v>
      </c>
      <c r="J1316" s="82">
        <v>-8.7100000000000009</v>
      </c>
      <c r="K1316" s="83" t="s">
        <v>112</v>
      </c>
      <c r="L1316" s="84" t="str">
        <f t="shared" si="303"/>
        <v>Yes</v>
      </c>
    </row>
    <row r="1317" spans="1:12" ht="12.75" customHeight="1" x14ac:dyDescent="0.25">
      <c r="A1317" s="148" t="s">
        <v>501</v>
      </c>
      <c r="B1317" s="79" t="s">
        <v>50</v>
      </c>
      <c r="C1317" s="81">
        <v>5.0516564585000001</v>
      </c>
      <c r="D1317" s="81" t="str">
        <f t="shared" si="300"/>
        <v>N/A</v>
      </c>
      <c r="E1317" s="81">
        <v>5.1045451648000002</v>
      </c>
      <c r="F1317" s="81" t="str">
        <f t="shared" si="301"/>
        <v>N/A</v>
      </c>
      <c r="G1317" s="81">
        <v>4.5818466967000004</v>
      </c>
      <c r="H1317" s="81" t="str">
        <f t="shared" si="302"/>
        <v>N/A</v>
      </c>
      <c r="I1317" s="82">
        <v>1.0469999999999999</v>
      </c>
      <c r="J1317" s="82">
        <v>-10.199999999999999</v>
      </c>
      <c r="K1317" s="83" t="s">
        <v>112</v>
      </c>
      <c r="L1317" s="84" t="str">
        <f t="shared" si="303"/>
        <v>Yes</v>
      </c>
    </row>
    <row r="1318" spans="1:12" x14ac:dyDescent="0.25">
      <c r="A1318" s="129" t="s">
        <v>582</v>
      </c>
      <c r="B1318" s="79" t="s">
        <v>50</v>
      </c>
      <c r="C1318" s="81">
        <v>16.706210747</v>
      </c>
      <c r="D1318" s="81" t="str">
        <f t="shared" si="300"/>
        <v>N/A</v>
      </c>
      <c r="E1318" s="81">
        <v>19.186856029000001</v>
      </c>
      <c r="F1318" s="81" t="str">
        <f t="shared" si="301"/>
        <v>N/A</v>
      </c>
      <c r="G1318" s="81">
        <v>17.377612368000001</v>
      </c>
      <c r="H1318" s="81" t="str">
        <f t="shared" si="302"/>
        <v>N/A</v>
      </c>
      <c r="I1318" s="82">
        <v>14.85</v>
      </c>
      <c r="J1318" s="82">
        <v>-9.43</v>
      </c>
      <c r="K1318" s="83" t="s">
        <v>112</v>
      </c>
      <c r="L1318" s="84" t="str">
        <f t="shared" si="303"/>
        <v>Yes</v>
      </c>
    </row>
    <row r="1319" spans="1:12" x14ac:dyDescent="0.25">
      <c r="A1319" s="129" t="s">
        <v>585</v>
      </c>
      <c r="B1319" s="79" t="s">
        <v>50</v>
      </c>
      <c r="C1319" s="81">
        <v>22.414009540999999</v>
      </c>
      <c r="D1319" s="81" t="str">
        <f t="shared" si="300"/>
        <v>N/A</v>
      </c>
      <c r="E1319" s="81">
        <v>22.494252158999998</v>
      </c>
      <c r="F1319" s="81" t="str">
        <f t="shared" si="301"/>
        <v>N/A</v>
      </c>
      <c r="G1319" s="81">
        <v>23.481927711000001</v>
      </c>
      <c r="H1319" s="81" t="str">
        <f t="shared" si="302"/>
        <v>N/A</v>
      </c>
      <c r="I1319" s="82">
        <v>0.35799999999999998</v>
      </c>
      <c r="J1319" s="82">
        <v>4.391</v>
      </c>
      <c r="K1319" s="83" t="s">
        <v>112</v>
      </c>
      <c r="L1319" s="84" t="str">
        <f t="shared" si="303"/>
        <v>Yes</v>
      </c>
    </row>
    <row r="1320" spans="1:12" x14ac:dyDescent="0.25">
      <c r="A1320" s="129" t="s">
        <v>588</v>
      </c>
      <c r="B1320" s="79" t="s">
        <v>50</v>
      </c>
      <c r="C1320" s="81">
        <v>1.8291772435</v>
      </c>
      <c r="D1320" s="81" t="str">
        <f t="shared" si="300"/>
        <v>N/A</v>
      </c>
      <c r="E1320" s="81">
        <v>1.6355655819999999</v>
      </c>
      <c r="F1320" s="81" t="str">
        <f t="shared" si="301"/>
        <v>N/A</v>
      </c>
      <c r="G1320" s="81">
        <v>0.80736934149999995</v>
      </c>
      <c r="H1320" s="81" t="str">
        <f t="shared" si="302"/>
        <v>N/A</v>
      </c>
      <c r="I1320" s="82">
        <v>-10.6</v>
      </c>
      <c r="J1320" s="82">
        <v>-50.6</v>
      </c>
      <c r="K1320" s="83" t="s">
        <v>112</v>
      </c>
      <c r="L1320" s="84" t="str">
        <f t="shared" si="303"/>
        <v>No</v>
      </c>
    </row>
    <row r="1321" spans="1:12" x14ac:dyDescent="0.25">
      <c r="A1321" s="129" t="s">
        <v>590</v>
      </c>
      <c r="B1321" s="79" t="s">
        <v>50</v>
      </c>
      <c r="C1321" s="81">
        <v>0.26051534669999998</v>
      </c>
      <c r="D1321" s="81" t="str">
        <f t="shared" si="300"/>
        <v>N/A</v>
      </c>
      <c r="E1321" s="81">
        <v>0.35819739579999998</v>
      </c>
      <c r="F1321" s="81" t="str">
        <f t="shared" si="301"/>
        <v>N/A</v>
      </c>
      <c r="G1321" s="81">
        <v>0.27861961089999998</v>
      </c>
      <c r="H1321" s="81" t="str">
        <f t="shared" si="302"/>
        <v>N/A</v>
      </c>
      <c r="I1321" s="82">
        <v>37.5</v>
      </c>
      <c r="J1321" s="82">
        <v>-22.2</v>
      </c>
      <c r="K1321" s="83" t="s">
        <v>112</v>
      </c>
      <c r="L1321" s="84" t="str">
        <f t="shared" si="303"/>
        <v>No</v>
      </c>
    </row>
    <row r="1322" spans="1:12" ht="12.75" customHeight="1" x14ac:dyDescent="0.25">
      <c r="A1322" s="86" t="s">
        <v>820</v>
      </c>
      <c r="B1322" s="79" t="s">
        <v>50</v>
      </c>
      <c r="C1322" s="140">
        <v>77983806</v>
      </c>
      <c r="D1322" s="81" t="str">
        <f t="shared" si="300"/>
        <v>N/A</v>
      </c>
      <c r="E1322" s="140">
        <v>82633824</v>
      </c>
      <c r="F1322" s="81" t="str">
        <f t="shared" si="301"/>
        <v>N/A</v>
      </c>
      <c r="G1322" s="140">
        <v>87554476</v>
      </c>
      <c r="H1322" s="81" t="str">
        <f t="shared" si="302"/>
        <v>N/A</v>
      </c>
      <c r="I1322" s="82">
        <v>5.9630000000000001</v>
      </c>
      <c r="J1322" s="82">
        <v>5.9550000000000001</v>
      </c>
      <c r="K1322" s="83" t="s">
        <v>112</v>
      </c>
      <c r="L1322" s="84" t="str">
        <f t="shared" si="303"/>
        <v>Yes</v>
      </c>
    </row>
    <row r="1323" spans="1:12" ht="12.75" customHeight="1" x14ac:dyDescent="0.25">
      <c r="A1323" s="86" t="s">
        <v>502</v>
      </c>
      <c r="B1323" s="79" t="s">
        <v>50</v>
      </c>
      <c r="C1323" s="89">
        <v>2295</v>
      </c>
      <c r="D1323" s="89" t="str">
        <f t="shared" si="300"/>
        <v>N/A</v>
      </c>
      <c r="E1323" s="89">
        <v>2339</v>
      </c>
      <c r="F1323" s="89" t="str">
        <f t="shared" si="301"/>
        <v>N/A</v>
      </c>
      <c r="G1323" s="89">
        <v>2366</v>
      </c>
      <c r="H1323" s="81" t="str">
        <f t="shared" si="302"/>
        <v>N/A</v>
      </c>
      <c r="I1323" s="82">
        <v>1.917</v>
      </c>
      <c r="J1323" s="82">
        <v>1.1539999999999999</v>
      </c>
      <c r="K1323" s="83" t="s">
        <v>112</v>
      </c>
      <c r="L1323" s="84" t="str">
        <f t="shared" si="303"/>
        <v>Yes</v>
      </c>
    </row>
    <row r="1324" spans="1:12" ht="25" x14ac:dyDescent="0.25">
      <c r="A1324" s="86" t="s">
        <v>829</v>
      </c>
      <c r="B1324" s="79" t="s">
        <v>50</v>
      </c>
      <c r="C1324" s="140">
        <v>33979.871894999997</v>
      </c>
      <c r="D1324" s="81" t="str">
        <f t="shared" si="300"/>
        <v>N/A</v>
      </c>
      <c r="E1324" s="140">
        <v>35328.697734000001</v>
      </c>
      <c r="F1324" s="81" t="str">
        <f t="shared" si="301"/>
        <v>N/A</v>
      </c>
      <c r="G1324" s="140">
        <v>37005.273034999998</v>
      </c>
      <c r="H1324" s="81" t="str">
        <f t="shared" si="302"/>
        <v>N/A</v>
      </c>
      <c r="I1324" s="82">
        <v>3.9689999999999999</v>
      </c>
      <c r="J1324" s="82">
        <v>4.7460000000000004</v>
      </c>
      <c r="K1324" s="83" t="s">
        <v>112</v>
      </c>
      <c r="L1324" s="84" t="str">
        <f t="shared" si="303"/>
        <v>Yes</v>
      </c>
    </row>
    <row r="1325" spans="1:12" x14ac:dyDescent="0.25">
      <c r="A1325" s="129" t="s">
        <v>644</v>
      </c>
      <c r="B1325" s="79" t="s">
        <v>50</v>
      </c>
      <c r="C1325" s="140">
        <v>450</v>
      </c>
      <c r="D1325" s="81" t="str">
        <f t="shared" si="300"/>
        <v>N/A</v>
      </c>
      <c r="E1325" s="140">
        <v>12261.8</v>
      </c>
      <c r="F1325" s="81" t="str">
        <f t="shared" si="301"/>
        <v>N/A</v>
      </c>
      <c r="G1325" s="140">
        <v>34012.071429000003</v>
      </c>
      <c r="H1325" s="81" t="str">
        <f t="shared" si="302"/>
        <v>N/A</v>
      </c>
      <c r="I1325" s="82">
        <v>2625</v>
      </c>
      <c r="J1325" s="82">
        <v>177.4</v>
      </c>
      <c r="K1325" s="83" t="s">
        <v>112</v>
      </c>
      <c r="L1325" s="84" t="str">
        <f t="shared" si="303"/>
        <v>No</v>
      </c>
    </row>
    <row r="1326" spans="1:12" x14ac:dyDescent="0.25">
      <c r="A1326" s="129" t="s">
        <v>645</v>
      </c>
      <c r="B1326" s="79" t="s">
        <v>50</v>
      </c>
      <c r="C1326" s="140">
        <v>34007.191451999999</v>
      </c>
      <c r="D1326" s="81" t="str">
        <f t="shared" si="300"/>
        <v>N/A</v>
      </c>
      <c r="E1326" s="140">
        <v>35399.736706999996</v>
      </c>
      <c r="F1326" s="81" t="str">
        <f t="shared" si="301"/>
        <v>N/A</v>
      </c>
      <c r="G1326" s="140">
        <v>37023.089711000001</v>
      </c>
      <c r="H1326" s="81" t="str">
        <f t="shared" si="302"/>
        <v>N/A</v>
      </c>
      <c r="I1326" s="82">
        <v>4.0949999999999998</v>
      </c>
      <c r="J1326" s="82">
        <v>4.5860000000000003</v>
      </c>
      <c r="K1326" s="83" t="s">
        <v>112</v>
      </c>
      <c r="L1326" s="84" t="str">
        <f t="shared" si="303"/>
        <v>Yes</v>
      </c>
    </row>
    <row r="1327" spans="1:12" x14ac:dyDescent="0.25">
      <c r="A1327" s="129" t="s">
        <v>646</v>
      </c>
      <c r="B1327" s="79" t="s">
        <v>50</v>
      </c>
      <c r="C1327" s="140">
        <v>4866</v>
      </c>
      <c r="D1327" s="81" t="str">
        <f t="shared" si="300"/>
        <v>N/A</v>
      </c>
      <c r="E1327" s="140">
        <v>11679</v>
      </c>
      <c r="F1327" s="81" t="str">
        <f t="shared" si="301"/>
        <v>N/A</v>
      </c>
      <c r="G1327" s="140" t="s">
        <v>1088</v>
      </c>
      <c r="H1327" s="81" t="str">
        <f t="shared" si="302"/>
        <v>N/A</v>
      </c>
      <c r="I1327" s="82">
        <v>140</v>
      </c>
      <c r="J1327" s="82" t="s">
        <v>1088</v>
      </c>
      <c r="K1327" s="83" t="s">
        <v>112</v>
      </c>
      <c r="L1327" s="84" t="str">
        <f t="shared" si="303"/>
        <v>N/A</v>
      </c>
    </row>
    <row r="1328" spans="1:12" x14ac:dyDescent="0.25">
      <c r="A1328" s="129" t="s">
        <v>647</v>
      </c>
      <c r="B1328" s="79" t="s">
        <v>50</v>
      </c>
      <c r="C1328" s="140" t="s">
        <v>1088</v>
      </c>
      <c r="D1328" s="81" t="str">
        <f t="shared" si="300"/>
        <v>N/A</v>
      </c>
      <c r="E1328" s="140">
        <v>8650</v>
      </c>
      <c r="F1328" s="81" t="str">
        <f t="shared" si="301"/>
        <v>N/A</v>
      </c>
      <c r="G1328" s="140" t="s">
        <v>1088</v>
      </c>
      <c r="H1328" s="81" t="str">
        <f t="shared" si="302"/>
        <v>N/A</v>
      </c>
      <c r="I1328" s="82" t="s">
        <v>1088</v>
      </c>
      <c r="J1328" s="82" t="s">
        <v>1088</v>
      </c>
      <c r="K1328" s="83" t="s">
        <v>112</v>
      </c>
      <c r="L1328" s="84" t="str">
        <f t="shared" si="303"/>
        <v>N/A</v>
      </c>
    </row>
    <row r="1329" spans="1:13" ht="25" x14ac:dyDescent="0.25">
      <c r="A1329" s="148" t="s">
        <v>503</v>
      </c>
      <c r="B1329" s="79" t="s">
        <v>50</v>
      </c>
      <c r="C1329" s="81">
        <v>1.8422932738</v>
      </c>
      <c r="D1329" s="81" t="str">
        <f t="shared" si="300"/>
        <v>N/A</v>
      </c>
      <c r="E1329" s="81">
        <v>1.863804424</v>
      </c>
      <c r="F1329" s="81" t="str">
        <f t="shared" si="301"/>
        <v>N/A</v>
      </c>
      <c r="G1329" s="81">
        <v>1.8553224857999999</v>
      </c>
      <c r="H1329" s="81" t="str">
        <f t="shared" si="302"/>
        <v>N/A</v>
      </c>
      <c r="I1329" s="82">
        <v>1.1679999999999999</v>
      </c>
      <c r="J1329" s="82">
        <v>-0.45500000000000002</v>
      </c>
      <c r="K1329" s="83" t="s">
        <v>112</v>
      </c>
      <c r="L1329" s="84" t="str">
        <f t="shared" si="303"/>
        <v>Yes</v>
      </c>
    </row>
    <row r="1330" spans="1:13" x14ac:dyDescent="0.25">
      <c r="A1330" s="129" t="s">
        <v>582</v>
      </c>
      <c r="B1330" s="79" t="s">
        <v>50</v>
      </c>
      <c r="C1330" s="81">
        <v>1.39567341E-2</v>
      </c>
      <c r="D1330" s="81" t="str">
        <f t="shared" si="300"/>
        <v>N/A</v>
      </c>
      <c r="E1330" s="81">
        <v>6.9618490699999994E-2</v>
      </c>
      <c r="F1330" s="81" t="str">
        <f t="shared" si="301"/>
        <v>N/A</v>
      </c>
      <c r="G1330" s="81">
        <v>0.20040080160000001</v>
      </c>
      <c r="H1330" s="81" t="str">
        <f t="shared" si="302"/>
        <v>N/A</v>
      </c>
      <c r="I1330" s="82">
        <v>398.8</v>
      </c>
      <c r="J1330" s="82">
        <v>187.9</v>
      </c>
      <c r="K1330" s="83" t="s">
        <v>112</v>
      </c>
      <c r="L1330" s="84" t="str">
        <f t="shared" si="303"/>
        <v>No</v>
      </c>
    </row>
    <row r="1331" spans="1:13" x14ac:dyDescent="0.25">
      <c r="A1331" s="129" t="s">
        <v>585</v>
      </c>
      <c r="B1331" s="79" t="s">
        <v>50</v>
      </c>
      <c r="C1331" s="81">
        <v>14.392417776</v>
      </c>
      <c r="D1331" s="81" t="str">
        <f t="shared" si="300"/>
        <v>N/A</v>
      </c>
      <c r="E1331" s="81">
        <v>14.490772386</v>
      </c>
      <c r="F1331" s="81" t="str">
        <f t="shared" si="301"/>
        <v>N/A</v>
      </c>
      <c r="G1331" s="81">
        <v>14.168674699</v>
      </c>
      <c r="H1331" s="81" t="str">
        <f t="shared" si="302"/>
        <v>N/A</v>
      </c>
      <c r="I1331" s="82">
        <v>0.68340000000000001</v>
      </c>
      <c r="J1331" s="82">
        <v>-2.2200000000000002</v>
      </c>
      <c r="K1331" s="83" t="s">
        <v>112</v>
      </c>
      <c r="L1331" s="84" t="str">
        <f t="shared" si="303"/>
        <v>Yes</v>
      </c>
    </row>
    <row r="1332" spans="1:13" x14ac:dyDescent="0.25">
      <c r="A1332" s="129" t="s">
        <v>588</v>
      </c>
      <c r="B1332" s="79" t="s">
        <v>50</v>
      </c>
      <c r="C1332" s="81">
        <v>1.2443383000000001E-3</v>
      </c>
      <c r="D1332" s="81" t="str">
        <f t="shared" si="300"/>
        <v>N/A</v>
      </c>
      <c r="E1332" s="81">
        <v>1.2260611999999999E-3</v>
      </c>
      <c r="F1332" s="81" t="str">
        <f t="shared" si="301"/>
        <v>N/A</v>
      </c>
      <c r="G1332" s="81">
        <v>0</v>
      </c>
      <c r="H1332" s="81" t="str">
        <f t="shared" si="302"/>
        <v>N/A</v>
      </c>
      <c r="I1332" s="82">
        <v>-1.47</v>
      </c>
      <c r="J1332" s="82">
        <v>-100</v>
      </c>
      <c r="K1332" s="83" t="s">
        <v>112</v>
      </c>
      <c r="L1332" s="84" t="str">
        <f t="shared" si="303"/>
        <v>No</v>
      </c>
    </row>
    <row r="1333" spans="1:13" x14ac:dyDescent="0.25">
      <c r="A1333" s="129" t="s">
        <v>590</v>
      </c>
      <c r="B1333" s="79" t="s">
        <v>50</v>
      </c>
      <c r="C1333" s="81">
        <v>0</v>
      </c>
      <c r="D1333" s="81" t="str">
        <f t="shared" si="300"/>
        <v>N/A</v>
      </c>
      <c r="E1333" s="81">
        <v>4.8405052999999998E-3</v>
      </c>
      <c r="F1333" s="81" t="str">
        <f t="shared" si="301"/>
        <v>N/A</v>
      </c>
      <c r="G1333" s="81">
        <v>0</v>
      </c>
      <c r="H1333" s="81" t="str">
        <f t="shared" si="302"/>
        <v>N/A</v>
      </c>
      <c r="I1333" s="82" t="s">
        <v>1088</v>
      </c>
      <c r="J1333" s="82">
        <v>-100</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2025-05-06T17:55:30Z</dcterms:modified>
</cp:coreProperties>
</file>