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SD 2013-2015\"/>
    </mc:Choice>
  </mc:AlternateContent>
  <xr:revisionPtr revIDLastSave="0" documentId="8_{09B0F1D8-6697-4FA9-858D-72C9A1B6569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<sst xmlns="http://schemas.openxmlformats.org/spreadsheetml/2006/main" count="8310" uniqueCount="1753">
  <si>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</si>
  <si>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</si>
  <si>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</si>
  <si>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</si>
  <si>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</si>
  <si>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</si>
  <si>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</si>
  <si>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</si>
  <si>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</si>
  <si>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</si>
  <si>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</si>
  <si>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</si>
  <si>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</si>
  <si>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</si>
  <si>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</si>
  <si>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</si>
  <si>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</si>
  <si>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</si>
  <si>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</si>
  <si>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</si>
  <si>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</si>
  <si>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</si>
  <si>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</si>
  <si>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</si>
  <si>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</si>
  <si>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</si>
  <si>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</si>
  <si>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</si>
  <si>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</si>
  <si>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</si>
  <si>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</si>
  <si>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</si>
  <si>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</si>
  <si>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</si>
  <si>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</si>
  <si>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</si>
  <si>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</si>
  <si>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</si>
  <si>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</si>
  <si>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</si>
  <si>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</si>
  <si>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</si>
  <si>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</si>
  <si>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</si>
  <si>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</si>
  <si>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</si>
  <si>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</si>
  <si>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</si>
  <si>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</si>
  <si>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</si>
  <si>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</si>
  <si>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</si>
  <si>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</si>
  <si>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</si>
  <si>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</si>
  <si>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</si>
  <si>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</si>
  <si>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</si>
  <si>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</si>
  <si>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</si>
  <si>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</si>
  <si>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</si>
  <si>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</si>
  <si>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</si>
  <si>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</si>
  <si>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</si>
  <si>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</si>
  <si>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</si>
  <si>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</si>
  <si>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</si>
  <si>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</si>
  <si>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</si>
  <si>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</si>
  <si>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</si>
  <si>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</si>
  <si>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</si>
  <si>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</si>
  <si>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</si>
  <si>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</si>
  <si>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</si>
  <si>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</si>
  <si>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</si>
  <si>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</si>
  <si>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</si>
  <si>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</si>
  <si>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</si>
  <si>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</si>
  <si>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</si>
  <si>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</si>
  <si>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</si>
  <si>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</si>
  <si>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</si>
  <si>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</si>
  <si>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</si>
  <si>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</si>
  <si>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</si>
  <si>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</si>
  <si>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</si>
  <si>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</si>
  <si>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</si>
  <si>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</si>
  <si>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</si>
  <si>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</si>
  <si>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</si>
  <si>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</si>
  <si>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</si>
  <si>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</si>
  <si>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</si>
  <si>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</si>
  <si>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</si>
  <si>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</si>
  <si>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</si>
  <si>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</si>
  <si>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</si>
  <si>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</si>
  <si>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</si>
  <si>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</si>
  <si>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</si>
  <si>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</si>
  <si>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</si>
  <si>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</si>
  <si>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</si>
  <si>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</si>
  <si>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</si>
  <si>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</si>
  <si>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</si>
  <si>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</si>
  <si>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</si>
  <si>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</si>
  <si>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</si>
  <si>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</si>
  <si>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</si>
  <si>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</si>
  <si>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</si>
  <si>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</si>
  <si>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</si>
  <si>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</si>
  <si>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</si>
  <si>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</si>
  <si>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</si>
  <si>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</si>
  <si>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</si>
  <si>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</si>
  <si>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</si>
  <si>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</si>
  <si>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</si>
  <si>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</si>
  <si>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</si>
  <si>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</si>
  <si>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</si>
  <si>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</si>
  <si>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</si>
  <si>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</si>
  <si>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</si>
  <si>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</si>
  <si>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</si>
  <si>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</si>
  <si>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</si>
  <si>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</si>
  <si>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</si>
  <si>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</si>
  <si>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</si>
  <si>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</si>
  <si>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</si>
  <si>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</si>
  <si>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</si>
  <si>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</si>
  <si>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</si>
  <si>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</si>
  <si>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</si>
  <si>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</si>
  <si>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</si>
  <si>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</si>
  <si>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</si>
  <si>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</si>
  <si>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</si>
  <si>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</si>
  <si>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</si>
  <si>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</si>
  <si>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</si>
  <si>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</si>
  <si>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</si>
  <si>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</si>
  <si>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</si>
  <si>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</si>
  <si>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</si>
  <si>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</si>
  <si>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</si>
  <si>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</si>
  <si>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</si>
  <si>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</si>
  <si>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</si>
  <si>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</si>
  <si>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</si>
  <si>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</si>
  <si>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</si>
  <si>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</si>
  <si>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</si>
  <si>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</si>
  <si>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</si>
  <si>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</si>
  <si>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</si>
  <si>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</si>
  <si>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</si>
  <si>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</si>
  <si>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</si>
  <si>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</si>
  <si>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</si>
  <si>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</si>
  <si>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</si>
  <si>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</si>
  <si>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</si>
  <si>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</si>
  <si>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</si>
  <si>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</si>
  <si>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</si>
  <si>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</si>
  <si>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</si>
  <si>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</si>
  <si>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</si>
  <si>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</si>
  <si>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</si>
  <si>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</si>
  <si>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</si>
  <si>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</si>
  <si>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</si>
  <si>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</si>
  <si>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</si>
  <si>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</si>
  <si>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</si>
  <si>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</si>
  <si>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</si>
  <si>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</si>
  <si>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</si>
  <si>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</si>
  <si>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</si>
  <si>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</si>
  <si>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</si>
  <si>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</si>
  <si>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</si>
  <si>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</si>
  <si>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</si>
  <si>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</si>
  <si>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</si>
  <si>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</si>
  <si>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</si>
  <si>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</si>
  <si>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</si>
  <si>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</si>
  <si>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</si>
  <si>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</si>
  <si>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</si>
  <si>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</si>
  <si>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</si>
  <si>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</si>
  <si>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</si>
  <si>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</si>
  <si>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</si>
  <si>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</si>
  <si>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</si>
  <si>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</si>
  <si>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</si>
  <si>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</si>
  <si>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</si>
  <si>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</si>
  <si>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</si>
  <si>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</si>
  <si>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</si>
  <si>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</si>
  <si>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</si>
  <si>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</si>
  <si>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</si>
  <si>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</si>
  <si>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</si>
  <si>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</si>
  <si>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</si>
  <si>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</si>
  <si>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</si>
  <si>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</si>
  <si>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</si>
  <si>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</si>
  <si>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</si>
  <si>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</si>
  <si>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</si>
  <si>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</si>
  <si>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</si>
  <si>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</si>
  <si>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</si>
  <si>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</si>
  <si>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</si>
  <si>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</si>
  <si>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</si>
  <si>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</si>
  <si>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</si>
  <si>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</si>
  <si>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</si>
  <si>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</si>
  <si>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</si>
  <si>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</si>
  <si>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</si>
  <si>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</si>
  <si>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</si>
  <si>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</si>
  <si>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</si>
  <si>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</si>
  <si>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</si>
  <si>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</si>
  <si>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</si>
  <si>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</si>
  <si>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</si>
  <si>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</si>
  <si>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</si>
  <si>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</si>
  <si>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</si>
  <si>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</si>
  <si>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</si>
  <si>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</si>
  <si>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</si>
  <si>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</si>
  <si>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</si>
  <si>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</si>
  <si>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</si>
  <si>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</si>
  <si>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</si>
  <si>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</si>
  <si>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</si>
  <si>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</si>
  <si>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</si>
  <si>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</si>
  <si>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</si>
  <si>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</si>
  <si>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</si>
  <si>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</si>
  <si>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</si>
  <si>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</si>
  <si>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</si>
  <si>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</si>
  <si>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</si>
  <si>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</si>
  <si>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</si>
  <si>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</si>
  <si>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</si>
  <si>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</si>
  <si>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</si>
  <si>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</si>
  <si>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</si>
  <si>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</si>
  <si>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</si>
  <si>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</si>
  <si>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</si>
  <si>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</si>
  <si>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</si>
  <si>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</si>
  <si>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</si>
  <si>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</si>
  <si>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</si>
  <si>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</si>
  <si>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</si>
  <si>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</si>
  <si>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</si>
  <si>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</si>
  <si>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</si>
  <si>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</si>
  <si>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</si>
  <si>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</si>
  <si>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</si>
  <si>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</si>
  <si>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</si>
  <si>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</si>
  <si>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</si>
  <si>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</si>
  <si>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</si>
  <si>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</si>
  <si>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</si>
  <si>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</si>
  <si>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</si>
  <si>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</si>
  <si>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</si>
  <si>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</si>
  <si>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</si>
  <si>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</si>
  <si>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</si>
  <si>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</si>
  <si>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</si>
  <si>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</si>
  <si>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</si>
  <si>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</si>
  <si>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</si>
  <si>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</si>
  <si>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</si>
  <si>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</si>
  <si>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</si>
  <si>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</si>
  <si>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</si>
  <si>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</si>
  <si>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</si>
  <si>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</si>
  <si>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</si>
  <si>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</si>
  <si>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</si>
  <si>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</si>
  <si>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</si>
  <si>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</si>
  <si>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</si>
  <si>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</si>
  <si>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</si>
  <si>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</si>
  <si>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</si>
  <si>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</si>
  <si>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</si>
  <si>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</si>
  <si>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</si>
  <si>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</si>
  <si>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</si>
  <si>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</si>
  <si>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</si>
  <si>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</si>
  <si>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</si>
  <si>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</si>
  <si>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</si>
  <si>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</si>
  <si>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</si>
  <si>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</si>
  <si>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</si>
  <si>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</si>
  <si>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</si>
  <si>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</si>
  <si>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</si>
  <si>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</si>
  <si>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</si>
  <si>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</si>
  <si>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</si>
  <si>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</si>
  <si>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</si>
  <si>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</si>
  <si>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</si>
  <si>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</si>
  <si>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</si>
  <si>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</si>
  <si>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</si>
  <si>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</si>
  <si>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</si>
  <si>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</si>
  <si>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</si>
  <si>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</si>
  <si>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</si>
  <si>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</si>
  <si>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</si>
  <si>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</si>
  <si>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</si>
  <si>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</si>
  <si>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</si>
  <si>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</si>
  <si>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</si>
  <si>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</si>
  <si>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</si>
  <si>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</si>
  <si>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</si>
  <si>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</si>
  <si>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</si>
  <si>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</si>
  <si>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</si>
  <si>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</si>
  <si>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</si>
  <si>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</si>
  <si>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</si>
  <si>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</si>
  <si>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</si>
  <si>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</si>
  <si>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</si>
  <si>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</si>
  <si>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</si>
  <si>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</si>
  <si>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</si>
  <si>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</si>
  <si>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</si>
  <si>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</si>
  <si>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</si>
  <si>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</si>
  <si>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</si>
  <si>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</si>
  <si>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</si>
  <si>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</si>
  <si>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</si>
  <si>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</si>
  <si>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</si>
  <si>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</si>
  <si>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</si>
  <si>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</si>
  <si>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</si>
  <si>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</si>
  <si>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</si>
  <si>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</si>
  <si>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</si>
  <si>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</si>
  <si>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</si>
  <si>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</si>
  <si>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</si>
  <si>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</si>
  <si>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</si>
  <si>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</si>
  <si>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</si>
  <si>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</si>
  <si>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</si>
  <si>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</si>
  <si>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</si>
  <si>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</si>
  <si>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</si>
  <si>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</si>
  <si>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</si>
  <si>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</si>
  <si>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</si>
  <si>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</si>
  <si>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</si>
  <si>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</si>
  <si>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</si>
  <si>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</si>
  <si>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</si>
  <si>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</si>
  <si>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</si>
  <si>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</si>
  <si>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</si>
  <si>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</si>
  <si>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</si>
  <si>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</si>
  <si>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</si>
  <si>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</si>
  <si>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</si>
  <si>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</si>
  <si>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</si>
  <si>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</si>
  <si>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</si>
  <si>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</si>
  <si>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</si>
  <si>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</si>
  <si>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</si>
  <si>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</si>
  <si>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</si>
  <si>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</si>
  <si>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</si>
  <si>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</si>
  <si>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</si>
  <si>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</si>
  <si>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</si>
  <si>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</si>
  <si>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</si>
  <si>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</si>
  <si>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</si>
  <si>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</si>
  <si>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</si>
  <si>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</si>
  <si>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</si>
  <si>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</si>
  <si>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</si>
  <si>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</si>
  <si>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</si>
  <si>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</si>
  <si>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</si>
  <si>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</si>
  <si>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</si>
  <si>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</si>
  <si>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</si>
  <si>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</si>
  <si>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</si>
  <si>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</si>
  <si>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</si>
  <si>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</si>
  <si>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</si>
  <si>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</si>
  <si>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</si>
  <si>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</si>
  <si>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</si>
  <si>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</si>
  <si>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</si>
  <si>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</si>
  <si>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</si>
  <si>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</si>
  <si>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</si>
  <si>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</si>
  <si>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</si>
  <si>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</si>
  <si>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</si>
  <si>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</si>
  <si>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</si>
  <si>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</si>
  <si>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</si>
  <si>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</si>
  <si>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</si>
  <si>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</si>
  <si>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</si>
  <si>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</si>
  <si>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</si>
  <si>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</si>
  <si>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</si>
  <si>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</si>
  <si>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</si>
  <si>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</si>
  <si>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</si>
  <si>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</si>
  <si>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</si>
  <si>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</si>
  <si>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</si>
  <si>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</si>
  <si>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</si>
  <si>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</si>
  <si>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</si>
  <si>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</si>
  <si>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</si>
  <si>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</si>
  <si>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</si>
  <si>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</si>
  <si>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</si>
  <si>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</si>
  <si>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</si>
  <si>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</si>
  <si>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</si>
  <si>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</si>
  <si>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</si>
  <si>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</si>
  <si>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</si>
  <si>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</si>
  <si>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</si>
  <si>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</si>
  <si>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</si>
  <si>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</si>
  <si>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</si>
  <si>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</si>
  <si>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</si>
  <si>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</si>
  <si>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</si>
  <si>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</si>
  <si>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</si>
  <si>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</si>
  <si>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</si>
  <si>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</si>
  <si>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</si>
  <si>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</si>
  <si>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</si>
  <si>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</si>
  <si>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</si>
  <si>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</si>
  <si>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</si>
  <si>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</si>
  <si>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</si>
  <si>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</si>
  <si>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</si>
  <si>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</si>
  <si>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</si>
  <si>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</si>
  <si>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</si>
  <si>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</si>
  <si>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</si>
  <si>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</si>
  <si>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</si>
  <si>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</si>
  <si>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</si>
  <si>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</si>
  <si>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</si>
  <si>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</si>
  <si>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</si>
  <si>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</si>
  <si>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</si>
  <si>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</si>
  <si>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</si>
  <si>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</si>
  <si>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</si>
  <si>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</si>
  <si>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</si>
  <si>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</si>
  <si>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</si>
  <si>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</si>
  <si>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</si>
  <si>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</si>
  <si>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</si>
  <si>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</si>
  <si>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</si>
  <si>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</si>
  <si>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</si>
  <si>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</si>
  <si>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</si>
  <si>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</si>
  <si>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</si>
  <si>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</si>
  <si>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</si>
  <si>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</si>
  <si>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</si>
  <si>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</si>
  <si>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</si>
  <si>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</si>
  <si>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</si>
  <si>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</si>
  <si>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</si>
  <si>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</si>
  <si>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</si>
  <si>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</si>
  <si>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</si>
  <si>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</si>
  <si>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</si>
  <si>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</si>
  <si>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</si>
  <si>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</si>
  <si>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</si>
  <si>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</si>
  <si>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</si>
  <si>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</si>
  <si>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</si>
  <si>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</si>
  <si>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</si>
  <si>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</si>
  <si>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</si>
  <si>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</si>
  <si>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</si>
  <si>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</si>
  <si>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</si>
  <si>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</si>
  <si>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</si>
  <si>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</si>
  <si>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</si>
  <si>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</si>
  <si>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</si>
  <si>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</si>
  <si>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</si>
  <si>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</si>
  <si>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</si>
  <si>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</si>
  <si>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</si>
  <si>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</si>
  <si>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</si>
  <si>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</si>
  <si>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</si>
  <si>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</si>
  <si>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</si>
  <si>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</si>
  <si>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</si>
  <si>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</si>
  <si>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</si>
  <si>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</si>
  <si>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</si>
  <si>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</si>
  <si>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</si>
  <si>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</si>
  <si>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</si>
  <si>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</si>
  <si>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</si>
  <si>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</si>
  <si>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</si>
  <si>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</si>
  <si>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</si>
  <si>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</si>
  <si>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</si>
  <si>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</si>
  <si>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</si>
  <si>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</si>
  <si>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</si>
  <si>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</si>
  <si>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</si>
  <si>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</si>
  <si>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</si>
  <si>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</si>
  <si>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</si>
  <si>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</si>
  <si>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</si>
  <si>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</si>
  <si>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</si>
  <si>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</si>
  <si>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</si>
  <si>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</si>
  <si>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</si>
  <si>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</si>
  <si>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</si>
  <si>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</si>
  <si>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</si>
  <si>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</si>
  <si>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</si>
  <si>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</si>
  <si>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</si>
  <si>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</si>
  <si>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</si>
  <si>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</si>
  <si>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</si>
  <si>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</si>
  <si>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</si>
  <si>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</si>
  <si>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</si>
  <si>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</si>
  <si>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</si>
  <si>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</si>
  <si>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</si>
  <si>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</si>
  <si>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</si>
  <si>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</si>
  <si>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</si>
  <si>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</si>
  <si>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</si>
  <si>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</si>
  <si>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</si>
  <si>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</si>
  <si>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</si>
  <si>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</si>
  <si>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</si>
  <si>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</si>
  <si>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</si>
  <si>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</si>
  <si>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</si>
  <si>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</si>
  <si>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</si>
  <si>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</si>
  <si>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</si>
  <si>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</si>
  <si>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</si>
  <si>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</si>
  <si>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</si>
  <si>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</si>
  <si>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</si>
  <si>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</si>
  <si>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</si>
  <si>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</si>
  <si>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</si>
  <si>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</si>
  <si>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</si>
  <si>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</si>
  <si>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</si>
  <si>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</si>
  <si>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</si>
  <si>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</si>
  <si>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</si>
  <si>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</si>
  <si>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</si>
  <si>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</si>
  <si>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</si>
  <si>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</si>
  <si>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</si>
  <si>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</si>
  <si>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</si>
  <si>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</si>
  <si>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</si>
  <si>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</si>
  <si>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</si>
  <si>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</si>
  <si>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</si>
  <si>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</si>
  <si>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</si>
  <si>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</si>
  <si>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</si>
  <si>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</si>
  <si>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</si>
  <si>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</si>
  <si>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</si>
  <si>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</si>
  <si>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</si>
  <si>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</si>
  <si>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</si>
  <si>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</si>
  <si>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</si>
  <si>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</si>
  <si>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</si>
  <si>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</si>
  <si>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</si>
  <si>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</si>
  <si>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</si>
  <si>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</si>
  <si>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</si>
  <si>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</si>
  <si>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</si>
  <si>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</si>
  <si>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</si>
  <si>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</si>
  <si>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</si>
  <si>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</si>
  <si>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</si>
  <si>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</si>
  <si>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</si>
  <si>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</si>
  <si>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</si>
  <si>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</si>
  <si>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</si>
  <si>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</si>
  <si>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</si>
  <si>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</si>
  <si>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</si>
  <si>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</si>
  <si>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</si>
  <si>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</si>
  <si>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</si>
  <si>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</si>
  <si>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</si>
  <si>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</si>
  <si>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</si>
  <si>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</si>
  <si>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</si>
  <si>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</si>
  <si>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</si>
  <si>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</si>
  <si>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</si>
  <si>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</si>
  <si>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</si>
  <si>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</si>
  <si>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</si>
  <si>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</si>
  <si>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</si>
  <si>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</si>
  <si>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</si>
  <si>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</si>
  <si>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</si>
  <si>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</si>
  <si>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</si>
  <si>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</si>
  <si>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</si>
  <si>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</si>
  <si>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</si>
  <si>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</si>
  <si>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</si>
  <si>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</si>
  <si>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</si>
  <si>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</si>
  <si>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</si>
  <si>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</si>
  <si>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</si>
  <si>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</si>
  <si>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</si>
  <si>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</si>
  <si>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</si>
  <si>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</si>
  <si>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</si>
  <si>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</si>
  <si>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</si>
  <si>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</si>
  <si>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</si>
  <si>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</si>
  <si>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</si>
  <si>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</si>
  <si>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</si>
  <si>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</si>
  <si>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</si>
  <si>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</si>
  <si>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</si>
  <si>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</si>
  <si>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</si>
  <si>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</si>
  <si>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</si>
  <si>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</si>
  <si>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</si>
  <si>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</si>
  <si>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</si>
  <si>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</si>
  <si>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</si>
  <si>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</si>
  <si>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</si>
  <si>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</si>
  <si>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</si>
  <si>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</si>
  <si>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</si>
  <si>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</si>
  <si>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</si>
  <si>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</si>
  <si>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</si>
  <si>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</si>
  <si>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</si>
  <si>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</si>
  <si>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</si>
  <si>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</si>
  <si>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</si>
  <si>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</si>
  <si>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</si>
  <si>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</si>
  <si>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</si>
  <si>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</si>
  <si>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</si>
  <si>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</si>
  <si>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</si>
  <si>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</si>
  <si>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</si>
  <si>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</si>
  <si>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</si>
  <si>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</si>
  <si>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</si>
  <si>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</si>
  <si>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</si>
  <si>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</si>
  <si>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</si>
  <si>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</si>
  <si>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</si>
  <si>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</si>
  <si>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</si>
  <si>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</si>
  <si>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</si>
  <si>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</si>
  <si>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</si>
  <si>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</si>
  <si>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</si>
  <si>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</si>
  <si>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</si>
  <si>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</si>
  <si>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</si>
  <si>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</si>
  <si>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</si>
  <si>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</si>
  <si>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</si>
  <si>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</si>
  <si>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</si>
  <si>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</si>
  <si>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</si>
  <si>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</si>
  <si>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</si>
  <si>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</si>
  <si>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</si>
  <si>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</si>
  <si>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</si>
  <si>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</si>
  <si>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</si>
  <si>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</si>
  <si>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</si>
  <si>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</si>
  <si>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</si>
  <si>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</si>
  <si>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</si>
  <si>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</si>
  <si>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</si>
  <si>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</si>
  <si>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</si>
  <si>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</si>
  <si>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</si>
  <si>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</si>
  <si>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</si>
  <si>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</si>
  <si>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</si>
  <si>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</si>
  <si>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</si>
  <si>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</si>
  <si>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</si>
  <si>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</si>
  <si>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</si>
  <si>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</si>
  <si>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</si>
  <si>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</si>
  <si>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</si>
  <si>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</si>
  <si>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</si>
  <si>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</si>
  <si>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</si>
  <si>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</si>
  <si>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</si>
  <si>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</si>
  <si>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</si>
  <si>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</si>
  <si>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</si>
  <si>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</si>
  <si>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</si>
  <si>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</si>
  <si>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</si>
  <si>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</si>
  <si>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</si>
  <si>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</si>
  <si>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</si>
  <si>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</si>
  <si>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</si>
  <si>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</si>
  <si>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</si>
  <si>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</si>
  <si>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</si>
  <si>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</si>
  <si>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</si>
  <si>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</si>
  <si>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</si>
  <si>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</si>
  <si>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</si>
  <si>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</si>
  <si>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</si>
  <si>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</si>
  <si>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</si>
  <si>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</si>
  <si>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</si>
  <si>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</si>
  <si>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</si>
  <si>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</si>
  <si>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</si>
  <si>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</si>
  <si>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</si>
  <si>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</si>
  <si>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</si>
  <si>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</si>
  <si>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</si>
  <si>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</si>
  <si>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</si>
  <si>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</si>
  <si>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</si>
  <si>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</si>
  <si>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</si>
  <si>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</si>
  <si>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</si>
  <si>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</si>
  <si>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</si>
  <si>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</si>
  <si>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</si>
  <si>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</si>
  <si>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</si>
  <si>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</si>
  <si>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</si>
  <si>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</si>
  <si>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</si>
  <si>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</si>
  <si>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</si>
  <si>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</si>
  <si>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</si>
  <si>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</si>
  <si>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</si>
  <si>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</si>
  <si>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</si>
  <si>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</si>
  <si>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</si>
  <si>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</si>
  <si>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</si>
  <si>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</si>
  <si>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</si>
  <si>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</si>
  <si>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</si>
  <si>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</si>
  <si>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</si>
  <si>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</si>
  <si>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</si>
  <si>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</si>
  <si>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</si>
  <si>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</si>
  <si>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</si>
  <si>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</si>
  <si>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</si>
  <si>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</si>
  <si>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</si>
  <si>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</si>
  <si>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</si>
  <si>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</si>
  <si>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</si>
  <si>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</si>
  <si>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</si>
  <si>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</si>
  <si>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</si>
  <si>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</si>
  <si>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</si>
  <si>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</si>
  <si>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</si>
  <si>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</si>
  <si>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</si>
  <si>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</si>
  <si>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</si>
  <si>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</si>
  <si>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</si>
  <si>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</si>
  <si>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</si>
  <si>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</si>
  <si>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</si>
  <si>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</si>
  <si>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</si>
  <si>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</si>
  <si>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</si>
  <si>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</si>
  <si>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</si>
  <si>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</si>
  <si>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</si>
  <si>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</si>
  <si>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</si>
  <si>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</si>
  <si>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</si>
  <si>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</si>
  <si>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</si>
  <si>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</si>
  <si>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</si>
  <si>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</si>
  <si>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</si>
  <si>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</si>
  <si>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</si>
  <si>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</si>
  <si>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</si>
  <si>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</si>
  <si>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</si>
  <si>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</si>
  <si>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</si>
  <si>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</si>
  <si>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</si>
  <si>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</si>
  <si>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</si>
  <si>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</si>
  <si>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</si>
  <si>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</si>
  <si>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</si>
  <si>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</si>
  <si>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</si>
  <si>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</si>
  <si>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</si>
  <si>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</si>
  <si>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</si>
  <si>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</si>
  <si>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</si>
  <si>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</si>
  <si>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</si>
  <si>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</si>
  <si>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</si>
  <si>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</si>
  <si>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</si>
  <si>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</si>
  <si>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</si>
  <si>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</si>
  <si>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</si>
  <si>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</si>
  <si>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</si>
  <si>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</si>
  <si>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</si>
  <si>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</si>
  <si>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</si>
  <si>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</si>
  <si>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</si>
  <si>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</si>
  <si>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</si>
  <si>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</si>
  <si>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</si>
  <si>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</si>
  <si>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</si>
  <si>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</si>
  <si>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</si>
  <si>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</si>
  <si>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</si>
  <si>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</si>
  <si>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</si>
  <si>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</si>
  <si>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</si>
  <si>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</si>
  <si>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</si>
  <si>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</si>
  <si>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</si>
  <si>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</si>
  <si>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</si>
  <si>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</si>
  <si>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</si>
  <si>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</si>
  <si>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</si>
  <si>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</si>
  <si>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</si>
  <si>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</si>
  <si>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</si>
  <si>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</si>
  <si>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</si>
  <si>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</si>
  <si>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</si>
  <si>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</si>
  <si>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</si>
  <si>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</si>
  <si>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</si>
  <si>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</si>
  <si>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</si>
  <si>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</si>
  <si>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</si>
  <si>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</si>
  <si>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</si>
  <si>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</si>
  <si>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</si>
  <si>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</si>
  <si>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</si>
  <si>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</si>
  <si>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</si>
  <si>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</si>
  <si>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</si>
  <si>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</si>
  <si>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</si>
  <si>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</si>
  <si>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</si>
  <si>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</si>
  <si>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</si>
  <si>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</si>
  <si>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</si>
  <si>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</si>
  <si>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</si>
  <si>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</si>
  <si>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</si>
  <si>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</si>
  <si>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</si>
  <si>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</si>
  <si>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</si>
  <si>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</si>
  <si>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</si>
  <si>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</si>
  <si>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</si>
  <si>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</si>
  <si>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</si>
  <si>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</si>
  <si>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</si>
  <si>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</si>
  <si>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</si>
  <si>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</si>
  <si>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</si>
  <si>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</si>
  <si>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</si>
  <si>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</si>
  <si>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</si>
  <si>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</si>
  <si>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</si>
  <si>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</si>
  <si>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</si>
  <si>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</si>
  <si>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</si>
  <si>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</si>
  <si>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</si>
  <si>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</si>
  <si>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</si>
  <si>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</si>
  <si>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</si>
  <si>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</si>
  <si>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</si>
  <si>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</si>
  <si>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</si>
  <si>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</si>
  <si>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</si>
  <si>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</si>
  <si>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</si>
  <si>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</si>
  <si>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</si>
  <si>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</si>
  <si>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</si>
  <si>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</si>
  <si>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</si>
  <si>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</si>
  <si>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</si>
  <si>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</si>
  <si>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</si>
  <si>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</si>
  <si>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</si>
  <si>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</si>
  <si>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</si>
  <si>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</si>
  <si>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</si>
  <si>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</si>
  <si>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</si>
  <si>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</si>
  <si>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</si>
  <si>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</si>
  <si>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</si>
  <si>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</si>
  <si>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</si>
  <si>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</si>
  <si>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</si>
  <si>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</si>
  <si>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</si>
  <si>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</si>
  <si>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</si>
  <si>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</si>
  <si>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</si>
  <si>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</si>
  <si>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</si>
  <si>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</si>
  <si>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</si>
  <si>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</si>
  <si>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</si>
  <si>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</si>
  <si>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</si>
  <si>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</si>
  <si>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</si>
  <si>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</si>
  <si>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</si>
  <si>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</si>
  <si>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</si>
  <si>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</si>
  <si>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</si>
  <si>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</si>
  <si>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</si>
  <si>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</si>
  <si>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</si>
  <si>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</si>
  <si>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</si>
  <si>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</si>
  <si>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</si>
  <si>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</si>
  <si>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</si>
  <si>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</si>
  <si>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</si>
  <si>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</si>
  <si>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</si>
  <si>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</si>
  <si>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</si>
  <si>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</si>
  <si>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</si>
  <si>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</si>
  <si>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</si>
  <si>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</si>
  <si>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</si>
  <si>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</si>
  <si>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</si>
  <si>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</si>
  <si>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</si>
  <si>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</si>
  <si>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</si>
  <si>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</si>
  <si>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</si>
  <si>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</si>
  <si>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</si>
  <si>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</si>
  <si>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</si>
  <si>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</si>
  <si>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</si>
  <si>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</si>
  <si>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</si>
  <si>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</si>
  <si>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</si>
  <si>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</si>
  <si>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</si>
  <si>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</si>
  <si>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</si>
  <si>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</si>
  <si>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</si>
  <si>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</si>
  <si>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</si>
  <si>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</si>
  <si>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</si>
  <si>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</si>
  <si>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</si>
  <si>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</si>
  <si>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</si>
  <si>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</si>
  <si>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</si>
  <si>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</si>
  <si>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</si>
  <si>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</si>
  <si>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</si>
  <si>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</si>
  <si>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</si>
  <si>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</si>
  <si>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</si>
  <si>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</si>
  <si>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</si>
  <si>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</si>
  <si>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</si>
  <si>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</si>
  <si>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</si>
  <si>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</si>
  <si>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</si>
  <si>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</si>
  <si>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</si>
  <si>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</si>
  <si>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</si>
  <si>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</si>
  <si>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</si>
  <si>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</si>
  <si>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</si>
  <si>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</si>
  <si>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</si>
  <si>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</si>
  <si>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</si>
  <si>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</si>
  <si>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</si>
  <si>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</si>
  <si>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</si>
  <si>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</si>
  <si>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</si>
  <si>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</si>
  <si>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</si>
  <si>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</si>
  <si>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</si>
  <si>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</si>
  <si>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</si>
  <si>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</si>
  <si>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</si>
  <si>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</si>
  <si>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</si>
  <si>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</si>
  <si>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</si>
  <si>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</si>
  <si>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</si>
  <si>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</si>
  <si>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</si>
  <si>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</si>
  <si>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</si>
  <si>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</si>
  <si>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</si>
  <si>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</si>
  <si>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</si>
  <si>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</si>
  <si>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</si>
  <si>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</si>
  <si>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</si>
  <si>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</si>
  <si>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</si>
  <si>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</si>
  <si>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</si>
  <si>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</si>
  <si>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</si>
  <si>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</si>
  <si>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</si>
  <si>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</si>
  <si>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</si>
  <si>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</si>
  <si>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</si>
  <si>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</si>
  <si>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</si>
  <si>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</si>
  <si>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</si>
  <si>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</si>
  <si>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</si>
  <si>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</si>
  <si>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</si>
  <si>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</si>
  <si>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</si>
  <si>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</si>
  <si>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</si>
  <si>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</si>
  <si>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</si>
  <si>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</si>
  <si>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</si>
  <si>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</si>
  <si>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</si>
  <si>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</si>
  <si>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</si>
  <si>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</si>
  <si>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</si>
  <si>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</si>
  <si>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</si>
  <si>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</si>
  <si>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</si>
  <si>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</si>
  <si>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</si>
  <si>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</si>
  <si>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</si>
  <si>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</si>
  <si>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</si>
  <si>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</si>
  <si>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</si>
  <si>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</si>
  <si>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</si>
  <si>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</si>
  <si>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</si>
  <si>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</si>
  <si>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</si>
  <si>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</si>
  <si>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</si>
  <si>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</si>
  <si>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</si>
  <si>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</si>
  <si>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</si>
  <si>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</si>
  <si>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</si>
  <si>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</si>
  <si>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</si>
  <si>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</si>
  <si>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</si>
  <si>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</si>
  <si>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</si>
  <si>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</si>
  <si>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</si>
  <si>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</si>
  <si>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</si>
  <si>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</si>
  <si>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</si>
  <si>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</si>
  <si>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</si>
  <si>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</si>
  <si>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</si>
  <si>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</si>
  <si>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</si>
  <si>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</si>
  <si>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</si>
  <si>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</si>
  <si>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</si>
  <si>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</si>
  <si>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</si>
  <si>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</si>
  <si>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</si>
  <si>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</si>
  <si>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</si>
  <si>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</si>
  <si>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</si>
  <si>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</si>
  <si>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</si>
  <si>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</si>
  <si>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</si>
  <si>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</si>
  <si>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</si>
  <si>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</si>
  <si>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</si>
  <si>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</si>
  <si>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</si>
  <si>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</si>
  <si>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</si>
  <si>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</si>
  <si>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</si>
  <si>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</si>
  <si>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</si>
  <si>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</si>
  <si>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</si>
  <si>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</si>
  <si>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</si>
  <si>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</si>
  <si>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</si>
  <si>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</si>
  <si>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</si>
  <si>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</si>
  <si>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</si>
  <si>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</si>
  <si>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</si>
  <si>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</si>
  <si>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</si>
  <si>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</si>
  <si>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</si>
  <si>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</si>
  <si>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</si>
  <si>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</si>
  <si>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</si>
  <si>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</si>
  <si>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</si>
  <si>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</si>
  <si>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</si>
  <si>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</si>
  <si>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</si>
  <si>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</si>
  <si>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</si>
  <si>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</si>
  <si>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</si>
  <si>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</si>
  <si>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</si>
  <si>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</si>
  <si>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</si>
  <si>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</si>
  <si>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</si>
  <si>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</si>
  <si>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</si>
  <si>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</si>
  <si>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</si>
  <si>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</si>
  <si>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</si>
  <si>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</si>
  <si>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</si>
  <si>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</si>
  <si>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</si>
  <si>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</si>
  <si>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</si>
  <si>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</si>
  <si>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</si>
  <si>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</si>
  <si>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</si>
  <si>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</si>
  <si>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</si>
  <si>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</si>
  <si>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</si>
  <si>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</si>
  <si>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</si>
  <si>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</si>
  <si>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</si>
  <si>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</si>
  <si>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</si>
  <si>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</si>
  <si>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</si>
  <si>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</si>
  <si>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</si>
  <si>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</si>
  <si>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</si>
  <si>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</si>
  <si>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</si>
  <si>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</si>
  <si>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</si>
  <si>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</si>
  <si>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</si>
  <si>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</si>
  <si>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</si>
  <si>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</si>
  <si>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</si>
  <si>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</si>
  <si>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</si>
  <si>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</si>
  <si>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</si>
  <si>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</si>
  <si>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</si>
  <si>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</si>
  <si>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</si>
  <si>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</si>
  <si>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</si>
  <si>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</si>
  <si>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</si>
  <si>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</si>
  <si>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</si>
  <si>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</si>
  <si>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</si>
  <si>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</si>
  <si>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</si>
  <si>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</si>
  <si>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</si>
  <si>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</si>
  <si>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</si>
  <si>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</si>
  <si>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</si>
  <si>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</si>
  <si>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</si>
  <si>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</si>
  <si>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</si>
  <si>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</si>
  <si>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</si>
  <si>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</si>
  <si>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</si>
  <si>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</si>
  <si>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</si>
  <si>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</si>
  <si>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</si>
  <si>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</si>
  <si>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</si>
  <si>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</si>
  <si>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</si>
  <si>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</si>
  <si>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</si>
  <si>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</si>
  <si>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</si>
  <si>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</si>
  <si>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</si>
  <si>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</si>
  <si>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</si>
  <si>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</si>
  <si>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</si>
  <si>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</si>
  <si>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</si>
  <si>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</si>
  <si>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</si>
  <si>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</si>
  <si>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</si>
  <si>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</si>
  <si>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</si>
  <si>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</si>
  <si>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</si>
  <si>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</si>
  <si>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</si>
  <si>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</si>
  <si>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</si>
  <si>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</si>
  <si>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</si>
  <si>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</si>
  <si>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</si>
  <si>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</si>
  <si>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</si>
  <si>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</si>
  <si>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</si>
  <si>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</si>
  <si>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</si>
  <si>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</si>
  <si>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</si>
  <si>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</si>
  <si>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</si>
  <si>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</si>
  <si>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</si>
  <si>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</si>
  <si>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</si>
  <si>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</si>
  <si>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</si>
  <si>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</si>
  <si>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</si>
  <si>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</si>
  <si>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</si>
  <si>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</si>
  <si>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SD</t>
  </si>
  <si>
    <t>Div by 0</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</si>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</sst>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9">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1750</v>
      </c>
      <c r="J6" s="6" t="s">
        <v>1750</v>
      </c>
      <c r="K6" s="85" t="str">
        <f t="shared" ref="K6:K11" si="0">IF(J6="Div by 0", "N/A", IF(J6="N/A","N/A", IF(J6&gt;30, "No", IF(J6&lt;-30, "No", "Yes"))))</f>
        <v>N/A</v>
      </c>
    </row>
    <row r="7" spans="1:11" x14ac:dyDescent="0.25">
      <c r="A7" s="105" t="s">
        <v>442</v>
      </c>
      <c r="B7" s="60" t="s">
        <v>213</v>
      </c>
      <c r="C7" s="5" t="s">
        <v>1750</v>
      </c>
      <c r="D7" s="5" t="str">
        <f t="shared" ref="D7:D11" si="1">IF($B7="N/A","N/A",IF(C7&lt;0,"No","Yes"))</f>
        <v>N/A</v>
      </c>
      <c r="E7" s="5" t="s">
        <v>1750</v>
      </c>
      <c r="F7" s="5" t="str">
        <f t="shared" ref="F7:F11" si="2">IF($B7="N/A","N/A",IF(E7&lt;0,"No","Yes"))</f>
        <v>N/A</v>
      </c>
      <c r="G7" s="5" t="s">
        <v>1750</v>
      </c>
      <c r="H7" s="5" t="str">
        <f t="shared" ref="H7:H11" si="3">IF($B7="N/A","N/A",IF(G7&lt;0,"No","Yes"))</f>
        <v>N/A</v>
      </c>
      <c r="I7" s="6" t="s">
        <v>1750</v>
      </c>
      <c r="J7" s="6" t="s">
        <v>1750</v>
      </c>
      <c r="K7" s="85" t="str">
        <f t="shared" si="0"/>
        <v>N/A</v>
      </c>
    </row>
    <row r="8" spans="1:11" x14ac:dyDescent="0.25">
      <c r="A8" s="105" t="s">
        <v>443</v>
      </c>
      <c r="B8" s="60" t="s">
        <v>213</v>
      </c>
      <c r="C8" s="5" t="s">
        <v>1750</v>
      </c>
      <c r="D8" s="5" t="str">
        <f t="shared" si="1"/>
        <v>N/A</v>
      </c>
      <c r="E8" s="5" t="s">
        <v>1750</v>
      </c>
      <c r="F8" s="5" t="str">
        <f t="shared" si="2"/>
        <v>N/A</v>
      </c>
      <c r="G8" s="5" t="s">
        <v>1750</v>
      </c>
      <c r="H8" s="5" t="str">
        <f t="shared" si="3"/>
        <v>N/A</v>
      </c>
      <c r="I8" s="6" t="s">
        <v>1750</v>
      </c>
      <c r="J8" s="6" t="s">
        <v>1750</v>
      </c>
      <c r="K8" s="85" t="str">
        <f t="shared" si="0"/>
        <v>N/A</v>
      </c>
    </row>
    <row r="9" spans="1:11" x14ac:dyDescent="0.25">
      <c r="A9" s="105" t="s">
        <v>444</v>
      </c>
      <c r="B9" s="60" t="s">
        <v>213</v>
      </c>
      <c r="C9" s="5" t="s">
        <v>1750</v>
      </c>
      <c r="D9" s="5" t="str">
        <f t="shared" si="1"/>
        <v>N/A</v>
      </c>
      <c r="E9" s="5" t="s">
        <v>1750</v>
      </c>
      <c r="F9" s="5" t="str">
        <f t="shared" si="2"/>
        <v>N/A</v>
      </c>
      <c r="G9" s="5" t="s">
        <v>1750</v>
      </c>
      <c r="H9" s="5" t="str">
        <f t="shared" si="3"/>
        <v>N/A</v>
      </c>
      <c r="I9" s="6" t="s">
        <v>1750</v>
      </c>
      <c r="J9" s="6" t="s">
        <v>1750</v>
      </c>
      <c r="K9" s="85" t="str">
        <f t="shared" si="0"/>
        <v>N/A</v>
      </c>
    </row>
    <row r="10" spans="1:11" x14ac:dyDescent="0.25">
      <c r="A10" s="105" t="s">
        <v>445</v>
      </c>
      <c r="B10" s="60" t="s">
        <v>213</v>
      </c>
      <c r="C10" s="5" t="s">
        <v>1750</v>
      </c>
      <c r="D10" s="5" t="str">
        <f t="shared" si="1"/>
        <v>N/A</v>
      </c>
      <c r="E10" s="5" t="s">
        <v>1750</v>
      </c>
      <c r="F10" s="5" t="str">
        <f t="shared" si="2"/>
        <v>N/A</v>
      </c>
      <c r="G10" s="5" t="s">
        <v>1750</v>
      </c>
      <c r="H10" s="5" t="str">
        <f t="shared" si="3"/>
        <v>N/A</v>
      </c>
      <c r="I10" s="6" t="s">
        <v>1750</v>
      </c>
      <c r="J10" s="6" t="s">
        <v>1750</v>
      </c>
      <c r="K10" s="85" t="str">
        <f t="shared" si="0"/>
        <v>N/A</v>
      </c>
    </row>
    <row r="11" spans="1:11" x14ac:dyDescent="0.25">
      <c r="A11" s="105" t="s">
        <v>204</v>
      </c>
      <c r="B11" s="60" t="s">
        <v>213</v>
      </c>
      <c r="C11" s="5" t="s">
        <v>1750</v>
      </c>
      <c r="D11" s="5" t="str">
        <f t="shared" si="1"/>
        <v>N/A</v>
      </c>
      <c r="E11" s="5" t="s">
        <v>1750</v>
      </c>
      <c r="F11" s="5" t="str">
        <f t="shared" si="2"/>
        <v>N/A</v>
      </c>
      <c r="G11" s="5" t="s">
        <v>1750</v>
      </c>
      <c r="H11" s="5" t="str">
        <f t="shared" si="3"/>
        <v>N/A</v>
      </c>
      <c r="I11" s="6" t="s">
        <v>1750</v>
      </c>
      <c r="J11" s="6" t="s">
        <v>1750</v>
      </c>
      <c r="K11" s="85" t="str">
        <f t="shared" si="0"/>
        <v>N/A</v>
      </c>
    </row>
    <row r="12" spans="1:11" x14ac:dyDescent="0.25">
      <c r="A12" s="105" t="s">
        <v>650</v>
      </c>
      <c r="B12" s="60" t="s">
        <v>213</v>
      </c>
      <c r="C12" s="5" t="s">
        <v>1750</v>
      </c>
      <c r="D12" s="5" t="str">
        <f t="shared" ref="D12:D23" si="4">IF($B12="N/A","N/A",IF(C12&lt;0,"No","Yes"))</f>
        <v>N/A</v>
      </c>
      <c r="E12" s="5" t="s">
        <v>1750</v>
      </c>
      <c r="F12" s="5" t="str">
        <f t="shared" ref="F12:F23" si="5">IF($B12="N/A","N/A",IF(E12&lt;0,"No","Yes"))</f>
        <v>N/A</v>
      </c>
      <c r="G12" s="5" t="s">
        <v>1750</v>
      </c>
      <c r="H12" s="5" t="str">
        <f t="shared" ref="H12:H23" si="6">IF($B12="N/A","N/A",IF(G12&lt;0,"No","Yes"))</f>
        <v>N/A</v>
      </c>
      <c r="I12" s="6" t="s">
        <v>1750</v>
      </c>
      <c r="J12" s="6" t="s">
        <v>1750</v>
      </c>
      <c r="K12" s="85" t="str">
        <f t="shared" ref="K12:K23" si="7">IF(J12="Div by 0", "N/A", IF(J12="N/A","N/A", IF(J12&gt;30, "No", IF(J12&lt;-30, "No", "Yes"))))</f>
        <v>N/A</v>
      </c>
    </row>
    <row r="13" spans="1:11" x14ac:dyDescent="0.25">
      <c r="A13" s="105" t="s">
        <v>649</v>
      </c>
      <c r="B13" s="60" t="s">
        <v>213</v>
      </c>
      <c r="C13" s="5" t="s">
        <v>1750</v>
      </c>
      <c r="D13" s="5" t="str">
        <f t="shared" si="4"/>
        <v>N/A</v>
      </c>
      <c r="E13" s="5" t="s">
        <v>1750</v>
      </c>
      <c r="F13" s="5" t="str">
        <f t="shared" si="5"/>
        <v>N/A</v>
      </c>
      <c r="G13" s="5" t="s">
        <v>1750</v>
      </c>
      <c r="H13" s="5" t="str">
        <f t="shared" si="6"/>
        <v>N/A</v>
      </c>
      <c r="I13" s="6" t="s">
        <v>1750</v>
      </c>
      <c r="J13" s="6" t="s">
        <v>1750</v>
      </c>
      <c r="K13" s="85" t="str">
        <f t="shared" si="7"/>
        <v>N/A</v>
      </c>
    </row>
    <row r="14" spans="1:11" x14ac:dyDescent="0.25">
      <c r="A14" s="105" t="s">
        <v>850</v>
      </c>
      <c r="B14" s="60" t="s">
        <v>213</v>
      </c>
      <c r="C14" s="6" t="s">
        <v>1750</v>
      </c>
      <c r="D14" s="5" t="str">
        <f t="shared" si="4"/>
        <v>N/A</v>
      </c>
      <c r="E14" s="6" t="s">
        <v>1750</v>
      </c>
      <c r="F14" s="5" t="str">
        <f t="shared" si="5"/>
        <v>N/A</v>
      </c>
      <c r="G14" s="6" t="s">
        <v>1750</v>
      </c>
      <c r="H14" s="5" t="str">
        <f t="shared" si="6"/>
        <v>N/A</v>
      </c>
      <c r="I14" s="6" t="s">
        <v>1750</v>
      </c>
      <c r="J14" s="6" t="s">
        <v>1750</v>
      </c>
      <c r="K14" s="85" t="str">
        <f t="shared" si="7"/>
        <v>N/A</v>
      </c>
    </row>
    <row r="15" spans="1:11" x14ac:dyDescent="0.25">
      <c r="A15" s="105" t="s">
        <v>651</v>
      </c>
      <c r="B15" s="60" t="s">
        <v>213</v>
      </c>
      <c r="C15" s="5" t="s">
        <v>1750</v>
      </c>
      <c r="D15" s="5" t="str">
        <f t="shared" si="4"/>
        <v>N/A</v>
      </c>
      <c r="E15" s="5" t="s">
        <v>1750</v>
      </c>
      <c r="F15" s="5" t="str">
        <f t="shared" si="5"/>
        <v>N/A</v>
      </c>
      <c r="G15" s="5" t="s">
        <v>1750</v>
      </c>
      <c r="H15" s="5" t="str">
        <f t="shared" si="6"/>
        <v>N/A</v>
      </c>
      <c r="I15" s="6" t="s">
        <v>1750</v>
      </c>
      <c r="J15" s="6" t="s">
        <v>1750</v>
      </c>
      <c r="K15" s="85" t="str">
        <f t="shared" si="7"/>
        <v>N/A</v>
      </c>
    </row>
    <row r="16" spans="1:11" x14ac:dyDescent="0.25">
      <c r="A16" s="105" t="s">
        <v>370</v>
      </c>
      <c r="B16" s="60" t="s">
        <v>213</v>
      </c>
      <c r="C16" s="5" t="s">
        <v>1750</v>
      </c>
      <c r="D16" s="5" t="str">
        <f t="shared" si="4"/>
        <v>N/A</v>
      </c>
      <c r="E16" s="5" t="s">
        <v>1750</v>
      </c>
      <c r="F16" s="5" t="str">
        <f t="shared" si="5"/>
        <v>N/A</v>
      </c>
      <c r="G16" s="5" t="s">
        <v>1750</v>
      </c>
      <c r="H16" s="5" t="str">
        <f t="shared" si="6"/>
        <v>N/A</v>
      </c>
      <c r="I16" s="6" t="s">
        <v>1750</v>
      </c>
      <c r="J16" s="6" t="s">
        <v>1750</v>
      </c>
      <c r="K16" s="85" t="str">
        <f t="shared" si="7"/>
        <v>N/A</v>
      </c>
    </row>
    <row r="17" spans="1:11" x14ac:dyDescent="0.25">
      <c r="A17" s="105" t="s">
        <v>851</v>
      </c>
      <c r="B17" s="60" t="s">
        <v>213</v>
      </c>
      <c r="C17" s="6" t="s">
        <v>1750</v>
      </c>
      <c r="D17" s="5" t="str">
        <f t="shared" si="4"/>
        <v>N/A</v>
      </c>
      <c r="E17" s="6" t="s">
        <v>1750</v>
      </c>
      <c r="F17" s="5" t="str">
        <f t="shared" si="5"/>
        <v>N/A</v>
      </c>
      <c r="G17" s="6" t="s">
        <v>1750</v>
      </c>
      <c r="H17" s="5" t="str">
        <f t="shared" si="6"/>
        <v>N/A</v>
      </c>
      <c r="I17" s="6" t="s">
        <v>1750</v>
      </c>
      <c r="J17" s="6" t="s">
        <v>1750</v>
      </c>
      <c r="K17" s="85" t="str">
        <f t="shared" si="7"/>
        <v>N/A</v>
      </c>
    </row>
    <row r="18" spans="1:11" x14ac:dyDescent="0.25">
      <c r="A18" s="105" t="s">
        <v>652</v>
      </c>
      <c r="B18" s="60" t="s">
        <v>213</v>
      </c>
      <c r="C18" s="5" t="s">
        <v>1750</v>
      </c>
      <c r="D18" s="5" t="str">
        <f t="shared" si="4"/>
        <v>N/A</v>
      </c>
      <c r="E18" s="5" t="s">
        <v>1750</v>
      </c>
      <c r="F18" s="5" t="str">
        <f t="shared" si="5"/>
        <v>N/A</v>
      </c>
      <c r="G18" s="5" t="s">
        <v>1750</v>
      </c>
      <c r="H18" s="5" t="str">
        <f t="shared" si="6"/>
        <v>N/A</v>
      </c>
      <c r="I18" s="6" t="s">
        <v>1750</v>
      </c>
      <c r="J18" s="6" t="s">
        <v>1750</v>
      </c>
      <c r="K18" s="85" t="str">
        <f t="shared" si="7"/>
        <v>N/A</v>
      </c>
    </row>
    <row r="19" spans="1:11" x14ac:dyDescent="0.25">
      <c r="A19" s="105" t="s">
        <v>205</v>
      </c>
      <c r="B19" s="60" t="s">
        <v>213</v>
      </c>
      <c r="C19" s="5" t="s">
        <v>1750</v>
      </c>
      <c r="D19" s="5" t="str">
        <f t="shared" si="4"/>
        <v>N/A</v>
      </c>
      <c r="E19" s="5" t="s">
        <v>1750</v>
      </c>
      <c r="F19" s="5" t="str">
        <f t="shared" si="5"/>
        <v>N/A</v>
      </c>
      <c r="G19" s="5" t="s">
        <v>1750</v>
      </c>
      <c r="H19" s="5" t="str">
        <f t="shared" si="6"/>
        <v>N/A</v>
      </c>
      <c r="I19" s="6" t="s">
        <v>1750</v>
      </c>
      <c r="J19" s="6" t="s">
        <v>1750</v>
      </c>
      <c r="K19" s="85" t="str">
        <f t="shared" si="7"/>
        <v>N/A</v>
      </c>
    </row>
    <row r="20" spans="1:11" x14ac:dyDescent="0.25">
      <c r="A20" s="105" t="s">
        <v>852</v>
      </c>
      <c r="B20" s="60" t="s">
        <v>213</v>
      </c>
      <c r="C20" s="6" t="s">
        <v>1750</v>
      </c>
      <c r="D20" s="5" t="str">
        <f t="shared" si="4"/>
        <v>N/A</v>
      </c>
      <c r="E20" s="6" t="s">
        <v>1750</v>
      </c>
      <c r="F20" s="5" t="str">
        <f t="shared" si="5"/>
        <v>N/A</v>
      </c>
      <c r="G20" s="6" t="s">
        <v>1750</v>
      </c>
      <c r="H20" s="5" t="str">
        <f t="shared" si="6"/>
        <v>N/A</v>
      </c>
      <c r="I20" s="6" t="s">
        <v>1750</v>
      </c>
      <c r="J20" s="6" t="s">
        <v>1750</v>
      </c>
      <c r="K20" s="85" t="str">
        <f t="shared" si="7"/>
        <v>N/A</v>
      </c>
    </row>
    <row r="21" spans="1:11" x14ac:dyDescent="0.25">
      <c r="A21" s="105" t="s">
        <v>653</v>
      </c>
      <c r="B21" s="60" t="s">
        <v>213</v>
      </c>
      <c r="C21" s="5" t="s">
        <v>1750</v>
      </c>
      <c r="D21" s="5" t="str">
        <f t="shared" si="4"/>
        <v>N/A</v>
      </c>
      <c r="E21" s="5" t="s">
        <v>1750</v>
      </c>
      <c r="F21" s="5" t="str">
        <f t="shared" si="5"/>
        <v>N/A</v>
      </c>
      <c r="G21" s="5" t="s">
        <v>1750</v>
      </c>
      <c r="H21" s="5" t="str">
        <f t="shared" si="6"/>
        <v>N/A</v>
      </c>
      <c r="I21" s="6" t="s">
        <v>1750</v>
      </c>
      <c r="J21" s="6" t="s">
        <v>1750</v>
      </c>
      <c r="K21" s="85" t="str">
        <f t="shared" si="7"/>
        <v>N/A</v>
      </c>
    </row>
    <row r="22" spans="1:11" x14ac:dyDescent="0.25">
      <c r="A22" s="105" t="s">
        <v>1682</v>
      </c>
      <c r="B22" s="60" t="s">
        <v>213</v>
      </c>
      <c r="C22" s="5" t="s">
        <v>1750</v>
      </c>
      <c r="D22" s="5" t="str">
        <f t="shared" si="4"/>
        <v>N/A</v>
      </c>
      <c r="E22" s="5" t="s">
        <v>1750</v>
      </c>
      <c r="F22" s="5" t="str">
        <f t="shared" si="5"/>
        <v>N/A</v>
      </c>
      <c r="G22" s="5" t="s">
        <v>1750</v>
      </c>
      <c r="H22" s="5" t="str">
        <f t="shared" si="6"/>
        <v>N/A</v>
      </c>
      <c r="I22" s="6" t="s">
        <v>1750</v>
      </c>
      <c r="J22" s="6" t="s">
        <v>1750</v>
      </c>
      <c r="K22" s="85" t="str">
        <f t="shared" si="7"/>
        <v>N/A</v>
      </c>
    </row>
    <row r="23" spans="1:11" x14ac:dyDescent="0.25">
      <c r="A23" s="105" t="s">
        <v>853</v>
      </c>
      <c r="B23" s="60" t="s">
        <v>213</v>
      </c>
      <c r="C23" s="6" t="s">
        <v>1750</v>
      </c>
      <c r="D23" s="5" t="str">
        <f t="shared" si="4"/>
        <v>N/A</v>
      </c>
      <c r="E23" s="6" t="s">
        <v>1750</v>
      </c>
      <c r="F23" s="5" t="str">
        <f t="shared" si="5"/>
        <v>N/A</v>
      </c>
      <c r="G23" s="6" t="s">
        <v>1750</v>
      </c>
      <c r="H23" s="5" t="str">
        <f t="shared" si="6"/>
        <v>N/A</v>
      </c>
      <c r="I23" s="6" t="s">
        <v>1750</v>
      </c>
      <c r="J23" s="6" t="s">
        <v>1750</v>
      </c>
      <c r="K23" s="85" t="str">
        <f t="shared" si="7"/>
        <v>N/A</v>
      </c>
    </row>
    <row r="24" spans="1:11" x14ac:dyDescent="0.25">
      <c r="A24" s="105" t="s">
        <v>15</v>
      </c>
      <c r="B24" s="60" t="s">
        <v>213</v>
      </c>
      <c r="C24" s="5" t="s">
        <v>1750</v>
      </c>
      <c r="D24" s="5" t="str">
        <f>IF($B24="N/A","N/A",IF(C24&lt;0,"No","Yes"))</f>
        <v>N/A</v>
      </c>
      <c r="E24" s="5" t="s">
        <v>1750</v>
      </c>
      <c r="F24" s="5" t="str">
        <f>IF($B24="N/A","N/A",IF(E24&lt;0,"No","Yes"))</f>
        <v>N/A</v>
      </c>
      <c r="G24" s="5" t="s">
        <v>1750</v>
      </c>
      <c r="H24" s="5" t="str">
        <f>IF($B24="N/A","N/A",IF(G24&lt;0,"No","Yes"))</f>
        <v>N/A</v>
      </c>
      <c r="I24" s="6" t="s">
        <v>1750</v>
      </c>
      <c r="J24" s="6" t="s">
        <v>1750</v>
      </c>
      <c r="K24" s="85" t="str">
        <f t="shared" ref="K24:K30" si="8">IF(J24="Div by 0", "N/A", IF(J24="N/A","N/A", IF(J24&gt;30, "No", IF(J24&lt;-30, "No", "Yes"))))</f>
        <v>N/A</v>
      </c>
    </row>
    <row r="25" spans="1:11" x14ac:dyDescent="0.25">
      <c r="A25" s="105" t="s">
        <v>159</v>
      </c>
      <c r="B25" s="60" t="s">
        <v>213</v>
      </c>
      <c r="C25" s="5" t="s">
        <v>1750</v>
      </c>
      <c r="D25" s="5" t="str">
        <f>IF($B25="N/A","N/A",IF(C25&lt;0,"No","Yes"))</f>
        <v>N/A</v>
      </c>
      <c r="E25" s="5" t="s">
        <v>1750</v>
      </c>
      <c r="F25" s="5" t="str">
        <f>IF($B25="N/A","N/A",IF(E25&lt;0,"No","Yes"))</f>
        <v>N/A</v>
      </c>
      <c r="G25" s="5" t="s">
        <v>1750</v>
      </c>
      <c r="H25" s="5" t="str">
        <f>IF($B25="N/A","N/A",IF(G25&lt;0,"No","Yes"))</f>
        <v>N/A</v>
      </c>
      <c r="I25" s="6" t="s">
        <v>1750</v>
      </c>
      <c r="J25" s="6" t="s">
        <v>1750</v>
      </c>
      <c r="K25" s="85" t="str">
        <f t="shared" si="8"/>
        <v>N/A</v>
      </c>
    </row>
    <row r="26" spans="1:11" x14ac:dyDescent="0.25">
      <c r="A26" s="105" t="s">
        <v>32</v>
      </c>
      <c r="B26" s="60" t="s">
        <v>213</v>
      </c>
      <c r="C26" s="5" t="s">
        <v>1750</v>
      </c>
      <c r="D26" s="5" t="str">
        <f>IF($B26="N/A","N/A",IF(C26&lt;0,"No","Yes"))</f>
        <v>N/A</v>
      </c>
      <c r="E26" s="5" t="s">
        <v>1750</v>
      </c>
      <c r="F26" s="5" t="str">
        <f>IF($B26="N/A","N/A",IF(E26&lt;0,"No","Yes"))</f>
        <v>N/A</v>
      </c>
      <c r="G26" s="5" t="s">
        <v>1750</v>
      </c>
      <c r="H26" s="5" t="str">
        <f>IF($B26="N/A","N/A",IF(G26&lt;0,"No","Yes"))</f>
        <v>N/A</v>
      </c>
      <c r="I26" s="6" t="s">
        <v>1750</v>
      </c>
      <c r="J26" s="6" t="s">
        <v>1750</v>
      </c>
      <c r="K26" s="85" t="str">
        <f t="shared" si="8"/>
        <v>N/A</v>
      </c>
    </row>
    <row r="27" spans="1:11" x14ac:dyDescent="0.25">
      <c r="A27" s="105" t="s">
        <v>160</v>
      </c>
      <c r="B27" s="60" t="s">
        <v>213</v>
      </c>
      <c r="C27" s="5" t="s">
        <v>1750</v>
      </c>
      <c r="D27" s="5" t="str">
        <f t="shared" ref="D27:D30" si="9">IF($B27="N/A","N/A",IF(C27&lt;0,"No","Yes"))</f>
        <v>N/A</v>
      </c>
      <c r="E27" s="5" t="s">
        <v>1750</v>
      </c>
      <c r="F27" s="5" t="str">
        <f t="shared" ref="F27:F30" si="10">IF($B27="N/A","N/A",IF(E27&lt;0,"No","Yes"))</f>
        <v>N/A</v>
      </c>
      <c r="G27" s="5" t="s">
        <v>1750</v>
      </c>
      <c r="H27" s="5" t="str">
        <f t="shared" ref="H27:H30" si="11">IF($B27="N/A","N/A",IF(G27&lt;0,"No","Yes"))</f>
        <v>N/A</v>
      </c>
      <c r="I27" s="6" t="s">
        <v>1750</v>
      </c>
      <c r="J27" s="6" t="s">
        <v>1750</v>
      </c>
      <c r="K27" s="85" t="str">
        <f t="shared" si="8"/>
        <v>N/A</v>
      </c>
    </row>
    <row r="28" spans="1:11" x14ac:dyDescent="0.25">
      <c r="A28" s="83" t="s">
        <v>372</v>
      </c>
      <c r="B28" s="60" t="s">
        <v>213</v>
      </c>
      <c r="C28" s="5" t="s">
        <v>1750</v>
      </c>
      <c r="D28" s="5" t="str">
        <f t="shared" si="9"/>
        <v>N/A</v>
      </c>
      <c r="E28" s="5" t="s">
        <v>1750</v>
      </c>
      <c r="F28" s="5" t="str">
        <f t="shared" si="10"/>
        <v>N/A</v>
      </c>
      <c r="G28" s="5" t="s">
        <v>1750</v>
      </c>
      <c r="H28" s="5" t="str">
        <f t="shared" si="11"/>
        <v>N/A</v>
      </c>
      <c r="I28" s="6" t="s">
        <v>1750</v>
      </c>
      <c r="J28" s="6" t="s">
        <v>1750</v>
      </c>
      <c r="K28" s="85" t="str">
        <f t="shared" si="8"/>
        <v>N/A</v>
      </c>
    </row>
    <row r="29" spans="1:11" x14ac:dyDescent="0.25">
      <c r="A29" s="83" t="s">
        <v>374</v>
      </c>
      <c r="B29" s="60" t="s">
        <v>213</v>
      </c>
      <c r="C29" s="5" t="s">
        <v>1750</v>
      </c>
      <c r="D29" s="5" t="str">
        <f t="shared" si="9"/>
        <v>N/A</v>
      </c>
      <c r="E29" s="5" t="s">
        <v>1750</v>
      </c>
      <c r="F29" s="5" t="str">
        <f t="shared" si="10"/>
        <v>N/A</v>
      </c>
      <c r="G29" s="5" t="s">
        <v>1750</v>
      </c>
      <c r="H29" s="5" t="str">
        <f t="shared" si="11"/>
        <v>N/A</v>
      </c>
      <c r="I29" s="6" t="s">
        <v>1750</v>
      </c>
      <c r="J29" s="6" t="s">
        <v>1750</v>
      </c>
      <c r="K29" s="85" t="str">
        <f t="shared" si="8"/>
        <v>N/A</v>
      </c>
    </row>
    <row r="30" spans="1:11" x14ac:dyDescent="0.25">
      <c r="A30" s="100" t="s">
        <v>375</v>
      </c>
      <c r="B30" s="107" t="s">
        <v>213</v>
      </c>
      <c r="C30" s="94" t="s">
        <v>1750</v>
      </c>
      <c r="D30" s="94" t="str">
        <f t="shared" si="9"/>
        <v>N/A</v>
      </c>
      <c r="E30" s="94" t="s">
        <v>1750</v>
      </c>
      <c r="F30" s="94" t="str">
        <f t="shared" si="10"/>
        <v>N/A</v>
      </c>
      <c r="G30" s="94" t="s">
        <v>1750</v>
      </c>
      <c r="H30" s="94" t="str">
        <f t="shared" si="11"/>
        <v>N/A</v>
      </c>
      <c r="I30" s="95" t="s">
        <v>1750</v>
      </c>
      <c r="J30" s="95" t="s">
        <v>1750</v>
      </c>
      <c r="K30" s="96" t="str">
        <f t="shared" si="8"/>
        <v>N/A</v>
      </c>
    </row>
    <row r="31" spans="1:11" ht="12" customHeight="1" x14ac:dyDescent="0.25">
      <c r="A31" s="175" t="s">
        <v>1619</v>
      </c>
      <c r="B31" s="176"/>
      <c r="C31" s="176"/>
      <c r="D31" s="176"/>
      <c r="E31" s="176"/>
      <c r="F31" s="176"/>
      <c r="G31" s="176"/>
      <c r="H31" s="176"/>
      <c r="I31" s="176"/>
      <c r="J31" s="176"/>
      <c r="K31" s="177"/>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3280486</v>
      </c>
      <c r="D7" s="18" t="str">
        <f>IF($B7="N/A","N/A",IF(C7&gt;15,"No",IF(C7&lt;-15,"No","Yes")))</f>
        <v>N/A</v>
      </c>
      <c r="E7" s="17">
        <v>3377077</v>
      </c>
      <c r="F7" s="18" t="str">
        <f>IF($B7="N/A","N/A",IF(E7&gt;15,"No",IF(E7&lt;-15,"No","Yes")))</f>
        <v>N/A</v>
      </c>
      <c r="G7" s="17">
        <v>3422215</v>
      </c>
      <c r="H7" s="18" t="str">
        <f>IF($B7="N/A","N/A",IF(G7&gt;15,"No",IF(G7&lt;-15,"No","Yes")))</f>
        <v>N/A</v>
      </c>
      <c r="I7" s="19">
        <v>2.944</v>
      </c>
      <c r="J7" s="19">
        <v>1.337</v>
      </c>
      <c r="K7" s="86" t="str">
        <f t="shared" ref="K7:K54" si="0">IF(J7="Div by 0", "N/A", IF(J7="N/A","N/A", IF(J7&gt;30, "No", IF(J7&lt;-30, "No", "Yes"))))</f>
        <v>Yes</v>
      </c>
    </row>
    <row r="8" spans="1:11" x14ac:dyDescent="0.25">
      <c r="A8" s="104" t="s">
        <v>362</v>
      </c>
      <c r="B8" s="16" t="s">
        <v>213</v>
      </c>
      <c r="C8" s="80">
        <v>81.574650829000007</v>
      </c>
      <c r="D8" s="18" t="str">
        <f>IF($B8="N/A","N/A",IF(C8&gt;15,"No",IF(C8&lt;-15,"No","Yes")))</f>
        <v>N/A</v>
      </c>
      <c r="E8" s="20">
        <v>81.244401593000006</v>
      </c>
      <c r="F8" s="18" t="str">
        <f>IF($B8="N/A","N/A",IF(E8&gt;15,"No",IF(E8&lt;-15,"No","Yes")))</f>
        <v>N/A</v>
      </c>
      <c r="G8" s="20">
        <v>81.798630419000006</v>
      </c>
      <c r="H8" s="18" t="str">
        <f>IF($B8="N/A","N/A",IF(G8&gt;15,"No",IF(G8&lt;-15,"No","Yes")))</f>
        <v>N/A</v>
      </c>
      <c r="I8" s="19">
        <v>-0.40500000000000003</v>
      </c>
      <c r="J8" s="19">
        <v>0.68220000000000003</v>
      </c>
      <c r="K8" s="86" t="str">
        <f t="shared" si="0"/>
        <v>Yes</v>
      </c>
    </row>
    <row r="9" spans="1:11" x14ac:dyDescent="0.25">
      <c r="A9" s="104" t="s">
        <v>119</v>
      </c>
      <c r="B9" s="21" t="s">
        <v>213</v>
      </c>
      <c r="C9" s="53">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1" x14ac:dyDescent="0.25">
      <c r="A10" s="104" t="s">
        <v>120</v>
      </c>
      <c r="B10" s="21" t="s">
        <v>213</v>
      </c>
      <c r="C10" s="53">
        <v>0.23350198720000001</v>
      </c>
      <c r="D10" s="5" t="str">
        <f>IF($B10="N/A","N/A",IF(C10&gt;15,"No",IF(C10&lt;-15,"No","Yes")))</f>
        <v>N/A</v>
      </c>
      <c r="E10" s="5">
        <v>0.2296364578</v>
      </c>
      <c r="F10" s="5" t="str">
        <f>IF($B10="N/A","N/A",IF(E10&gt;15,"No",IF(E10&lt;-15,"No","Yes")))</f>
        <v>N/A</v>
      </c>
      <c r="G10" s="5">
        <v>0.21237707159999999</v>
      </c>
      <c r="H10" s="5" t="str">
        <f>IF($B10="N/A","N/A",IF(G10&gt;15,"No",IF(G10&lt;-15,"No","Yes")))</f>
        <v>N/A</v>
      </c>
      <c r="I10" s="6">
        <v>-1.66</v>
      </c>
      <c r="J10" s="6">
        <v>-7.52</v>
      </c>
      <c r="K10" s="85" t="str">
        <f t="shared" si="0"/>
        <v>Yes</v>
      </c>
    </row>
    <row r="11" spans="1:11" x14ac:dyDescent="0.25">
      <c r="A11" s="104" t="s">
        <v>854</v>
      </c>
      <c r="B11" s="21" t="s">
        <v>213</v>
      </c>
      <c r="C11" s="53">
        <v>18.191847184</v>
      </c>
      <c r="D11" s="5" t="str">
        <f>IF($B11="N/A","N/A",IF(C11&gt;15,"No",IF(C11&lt;-15,"No","Yes")))</f>
        <v>N/A</v>
      </c>
      <c r="E11" s="5">
        <v>18.525961948999999</v>
      </c>
      <c r="F11" s="5" t="str">
        <f>IF($B11="N/A","N/A",IF(E11&gt;15,"No",IF(E11&lt;-15,"No","Yes")))</f>
        <v>N/A</v>
      </c>
      <c r="G11" s="5">
        <v>17.988992508999999</v>
      </c>
      <c r="H11" s="5" t="str">
        <f>IF($B11="N/A","N/A",IF(G11&gt;15,"No",IF(G11&lt;-15,"No","Yes")))</f>
        <v>N/A</v>
      </c>
      <c r="I11" s="6">
        <v>1.837</v>
      </c>
      <c r="J11" s="6">
        <v>-2.9</v>
      </c>
      <c r="K11" s="85" t="str">
        <f t="shared" si="0"/>
        <v>Yes</v>
      </c>
    </row>
    <row r="12" spans="1:11" x14ac:dyDescent="0.25">
      <c r="A12" s="104" t="s">
        <v>855</v>
      </c>
      <c r="B12" s="55" t="s">
        <v>214</v>
      </c>
      <c r="C12" s="53">
        <v>89.603551805999999</v>
      </c>
      <c r="D12" s="5" t="str">
        <f>IF(OR($B12="N/A",$C12="N/A"),"N/A",IF(C12&gt;100,"No",IF(C12&lt;95,"No","Yes")))</f>
        <v>No</v>
      </c>
      <c r="E12" s="53">
        <v>89.625545305000003</v>
      </c>
      <c r="F12" s="5" t="str">
        <f>IF(OR($B12="N/A",$E12="N/A"),"N/A",IF(E12&gt;100,"No",IF(E12&lt;95,"No","Yes")))</f>
        <v>No</v>
      </c>
      <c r="G12" s="53">
        <v>90.600418371999993</v>
      </c>
      <c r="H12" s="5" t="str">
        <f>IF($B12="N/A","N/A",IF(G12&gt;100,"No",IF(G12&lt;95,"No","Yes")))</f>
        <v>No</v>
      </c>
      <c r="I12" s="56">
        <v>2.4500000000000001E-2</v>
      </c>
      <c r="J12" s="56">
        <v>1.0880000000000001</v>
      </c>
      <c r="K12" s="85" t="str">
        <f t="shared" si="0"/>
        <v>Yes</v>
      </c>
    </row>
    <row r="13" spans="1:11" x14ac:dyDescent="0.25">
      <c r="A13" s="104" t="s">
        <v>347</v>
      </c>
      <c r="B13" s="55" t="s">
        <v>213</v>
      </c>
      <c r="C13" s="53">
        <v>3.3268250000000001E-4</v>
      </c>
      <c r="D13" s="5" t="str">
        <f>IF($B13="N/A","N/A",IF(C13&gt;100,"No",IF(C13&lt;95,"No","Yes")))</f>
        <v>N/A</v>
      </c>
      <c r="E13" s="53">
        <v>4.05516E-5</v>
      </c>
      <c r="F13" s="5" t="str">
        <f>IF($B13="N/A","N/A",IF(E13&gt;100,"No",IF(E13&lt;95,"No","Yes")))</f>
        <v>N/A</v>
      </c>
      <c r="G13" s="53">
        <v>0</v>
      </c>
      <c r="H13" s="5" t="str">
        <f>IF($B13="N/A","N/A",IF(G13&gt;100,"No",IF(G13&lt;95,"No","Yes")))</f>
        <v>N/A</v>
      </c>
      <c r="I13" s="56">
        <v>-87.8</v>
      </c>
      <c r="J13" s="56">
        <v>-100</v>
      </c>
      <c r="K13" s="85" t="str">
        <f t="shared" si="0"/>
        <v>No</v>
      </c>
    </row>
    <row r="14" spans="1:11" x14ac:dyDescent="0.25">
      <c r="A14" s="104" t="s">
        <v>348</v>
      </c>
      <c r="B14" s="55" t="s">
        <v>213</v>
      </c>
      <c r="C14" s="53">
        <v>3.3268250000000001E-4</v>
      </c>
      <c r="D14" s="5" t="str">
        <f t="shared" ref="D14" si="1">IF($B14="N/A","N/A",IF(C14&lt;0,"No","Yes"))</f>
        <v>N/A</v>
      </c>
      <c r="E14" s="53">
        <v>4.05516E-5</v>
      </c>
      <c r="F14" s="5" t="str">
        <f t="shared" ref="F14" si="2">IF($B14="N/A","N/A",IF(E14&lt;0,"No","Yes"))</f>
        <v>N/A</v>
      </c>
      <c r="G14" s="53">
        <v>0</v>
      </c>
      <c r="H14" s="5" t="str">
        <f t="shared" ref="H14" si="3">IF($B14="N/A","N/A",IF(G14&lt;0,"No","Yes"))</f>
        <v>N/A</v>
      </c>
      <c r="I14" s="56">
        <v>-87.8</v>
      </c>
      <c r="J14" s="56">
        <v>-100</v>
      </c>
      <c r="K14" s="85" t="str">
        <f t="shared" si="0"/>
        <v>No</v>
      </c>
    </row>
    <row r="15" spans="1:11" x14ac:dyDescent="0.25">
      <c r="A15" s="104" t="s">
        <v>856</v>
      </c>
      <c r="B15" s="55" t="s">
        <v>214</v>
      </c>
      <c r="C15" s="53">
        <v>87.119821291999997</v>
      </c>
      <c r="D15" s="5" t="str">
        <f>IF(OR($B15="N/A",$C15="N/A"),"N/A",IF(C15&gt;100,"No",IF(C15&lt;95,"No","Yes")))</f>
        <v>No</v>
      </c>
      <c r="E15" s="53">
        <v>88.353848037999995</v>
      </c>
      <c r="F15" s="5" t="str">
        <f>IF(OR($B15="N/A",$E15="N/A"),"N/A",IF(E15&gt;100,"No",IF(E15&lt;95,"No","Yes")))</f>
        <v>No</v>
      </c>
      <c r="G15" s="53">
        <v>86.472602190999993</v>
      </c>
      <c r="H15" s="5" t="str">
        <f>IF($B15="N/A","N/A",IF(G15&gt;100,"No",IF(G15&lt;95,"No","Yes")))</f>
        <v>No</v>
      </c>
      <c r="I15" s="56">
        <v>1.4159999999999999</v>
      </c>
      <c r="J15" s="56">
        <v>-2.13</v>
      </c>
      <c r="K15" s="85" t="str">
        <f t="shared" si="0"/>
        <v>Yes</v>
      </c>
    </row>
    <row r="16" spans="1:11" x14ac:dyDescent="0.25">
      <c r="A16" s="104" t="s">
        <v>331</v>
      </c>
      <c r="B16" s="21" t="s">
        <v>213</v>
      </c>
      <c r="C16" s="43">
        <v>2676045</v>
      </c>
      <c r="D16" s="5" t="str">
        <f>IF($B16="N/A","N/A",IF(C16&gt;15,"No",IF(C16&lt;-15,"No","Yes")))</f>
        <v>N/A</v>
      </c>
      <c r="E16" s="22">
        <v>2743686</v>
      </c>
      <c r="F16" s="5" t="str">
        <f>IF($B16="N/A","N/A",IF(E16&gt;15,"No",IF(E16&lt;-15,"No","Yes")))</f>
        <v>N/A</v>
      </c>
      <c r="G16" s="22">
        <v>2799325</v>
      </c>
      <c r="H16" s="5" t="str">
        <f>IF($B16="N/A","N/A",IF(G16&gt;15,"No",IF(G16&lt;-15,"No","Yes")))</f>
        <v>N/A</v>
      </c>
      <c r="I16" s="6">
        <v>2.528</v>
      </c>
      <c r="J16" s="6">
        <v>2.028</v>
      </c>
      <c r="K16" s="85" t="str">
        <f t="shared" si="0"/>
        <v>Yes</v>
      </c>
    </row>
    <row r="17" spans="1:11" x14ac:dyDescent="0.25">
      <c r="A17" s="104" t="s">
        <v>439</v>
      </c>
      <c r="B17" s="21" t="s">
        <v>215</v>
      </c>
      <c r="C17" s="53">
        <v>17.102216144</v>
      </c>
      <c r="D17" s="5" t="str">
        <f>IF($B17="N/A","N/A",IF(C17&gt;20,"No",IF(C17&lt;5,"No","Yes")))</f>
        <v>Yes</v>
      </c>
      <c r="E17" s="5">
        <v>17.021991583999998</v>
      </c>
      <c r="F17" s="5" t="str">
        <f>IF($B17="N/A","N/A",IF(E17&gt;20,"No",IF(E17&lt;5,"No","Yes")))</f>
        <v>Yes</v>
      </c>
      <c r="G17" s="5">
        <v>17.042751377999998</v>
      </c>
      <c r="H17" s="5" t="str">
        <f>IF($B17="N/A","N/A",IF(G17&gt;20,"No",IF(G17&lt;5,"No","Yes")))</f>
        <v>Yes</v>
      </c>
      <c r="I17" s="6">
        <v>-0.46899999999999997</v>
      </c>
      <c r="J17" s="6">
        <v>0.122</v>
      </c>
      <c r="K17" s="85" t="str">
        <f t="shared" si="0"/>
        <v>Yes</v>
      </c>
    </row>
    <row r="18" spans="1:11" x14ac:dyDescent="0.25">
      <c r="A18" s="104" t="s">
        <v>440</v>
      </c>
      <c r="B18" s="16" t="s">
        <v>213</v>
      </c>
      <c r="C18" s="53">
        <v>82.897783856000004</v>
      </c>
      <c r="D18" s="5" t="str">
        <f>IF($B18="N/A","N/A",IF(C18&gt;15,"No",IF(C18&lt;-15,"No","Yes")))</f>
        <v>N/A</v>
      </c>
      <c r="E18" s="5">
        <v>82.978008415999994</v>
      </c>
      <c r="F18" s="5" t="str">
        <f>IF($B18="N/A","N/A",IF(E18&gt;15,"No",IF(E18&lt;-15,"No","Yes")))</f>
        <v>N/A</v>
      </c>
      <c r="G18" s="5">
        <v>82.957248621999994</v>
      </c>
      <c r="H18" s="5" t="str">
        <f>IF($B18="N/A","N/A",IF(G18&gt;15,"No",IF(G18&lt;-15,"No","Yes")))</f>
        <v>N/A</v>
      </c>
      <c r="I18" s="6">
        <v>9.6799999999999997E-2</v>
      </c>
      <c r="J18" s="6">
        <v>-2.5000000000000001E-2</v>
      </c>
      <c r="K18" s="85" t="str">
        <f t="shared" si="0"/>
        <v>Yes</v>
      </c>
    </row>
    <row r="19" spans="1:11" x14ac:dyDescent="0.25">
      <c r="A19" s="104" t="s">
        <v>441</v>
      </c>
      <c r="B19" s="21" t="s">
        <v>216</v>
      </c>
      <c r="C19" s="53">
        <v>5.1447565343999999</v>
      </c>
      <c r="D19" s="5" t="str">
        <f>IF($B19="N/A","N/A",IF(C19&gt;1,"Yes","No"))</f>
        <v>Yes</v>
      </c>
      <c r="E19" s="5">
        <v>0.75088767450000005</v>
      </c>
      <c r="F19" s="5" t="str">
        <f>IF($B19="N/A","N/A",IF(E19&gt;1,"Yes","No"))</f>
        <v>No</v>
      </c>
      <c r="G19" s="5">
        <v>0.71828029969999996</v>
      </c>
      <c r="H19" s="5" t="str">
        <f>IF($B19="N/A","N/A",IF(G19&gt;1,"Yes","No"))</f>
        <v>No</v>
      </c>
      <c r="I19" s="6">
        <v>-85.4</v>
      </c>
      <c r="J19" s="6">
        <v>-4.34</v>
      </c>
      <c r="K19" s="85" t="str">
        <f t="shared" si="0"/>
        <v>Yes</v>
      </c>
    </row>
    <row r="20" spans="1:11" x14ac:dyDescent="0.25">
      <c r="A20" s="104" t="s">
        <v>857</v>
      </c>
      <c r="B20" s="21" t="s">
        <v>213</v>
      </c>
      <c r="C20" s="46">
        <v>127.46876725</v>
      </c>
      <c r="D20" s="5" t="str">
        <f>IF($B20="N/A","N/A",IF(C20&gt;15,"No",IF(C20&lt;-15,"No","Yes")))</f>
        <v>N/A</v>
      </c>
      <c r="E20" s="23">
        <v>461.81448403000002</v>
      </c>
      <c r="F20" s="5" t="str">
        <f>IF($B20="N/A","N/A",IF(E20&gt;15,"No",IF(E20&lt;-15,"No","Yes")))</f>
        <v>N/A</v>
      </c>
      <c r="G20" s="23">
        <v>570.77008006999995</v>
      </c>
      <c r="H20" s="5" t="str">
        <f>IF($B20="N/A","N/A",IF(G20&gt;15,"No",IF(G20&lt;-15,"No","Yes")))</f>
        <v>N/A</v>
      </c>
      <c r="I20" s="6">
        <v>262.3</v>
      </c>
      <c r="J20" s="6">
        <v>23.59</v>
      </c>
      <c r="K20" s="85" t="str">
        <f t="shared" si="0"/>
        <v>Yes</v>
      </c>
    </row>
    <row r="21" spans="1:11" x14ac:dyDescent="0.25">
      <c r="A21" s="104" t="s">
        <v>34</v>
      </c>
      <c r="B21" s="21" t="s">
        <v>213</v>
      </c>
      <c r="C21" s="57">
        <v>0</v>
      </c>
      <c r="D21" s="5" t="str">
        <f>IF($B21="N/A","N/A",IF(C21&gt;15,"No",IF(C21&lt;-15,"No","Yes")))</f>
        <v>N/A</v>
      </c>
      <c r="E21" s="58">
        <v>0</v>
      </c>
      <c r="F21" s="5" t="str">
        <f>IF($B21="N/A","N/A",IF(E21&gt;15,"No",IF(E21&lt;-15,"No","Yes")))</f>
        <v>N/A</v>
      </c>
      <c r="G21" s="58">
        <v>0</v>
      </c>
      <c r="H21" s="5" t="str">
        <f>IF($B21="N/A","N/A",IF(G21&gt;15,"No",IF(G21&lt;-15,"No","Yes")))</f>
        <v>N/A</v>
      </c>
      <c r="I21" s="6" t="s">
        <v>1750</v>
      </c>
      <c r="J21" s="6" t="s">
        <v>1750</v>
      </c>
      <c r="K21" s="85" t="str">
        <f t="shared" si="0"/>
        <v>N/A</v>
      </c>
    </row>
    <row r="22" spans="1:11" x14ac:dyDescent="0.25">
      <c r="A22" s="104" t="s">
        <v>1683</v>
      </c>
      <c r="B22" s="21" t="s">
        <v>213</v>
      </c>
      <c r="C22" s="57">
        <v>0</v>
      </c>
      <c r="D22" s="5" t="str">
        <f>IF($B22="N/A","N/A",IF(C22&gt;15,"No",IF(C22&lt;-15,"No","Yes")))</f>
        <v>N/A</v>
      </c>
      <c r="E22" s="58">
        <v>0</v>
      </c>
      <c r="F22" s="5" t="str">
        <f>IF($B22="N/A","N/A",IF(E22&gt;15,"No",IF(E22&lt;-15,"No","Yes")))</f>
        <v>N/A</v>
      </c>
      <c r="G22" s="58">
        <v>0</v>
      </c>
      <c r="H22" s="5" t="str">
        <f>IF($B22="N/A","N/A",IF(G22&gt;15,"No",IF(G22&lt;-15,"No","Yes")))</f>
        <v>N/A</v>
      </c>
      <c r="I22" s="6" t="s">
        <v>1750</v>
      </c>
      <c r="J22" s="6" t="s">
        <v>1750</v>
      </c>
      <c r="K22" s="85" t="str">
        <f t="shared" si="0"/>
        <v>N/A</v>
      </c>
    </row>
    <row r="23" spans="1:11" x14ac:dyDescent="0.25">
      <c r="A23" s="104" t="s">
        <v>35</v>
      </c>
      <c r="B23" s="21" t="s">
        <v>213</v>
      </c>
      <c r="C23" s="57">
        <v>18.234424927999999</v>
      </c>
      <c r="D23" s="5" t="str">
        <f>IF($B23="N/A","N/A",IF(C23&gt;15,"No",IF(C23&lt;-15,"No","Yes")))</f>
        <v>N/A</v>
      </c>
      <c r="E23" s="58">
        <v>18.568602229</v>
      </c>
      <c r="F23" s="5" t="str">
        <f>IF($B23="N/A","N/A",IF(E23&gt;15,"No",IF(E23&lt;-15,"No","Yes")))</f>
        <v>N/A</v>
      </c>
      <c r="G23" s="58">
        <v>18.027278315</v>
      </c>
      <c r="H23" s="5" t="str">
        <f>IF($B23="N/A","N/A",IF(G23&gt;15,"No",IF(G23&lt;-15,"No","Yes")))</f>
        <v>N/A</v>
      </c>
      <c r="I23" s="6">
        <v>1.833</v>
      </c>
      <c r="J23" s="6">
        <v>-2.92</v>
      </c>
      <c r="K23" s="85" t="str">
        <f t="shared" si="0"/>
        <v>Yes</v>
      </c>
    </row>
    <row r="24" spans="1:11" x14ac:dyDescent="0.25">
      <c r="A24" s="104" t="s">
        <v>858</v>
      </c>
      <c r="B24" s="21" t="s">
        <v>243</v>
      </c>
      <c r="C24" s="46" t="s">
        <v>1750</v>
      </c>
      <c r="D24" s="5" t="str">
        <f>IF($B24="N/A","N/A",IF(C24&gt;300,"No",IF(C24&lt;75,"No","Yes")))</f>
        <v>No</v>
      </c>
      <c r="E24" s="23" t="s">
        <v>1750</v>
      </c>
      <c r="F24" s="5" t="str">
        <f>IF($B24="N/A","N/A",IF(E24&gt;300,"No",IF(E24&lt;75,"No","Yes")))</f>
        <v>No</v>
      </c>
      <c r="G24" s="23" t="s">
        <v>1750</v>
      </c>
      <c r="H24" s="5" t="str">
        <f>IF($B24="N/A","N/A",IF(G24&gt;300,"No",IF(G24&lt;75,"No","Yes")))</f>
        <v>No</v>
      </c>
      <c r="I24" s="6" t="s">
        <v>1750</v>
      </c>
      <c r="J24" s="6" t="s">
        <v>1750</v>
      </c>
      <c r="K24" s="85" t="str">
        <f t="shared" si="0"/>
        <v>N/A</v>
      </c>
    </row>
    <row r="25" spans="1:11" x14ac:dyDescent="0.25">
      <c r="A25" s="104" t="s">
        <v>859</v>
      </c>
      <c r="B25" s="21" t="s">
        <v>244</v>
      </c>
      <c r="C25" s="46" t="s">
        <v>1750</v>
      </c>
      <c r="D25" s="5" t="str">
        <f>IF($B25="N/A","N/A",IF(C25&gt;250,"No",IF(C25&lt;20,"No","Yes")))</f>
        <v>No</v>
      </c>
      <c r="E25" s="23" t="s">
        <v>1750</v>
      </c>
      <c r="F25" s="5" t="str">
        <f>IF($B25="N/A","N/A",IF(E25&gt;250,"No",IF(E25&lt;20,"No","Yes")))</f>
        <v>No</v>
      </c>
      <c r="G25" s="23" t="s">
        <v>1750</v>
      </c>
      <c r="H25" s="5" t="str">
        <f>IF($B25="N/A","N/A",IF(G25&gt;250,"No",IF(G25&lt;20,"No","Yes")))</f>
        <v>No</v>
      </c>
      <c r="I25" s="6" t="s">
        <v>1750</v>
      </c>
      <c r="J25" s="6" t="s">
        <v>1750</v>
      </c>
      <c r="K25" s="85" t="str">
        <f t="shared" si="0"/>
        <v>N/A</v>
      </c>
    </row>
    <row r="26" spans="1:11" x14ac:dyDescent="0.25">
      <c r="A26" s="104" t="s">
        <v>860</v>
      </c>
      <c r="B26" s="21" t="s">
        <v>245</v>
      </c>
      <c r="C26" s="46">
        <v>5.8495980938000001</v>
      </c>
      <c r="D26" s="5" t="str">
        <f>IF($B26="N/A","N/A",IF(C26&gt;5,"No",IF(C26&lt;3,"No","Yes")))</f>
        <v>No</v>
      </c>
      <c r="E26" s="23">
        <v>9.7586104379999998</v>
      </c>
      <c r="F26" s="5" t="str">
        <f>IF($B26="N/A","N/A",IF(E26&gt;5,"No",IF(E26&lt;3,"No","Yes")))</f>
        <v>No</v>
      </c>
      <c r="G26" s="23">
        <v>7.2124972791999999</v>
      </c>
      <c r="H26" s="5" t="str">
        <f>IF($B26="N/A","N/A",IF(G26&gt;5,"No",IF(G26&lt;3,"No","Yes")))</f>
        <v>No</v>
      </c>
      <c r="I26" s="6">
        <v>66.83</v>
      </c>
      <c r="J26" s="6">
        <v>-26.1</v>
      </c>
      <c r="K26" s="85" t="str">
        <f t="shared" si="0"/>
        <v>Yes</v>
      </c>
    </row>
    <row r="27" spans="1:11" x14ac:dyDescent="0.25">
      <c r="A27" s="104" t="s">
        <v>131</v>
      </c>
      <c r="B27" s="21" t="s">
        <v>213</v>
      </c>
      <c r="C27" s="43">
        <v>168</v>
      </c>
      <c r="D27" s="21" t="s">
        <v>213</v>
      </c>
      <c r="E27" s="22">
        <v>24</v>
      </c>
      <c r="F27" s="21" t="s">
        <v>213</v>
      </c>
      <c r="G27" s="22">
        <v>1132</v>
      </c>
      <c r="H27" s="5" t="str">
        <f>IF($B27="N/A","N/A",IF(G27&gt;15,"No",IF(G27&lt;-15,"No","Yes")))</f>
        <v>N/A</v>
      </c>
      <c r="I27" s="6">
        <v>-85.7</v>
      </c>
      <c r="J27" s="6">
        <v>4617</v>
      </c>
      <c r="K27" s="85" t="str">
        <f t="shared" si="0"/>
        <v>No</v>
      </c>
    </row>
    <row r="28" spans="1:11" x14ac:dyDescent="0.25">
      <c r="A28" s="104" t="s">
        <v>346</v>
      </c>
      <c r="B28" s="21" t="s">
        <v>213</v>
      </c>
      <c r="C28" s="44">
        <v>5.1211924000000002E-3</v>
      </c>
      <c r="D28" s="21" t="s">
        <v>213</v>
      </c>
      <c r="E28" s="4">
        <v>7.1067380000000005E-4</v>
      </c>
      <c r="F28" s="21" t="s">
        <v>213</v>
      </c>
      <c r="G28" s="4">
        <v>3.3077991899999999E-2</v>
      </c>
      <c r="H28" s="5" t="str">
        <f>IF($B28="N/A","N/A",IF(G28&gt;15,"No",IF(G28&lt;-15,"No","Yes")))</f>
        <v>N/A</v>
      </c>
      <c r="I28" s="6">
        <v>-86.1</v>
      </c>
      <c r="J28" s="6">
        <v>4554</v>
      </c>
      <c r="K28" s="85" t="str">
        <f t="shared" si="0"/>
        <v>No</v>
      </c>
    </row>
    <row r="29" spans="1:11" ht="25" x14ac:dyDescent="0.25">
      <c r="A29" s="104" t="s">
        <v>836</v>
      </c>
      <c r="B29" s="21" t="s">
        <v>213</v>
      </c>
      <c r="C29" s="23">
        <v>32.196428570999998</v>
      </c>
      <c r="D29" s="21" t="s">
        <v>213</v>
      </c>
      <c r="E29" s="23">
        <v>94.416666667000001</v>
      </c>
      <c r="F29" s="21" t="s">
        <v>213</v>
      </c>
      <c r="G29" s="23">
        <v>192.17932862000001</v>
      </c>
      <c r="H29" s="21" t="s">
        <v>213</v>
      </c>
      <c r="I29" s="6">
        <v>193.3</v>
      </c>
      <c r="J29" s="6">
        <v>103.5</v>
      </c>
      <c r="K29" s="85" t="str">
        <f t="shared" si="0"/>
        <v>No</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1750</v>
      </c>
      <c r="J30" s="6" t="s">
        <v>1750</v>
      </c>
      <c r="K30" s="85" t="str">
        <f t="shared" si="0"/>
        <v>N/A</v>
      </c>
    </row>
    <row r="31" spans="1:11" x14ac:dyDescent="0.25">
      <c r="A31" s="104" t="s">
        <v>206</v>
      </c>
      <c r="B31" s="59" t="s">
        <v>213</v>
      </c>
      <c r="C31" s="43">
        <v>0</v>
      </c>
      <c r="D31" s="5" t="str">
        <f t="shared" ref="D31:F50" si="4">IF($B31="N/A","N/A",IF(C31&lt;0,"No","Yes"))</f>
        <v>N/A</v>
      </c>
      <c r="E31" s="43">
        <v>0</v>
      </c>
      <c r="F31" s="5" t="str">
        <f t="shared" si="4"/>
        <v>N/A</v>
      </c>
      <c r="G31" s="43">
        <v>0</v>
      </c>
      <c r="H31" s="5" t="str">
        <f t="shared" ref="H31:H50" si="5">IF($B31="N/A","N/A",IF(G31&lt;0,"No","Yes"))</f>
        <v>N/A</v>
      </c>
      <c r="I31" s="6" t="s">
        <v>1750</v>
      </c>
      <c r="J31" s="6" t="s">
        <v>1750</v>
      </c>
      <c r="K31" s="85" t="str">
        <f t="shared" si="0"/>
        <v>N/A</v>
      </c>
    </row>
    <row r="32" spans="1:11" x14ac:dyDescent="0.25">
      <c r="A32" s="108" t="s">
        <v>654</v>
      </c>
      <c r="B32" s="59" t="s">
        <v>213</v>
      </c>
      <c r="C32" s="44" t="s">
        <v>1750</v>
      </c>
      <c r="D32" s="5" t="str">
        <f t="shared" si="4"/>
        <v>N/A</v>
      </c>
      <c r="E32" s="44" t="s">
        <v>1750</v>
      </c>
      <c r="F32" s="5" t="str">
        <f t="shared" si="4"/>
        <v>N/A</v>
      </c>
      <c r="G32" s="44" t="s">
        <v>1750</v>
      </c>
      <c r="H32" s="5" t="str">
        <f t="shared" si="5"/>
        <v>N/A</v>
      </c>
      <c r="I32" s="6" t="s">
        <v>1750</v>
      </c>
      <c r="J32" s="6" t="s">
        <v>1750</v>
      </c>
      <c r="K32" s="85" t="str">
        <f t="shared" si="0"/>
        <v>N/A</v>
      </c>
    </row>
    <row r="33" spans="1:11" x14ac:dyDescent="0.25">
      <c r="A33" s="108" t="s">
        <v>655</v>
      </c>
      <c r="B33" s="59" t="s">
        <v>213</v>
      </c>
      <c r="C33" s="44" t="s">
        <v>1750</v>
      </c>
      <c r="D33" s="5" t="str">
        <f t="shared" si="4"/>
        <v>N/A</v>
      </c>
      <c r="E33" s="44" t="s">
        <v>1750</v>
      </c>
      <c r="F33" s="5" t="str">
        <f t="shared" si="4"/>
        <v>N/A</v>
      </c>
      <c r="G33" s="44" t="s">
        <v>1750</v>
      </c>
      <c r="H33" s="5" t="str">
        <f t="shared" si="5"/>
        <v>N/A</v>
      </c>
      <c r="I33" s="6" t="s">
        <v>1750</v>
      </c>
      <c r="J33" s="6" t="s">
        <v>1750</v>
      </c>
      <c r="K33" s="85" t="str">
        <f t="shared" si="0"/>
        <v>N/A</v>
      </c>
    </row>
    <row r="34" spans="1:11" x14ac:dyDescent="0.25">
      <c r="A34" s="108" t="s">
        <v>656</v>
      </c>
      <c r="B34" s="59" t="s">
        <v>213</v>
      </c>
      <c r="C34" s="44" t="s">
        <v>1750</v>
      </c>
      <c r="D34" s="5" t="str">
        <f t="shared" si="4"/>
        <v>N/A</v>
      </c>
      <c r="E34" s="44" t="s">
        <v>1750</v>
      </c>
      <c r="F34" s="5" t="str">
        <f t="shared" si="4"/>
        <v>N/A</v>
      </c>
      <c r="G34" s="44" t="s">
        <v>1750</v>
      </c>
      <c r="H34" s="5" t="str">
        <f t="shared" si="5"/>
        <v>N/A</v>
      </c>
      <c r="I34" s="6" t="s">
        <v>1750</v>
      </c>
      <c r="J34" s="6" t="s">
        <v>1750</v>
      </c>
      <c r="K34" s="85" t="str">
        <f t="shared" si="0"/>
        <v>N/A</v>
      </c>
    </row>
    <row r="35" spans="1:11" x14ac:dyDescent="0.25">
      <c r="A35" s="108" t="s">
        <v>657</v>
      </c>
      <c r="B35" s="59" t="s">
        <v>213</v>
      </c>
      <c r="C35" s="44" t="s">
        <v>1750</v>
      </c>
      <c r="D35" s="5" t="str">
        <f t="shared" si="4"/>
        <v>N/A</v>
      </c>
      <c r="E35" s="44" t="s">
        <v>1750</v>
      </c>
      <c r="F35" s="5" t="str">
        <f t="shared" si="4"/>
        <v>N/A</v>
      </c>
      <c r="G35" s="44" t="s">
        <v>1750</v>
      </c>
      <c r="H35" s="5" t="str">
        <f t="shared" si="5"/>
        <v>N/A</v>
      </c>
      <c r="I35" s="6" t="s">
        <v>1750</v>
      </c>
      <c r="J35" s="6" t="s">
        <v>1750</v>
      </c>
      <c r="K35" s="85" t="str">
        <f t="shared" si="0"/>
        <v>N/A</v>
      </c>
    </row>
    <row r="36" spans="1:11" x14ac:dyDescent="0.25">
      <c r="A36" s="108" t="s">
        <v>349</v>
      </c>
      <c r="B36" s="59" t="s">
        <v>213</v>
      </c>
      <c r="C36" s="43">
        <v>0</v>
      </c>
      <c r="D36" s="5" t="str">
        <f t="shared" si="4"/>
        <v>N/A</v>
      </c>
      <c r="E36" s="43">
        <v>0</v>
      </c>
      <c r="F36" s="5" t="str">
        <f t="shared" si="4"/>
        <v>N/A</v>
      </c>
      <c r="G36" s="43">
        <v>0</v>
      </c>
      <c r="H36" s="5" t="str">
        <f t="shared" si="5"/>
        <v>N/A</v>
      </c>
      <c r="I36" s="6" t="s">
        <v>1750</v>
      </c>
      <c r="J36" s="6" t="s">
        <v>1750</v>
      </c>
      <c r="K36" s="85" t="str">
        <f t="shared" si="0"/>
        <v>N/A</v>
      </c>
    </row>
    <row r="37" spans="1:11" x14ac:dyDescent="0.25">
      <c r="A37" s="108" t="s">
        <v>658</v>
      </c>
      <c r="B37" s="59" t="s">
        <v>213</v>
      </c>
      <c r="C37" s="44" t="s">
        <v>1750</v>
      </c>
      <c r="D37" s="5" t="str">
        <f t="shared" si="4"/>
        <v>N/A</v>
      </c>
      <c r="E37" s="44" t="s">
        <v>1750</v>
      </c>
      <c r="F37" s="5" t="str">
        <f t="shared" si="4"/>
        <v>N/A</v>
      </c>
      <c r="G37" s="44" t="s">
        <v>1750</v>
      </c>
      <c r="H37" s="5" t="str">
        <f t="shared" si="5"/>
        <v>N/A</v>
      </c>
      <c r="I37" s="6" t="s">
        <v>1750</v>
      </c>
      <c r="J37" s="6" t="s">
        <v>1750</v>
      </c>
      <c r="K37" s="85" t="str">
        <f t="shared" si="0"/>
        <v>N/A</v>
      </c>
    </row>
    <row r="38" spans="1:11" x14ac:dyDescent="0.25">
      <c r="A38" s="108" t="s">
        <v>659</v>
      </c>
      <c r="B38" s="59" t="s">
        <v>213</v>
      </c>
      <c r="C38" s="44" t="s">
        <v>1750</v>
      </c>
      <c r="D38" s="5" t="str">
        <f t="shared" si="4"/>
        <v>N/A</v>
      </c>
      <c r="E38" s="44" t="s">
        <v>1750</v>
      </c>
      <c r="F38" s="5" t="str">
        <f t="shared" si="4"/>
        <v>N/A</v>
      </c>
      <c r="G38" s="44" t="s">
        <v>1750</v>
      </c>
      <c r="H38" s="5" t="str">
        <f t="shared" si="5"/>
        <v>N/A</v>
      </c>
      <c r="I38" s="6" t="s">
        <v>1750</v>
      </c>
      <c r="J38" s="6" t="s">
        <v>1750</v>
      </c>
      <c r="K38" s="85" t="str">
        <f t="shared" si="0"/>
        <v>N/A</v>
      </c>
    </row>
    <row r="39" spans="1:11" x14ac:dyDescent="0.25">
      <c r="A39" s="108" t="s">
        <v>660</v>
      </c>
      <c r="B39" s="59" t="s">
        <v>213</v>
      </c>
      <c r="C39" s="44" t="s">
        <v>1750</v>
      </c>
      <c r="D39" s="5" t="str">
        <f t="shared" si="4"/>
        <v>N/A</v>
      </c>
      <c r="E39" s="44" t="s">
        <v>1750</v>
      </c>
      <c r="F39" s="5" t="str">
        <f t="shared" si="4"/>
        <v>N/A</v>
      </c>
      <c r="G39" s="44" t="s">
        <v>1750</v>
      </c>
      <c r="H39" s="5" t="str">
        <f t="shared" si="5"/>
        <v>N/A</v>
      </c>
      <c r="I39" s="6" t="s">
        <v>1750</v>
      </c>
      <c r="J39" s="6" t="s">
        <v>1750</v>
      </c>
      <c r="K39" s="85" t="str">
        <f t="shared" si="0"/>
        <v>N/A</v>
      </c>
    </row>
    <row r="40" spans="1:11" x14ac:dyDescent="0.25">
      <c r="A40" s="108" t="s">
        <v>661</v>
      </c>
      <c r="B40" s="59" t="s">
        <v>213</v>
      </c>
      <c r="C40" s="44" t="s">
        <v>1750</v>
      </c>
      <c r="D40" s="5" t="str">
        <f t="shared" si="4"/>
        <v>N/A</v>
      </c>
      <c r="E40" s="44" t="s">
        <v>1750</v>
      </c>
      <c r="F40" s="5" t="str">
        <f t="shared" si="4"/>
        <v>N/A</v>
      </c>
      <c r="G40" s="44" t="s">
        <v>1750</v>
      </c>
      <c r="H40" s="5" t="str">
        <f t="shared" si="5"/>
        <v>N/A</v>
      </c>
      <c r="I40" s="6" t="s">
        <v>1750</v>
      </c>
      <c r="J40" s="6" t="s">
        <v>1750</v>
      </c>
      <c r="K40" s="85" t="str">
        <f t="shared" si="0"/>
        <v>N/A</v>
      </c>
    </row>
    <row r="41" spans="1:11" x14ac:dyDescent="0.25">
      <c r="A41" s="108" t="s">
        <v>662</v>
      </c>
      <c r="B41" s="59" t="s">
        <v>213</v>
      </c>
      <c r="C41" s="44" t="s">
        <v>1750</v>
      </c>
      <c r="D41" s="5" t="str">
        <f t="shared" si="4"/>
        <v>N/A</v>
      </c>
      <c r="E41" s="44" t="s">
        <v>1750</v>
      </c>
      <c r="F41" s="5" t="str">
        <f t="shared" si="4"/>
        <v>N/A</v>
      </c>
      <c r="G41" s="44" t="s">
        <v>1750</v>
      </c>
      <c r="H41" s="5" t="str">
        <f t="shared" si="5"/>
        <v>N/A</v>
      </c>
      <c r="I41" s="6" t="s">
        <v>1750</v>
      </c>
      <c r="J41" s="6" t="s">
        <v>1750</v>
      </c>
      <c r="K41" s="85" t="str">
        <f t="shared" si="0"/>
        <v>N/A</v>
      </c>
    </row>
    <row r="42" spans="1:11" x14ac:dyDescent="0.25">
      <c r="A42" s="108" t="s">
        <v>663</v>
      </c>
      <c r="B42" s="59" t="s">
        <v>213</v>
      </c>
      <c r="C42" s="44" t="s">
        <v>1750</v>
      </c>
      <c r="D42" s="5" t="str">
        <f t="shared" si="4"/>
        <v>N/A</v>
      </c>
      <c r="E42" s="44" t="s">
        <v>1750</v>
      </c>
      <c r="F42" s="5" t="str">
        <f t="shared" si="4"/>
        <v>N/A</v>
      </c>
      <c r="G42" s="44" t="s">
        <v>1750</v>
      </c>
      <c r="H42" s="5" t="str">
        <f t="shared" si="5"/>
        <v>N/A</v>
      </c>
      <c r="I42" s="6" t="s">
        <v>1750</v>
      </c>
      <c r="J42" s="6" t="s">
        <v>1750</v>
      </c>
      <c r="K42" s="85" t="str">
        <f t="shared" si="0"/>
        <v>N/A</v>
      </c>
    </row>
    <row r="43" spans="1:11" x14ac:dyDescent="0.25">
      <c r="A43" s="108" t="s">
        <v>664</v>
      </c>
      <c r="B43" s="59" t="s">
        <v>213</v>
      </c>
      <c r="C43" s="44" t="s">
        <v>1750</v>
      </c>
      <c r="D43" s="5" t="str">
        <f t="shared" si="4"/>
        <v>N/A</v>
      </c>
      <c r="E43" s="44" t="s">
        <v>1750</v>
      </c>
      <c r="F43" s="5" t="str">
        <f t="shared" si="4"/>
        <v>N/A</v>
      </c>
      <c r="G43" s="44" t="s">
        <v>1750</v>
      </c>
      <c r="H43" s="5" t="str">
        <f t="shared" si="5"/>
        <v>N/A</v>
      </c>
      <c r="I43" s="6" t="s">
        <v>1750</v>
      </c>
      <c r="J43" s="6" t="s">
        <v>1750</v>
      </c>
      <c r="K43" s="85" t="str">
        <f t="shared" si="0"/>
        <v>N/A</v>
      </c>
    </row>
    <row r="44" spans="1:11" x14ac:dyDescent="0.25">
      <c r="A44" s="108" t="s">
        <v>665</v>
      </c>
      <c r="B44" s="59" t="s">
        <v>213</v>
      </c>
      <c r="C44" s="44" t="s">
        <v>1750</v>
      </c>
      <c r="D44" s="5" t="str">
        <f t="shared" si="4"/>
        <v>N/A</v>
      </c>
      <c r="E44" s="44" t="s">
        <v>1750</v>
      </c>
      <c r="F44" s="5" t="str">
        <f t="shared" si="4"/>
        <v>N/A</v>
      </c>
      <c r="G44" s="44" t="s">
        <v>1750</v>
      </c>
      <c r="H44" s="5" t="str">
        <f t="shared" si="5"/>
        <v>N/A</v>
      </c>
      <c r="I44" s="6" t="s">
        <v>1750</v>
      </c>
      <c r="J44" s="6" t="s">
        <v>1750</v>
      </c>
      <c r="K44" s="85" t="str">
        <f t="shared" si="0"/>
        <v>N/A</v>
      </c>
    </row>
    <row r="45" spans="1:11" x14ac:dyDescent="0.25">
      <c r="A45" s="108" t="s">
        <v>666</v>
      </c>
      <c r="B45" s="59" t="s">
        <v>213</v>
      </c>
      <c r="C45" s="44" t="s">
        <v>1750</v>
      </c>
      <c r="D45" s="5" t="str">
        <f t="shared" si="4"/>
        <v>N/A</v>
      </c>
      <c r="E45" s="44" t="s">
        <v>1750</v>
      </c>
      <c r="F45" s="5" t="str">
        <f t="shared" si="4"/>
        <v>N/A</v>
      </c>
      <c r="G45" s="44" t="s">
        <v>1750</v>
      </c>
      <c r="H45" s="5" t="str">
        <f t="shared" si="5"/>
        <v>N/A</v>
      </c>
      <c r="I45" s="6" t="s">
        <v>1750</v>
      </c>
      <c r="J45" s="6" t="s">
        <v>1750</v>
      </c>
      <c r="K45" s="85" t="str">
        <f t="shared" si="0"/>
        <v>N/A</v>
      </c>
    </row>
    <row r="46" spans="1:11" x14ac:dyDescent="0.25">
      <c r="A46" s="108" t="s">
        <v>350</v>
      </c>
      <c r="B46" s="59" t="s">
        <v>213</v>
      </c>
      <c r="C46" s="43">
        <v>596781</v>
      </c>
      <c r="D46" s="5" t="str">
        <f t="shared" si="4"/>
        <v>N/A</v>
      </c>
      <c r="E46" s="43">
        <v>625636</v>
      </c>
      <c r="F46" s="5" t="str">
        <f t="shared" si="4"/>
        <v>N/A</v>
      </c>
      <c r="G46" s="43">
        <v>615622</v>
      </c>
      <c r="H46" s="5" t="str">
        <f t="shared" si="5"/>
        <v>N/A</v>
      </c>
      <c r="I46" s="6">
        <v>4.835</v>
      </c>
      <c r="J46" s="6">
        <v>-1.6</v>
      </c>
      <c r="K46" s="85" t="str">
        <f t="shared" si="0"/>
        <v>Yes</v>
      </c>
    </row>
    <row r="47" spans="1:11" x14ac:dyDescent="0.25">
      <c r="A47" s="108" t="s">
        <v>667</v>
      </c>
      <c r="B47" s="59" t="s">
        <v>213</v>
      </c>
      <c r="C47" s="44">
        <v>0</v>
      </c>
      <c r="D47" s="5" t="str">
        <f t="shared" si="4"/>
        <v>N/A</v>
      </c>
      <c r="E47" s="44">
        <v>0</v>
      </c>
      <c r="F47" s="5" t="str">
        <f t="shared" si="4"/>
        <v>N/A</v>
      </c>
      <c r="G47" s="44">
        <v>23.388377933000001</v>
      </c>
      <c r="H47" s="5" t="str">
        <f t="shared" si="5"/>
        <v>N/A</v>
      </c>
      <c r="I47" s="6" t="s">
        <v>1750</v>
      </c>
      <c r="J47" s="6" t="s">
        <v>1750</v>
      </c>
      <c r="K47" s="85" t="str">
        <f t="shared" si="0"/>
        <v>N/A</v>
      </c>
    </row>
    <row r="48" spans="1:11" x14ac:dyDescent="0.25">
      <c r="A48" s="108" t="s">
        <v>668</v>
      </c>
      <c r="B48" s="59" t="s">
        <v>213</v>
      </c>
      <c r="C48" s="44">
        <v>0</v>
      </c>
      <c r="D48" s="5" t="str">
        <f t="shared" si="4"/>
        <v>N/A</v>
      </c>
      <c r="E48" s="44">
        <v>0</v>
      </c>
      <c r="F48" s="5" t="str">
        <f t="shared" si="4"/>
        <v>N/A</v>
      </c>
      <c r="G48" s="44">
        <v>0</v>
      </c>
      <c r="H48" s="5" t="str">
        <f t="shared" si="5"/>
        <v>N/A</v>
      </c>
      <c r="I48" s="6" t="s">
        <v>1750</v>
      </c>
      <c r="J48" s="6" t="s">
        <v>1750</v>
      </c>
      <c r="K48" s="85" t="str">
        <f t="shared" si="0"/>
        <v>N/A</v>
      </c>
    </row>
    <row r="49" spans="1:11" x14ac:dyDescent="0.25">
      <c r="A49" s="108" t="s">
        <v>669</v>
      </c>
      <c r="B49" s="59" t="s">
        <v>213</v>
      </c>
      <c r="C49" s="44">
        <v>0</v>
      </c>
      <c r="D49" s="5" t="str">
        <f t="shared" si="4"/>
        <v>N/A</v>
      </c>
      <c r="E49" s="44">
        <v>0</v>
      </c>
      <c r="F49" s="5" t="str">
        <f t="shared" si="4"/>
        <v>N/A</v>
      </c>
      <c r="G49" s="44">
        <v>0</v>
      </c>
      <c r="H49" s="5" t="str">
        <f t="shared" si="5"/>
        <v>N/A</v>
      </c>
      <c r="I49" s="6" t="s">
        <v>1750</v>
      </c>
      <c r="J49" s="6" t="s">
        <v>1750</v>
      </c>
      <c r="K49" s="85" t="str">
        <f t="shared" si="0"/>
        <v>N/A</v>
      </c>
    </row>
    <row r="50" spans="1:11" x14ac:dyDescent="0.25">
      <c r="A50" s="108" t="s">
        <v>670</v>
      </c>
      <c r="B50" s="59" t="s">
        <v>213</v>
      </c>
      <c r="C50" s="44">
        <v>100</v>
      </c>
      <c r="D50" s="5" t="str">
        <f t="shared" si="4"/>
        <v>N/A</v>
      </c>
      <c r="E50" s="44">
        <v>100</v>
      </c>
      <c r="F50" s="5" t="str">
        <f t="shared" si="4"/>
        <v>N/A</v>
      </c>
      <c r="G50" s="44">
        <v>76.611622066999999</v>
      </c>
      <c r="H50" s="5" t="str">
        <f t="shared" si="5"/>
        <v>N/A</v>
      </c>
      <c r="I50" s="6">
        <v>0</v>
      </c>
      <c r="J50" s="6">
        <v>-23.4</v>
      </c>
      <c r="K50" s="85" t="str">
        <f t="shared" si="0"/>
        <v>Yes</v>
      </c>
    </row>
    <row r="51" spans="1:11" x14ac:dyDescent="0.25">
      <c r="A51" s="108" t="s">
        <v>351</v>
      </c>
      <c r="B51" s="21" t="s">
        <v>213</v>
      </c>
      <c r="C51" s="43">
        <v>0</v>
      </c>
      <c r="D51" s="21" t="s">
        <v>213</v>
      </c>
      <c r="E51" s="22">
        <v>0</v>
      </c>
      <c r="F51" s="21" t="s">
        <v>213</v>
      </c>
      <c r="G51" s="22">
        <v>0</v>
      </c>
      <c r="H51" s="21" t="s">
        <v>213</v>
      </c>
      <c r="I51" s="6" t="s">
        <v>1750</v>
      </c>
      <c r="J51" s="6" t="s">
        <v>1750</v>
      </c>
      <c r="K51" s="85" t="str">
        <f t="shared" si="0"/>
        <v>N/A</v>
      </c>
    </row>
    <row r="52" spans="1:11" x14ac:dyDescent="0.25">
      <c r="A52" s="108" t="s">
        <v>352</v>
      </c>
      <c r="B52" s="21" t="s">
        <v>213</v>
      </c>
      <c r="C52" s="44" t="s">
        <v>1750</v>
      </c>
      <c r="D52" s="5" t="str">
        <f t="shared" ref="D52:D54" si="6">IF($B52="N/A","N/A",IF(C52&gt;15,"No",IF(C52&lt;-15,"No","Yes")))</f>
        <v>N/A</v>
      </c>
      <c r="E52" s="4" t="s">
        <v>1750</v>
      </c>
      <c r="F52" s="5" t="str">
        <f t="shared" ref="F52:F54" si="7">IF($B52="N/A","N/A",IF(E52&gt;15,"No",IF(E52&lt;-15,"No","Yes")))</f>
        <v>N/A</v>
      </c>
      <c r="G52" s="4" t="s">
        <v>1750</v>
      </c>
      <c r="H52" s="5" t="str">
        <f t="shared" ref="H52:H54" si="8">IF($B52="N/A","N/A",IF(G52&gt;15,"No",IF(G52&lt;-15,"No","Yes")))</f>
        <v>N/A</v>
      </c>
      <c r="I52" s="6" t="s">
        <v>1750</v>
      </c>
      <c r="J52" s="6" t="s">
        <v>1750</v>
      </c>
      <c r="K52" s="85" t="str">
        <f t="shared" si="0"/>
        <v>N/A</v>
      </c>
    </row>
    <row r="53" spans="1:11" x14ac:dyDescent="0.25">
      <c r="A53" s="108" t="s">
        <v>353</v>
      </c>
      <c r="B53" s="21" t="s">
        <v>213</v>
      </c>
      <c r="C53" s="44" t="s">
        <v>1750</v>
      </c>
      <c r="D53" s="5" t="str">
        <f t="shared" si="6"/>
        <v>N/A</v>
      </c>
      <c r="E53" s="4" t="s">
        <v>1750</v>
      </c>
      <c r="F53" s="5" t="str">
        <f t="shared" si="7"/>
        <v>N/A</v>
      </c>
      <c r="G53" s="4" t="s">
        <v>1750</v>
      </c>
      <c r="H53" s="5" t="str">
        <f t="shared" si="8"/>
        <v>N/A</v>
      </c>
      <c r="I53" s="6" t="s">
        <v>1750</v>
      </c>
      <c r="J53" s="6" t="s">
        <v>1750</v>
      </c>
      <c r="K53" s="85" t="str">
        <f t="shared" si="0"/>
        <v>N/A</v>
      </c>
    </row>
    <row r="54" spans="1:11" x14ac:dyDescent="0.25">
      <c r="A54" s="109" t="s">
        <v>354</v>
      </c>
      <c r="B54" s="93" t="s">
        <v>213</v>
      </c>
      <c r="C54" s="110" t="s">
        <v>1750</v>
      </c>
      <c r="D54" s="94" t="str">
        <f t="shared" si="6"/>
        <v>N/A</v>
      </c>
      <c r="E54" s="98" t="s">
        <v>1750</v>
      </c>
      <c r="F54" s="94" t="str">
        <f t="shared" si="7"/>
        <v>N/A</v>
      </c>
      <c r="G54" s="98" t="s">
        <v>1750</v>
      </c>
      <c r="H54" s="94" t="str">
        <f t="shared" si="8"/>
        <v>N/A</v>
      </c>
      <c r="I54" s="95" t="s">
        <v>1750</v>
      </c>
      <c r="J54" s="95" t="s">
        <v>1750</v>
      </c>
      <c r="K54" s="96" t="str">
        <f t="shared" si="0"/>
        <v>N/A</v>
      </c>
    </row>
    <row r="55" spans="1:11" ht="12" customHeight="1" x14ac:dyDescent="0.25">
      <c r="A55" s="175" t="s">
        <v>1619</v>
      </c>
      <c r="B55" s="176"/>
      <c r="C55" s="176"/>
      <c r="D55" s="176"/>
      <c r="E55" s="176"/>
      <c r="F55" s="176"/>
      <c r="G55" s="176"/>
      <c r="H55" s="176"/>
      <c r="I55" s="176"/>
      <c r="J55" s="176"/>
      <c r="K55" s="177"/>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2218382</v>
      </c>
      <c r="D6" s="5" t="str">
        <f>IF($B6="N/A","N/A",IF(C6&gt;15,"No",IF(C6&lt;-15,"No","Yes")))</f>
        <v>N/A</v>
      </c>
      <c r="E6" s="22">
        <v>2276656</v>
      </c>
      <c r="F6" s="5" t="str">
        <f>IF($B6="N/A","N/A",IF(E6&gt;15,"No",IF(E6&lt;-15,"No","Yes")))</f>
        <v>N/A</v>
      </c>
      <c r="G6" s="22">
        <v>2322243</v>
      </c>
      <c r="H6" s="5" t="str">
        <f>IF($B6="N/A","N/A",IF(G6&gt;15,"No",IF(G6&lt;-15,"No","Yes")))</f>
        <v>N/A</v>
      </c>
      <c r="I6" s="6">
        <v>2.6269999999999998</v>
      </c>
      <c r="J6" s="6">
        <v>2.0019999999999998</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16</v>
      </c>
      <c r="B9" s="21" t="s">
        <v>213</v>
      </c>
      <c r="C9" s="44">
        <v>5.4527128329999996</v>
      </c>
      <c r="D9" s="5" t="str">
        <f t="shared" ref="D9:D15" si="1">IF($B9="N/A","N/A",IF(C9&gt;15,"No",IF(C9&lt;-15,"No","Yes")))</f>
        <v>N/A</v>
      </c>
      <c r="E9" s="4">
        <v>5.3920311193000003</v>
      </c>
      <c r="F9" s="5" t="str">
        <f t="shared" ref="F9:F15" si="2">IF($B9="N/A","N/A",IF(E9&gt;15,"No",IF(E9&lt;-15,"No","Yes")))</f>
        <v>N/A</v>
      </c>
      <c r="G9" s="4">
        <v>5.2443693445999999</v>
      </c>
      <c r="H9" s="5" t="str">
        <f t="shared" ref="H9:H15" si="3">IF($B9="N/A","N/A",IF(G9&gt;15,"No",IF(G9&lt;-15,"No","Yes")))</f>
        <v>N/A</v>
      </c>
      <c r="I9" s="6">
        <v>-1.1100000000000001</v>
      </c>
      <c r="J9" s="6">
        <v>-2.74</v>
      </c>
      <c r="K9" s="85" t="str">
        <f t="shared" si="0"/>
        <v>Yes</v>
      </c>
    </row>
    <row r="10" spans="1:11" x14ac:dyDescent="0.25">
      <c r="A10" s="104" t="s">
        <v>36</v>
      </c>
      <c r="B10" s="21" t="s">
        <v>213</v>
      </c>
      <c r="C10" s="44">
        <v>16.300425196999999</v>
      </c>
      <c r="D10" s="5" t="str">
        <f t="shared" si="1"/>
        <v>N/A</v>
      </c>
      <c r="E10" s="4">
        <v>17.246719650999999</v>
      </c>
      <c r="F10" s="5" t="str">
        <f t="shared" si="2"/>
        <v>N/A</v>
      </c>
      <c r="G10" s="4">
        <v>16.374418639999998</v>
      </c>
      <c r="H10" s="5" t="str">
        <f t="shared" si="3"/>
        <v>N/A</v>
      </c>
      <c r="I10" s="6">
        <v>5.8049999999999997</v>
      </c>
      <c r="J10" s="6">
        <v>-5.0599999999999996</v>
      </c>
      <c r="K10" s="85" t="str">
        <f t="shared" si="0"/>
        <v>Yes</v>
      </c>
    </row>
    <row r="11" spans="1:11" x14ac:dyDescent="0.25">
      <c r="A11" s="104" t="s">
        <v>37</v>
      </c>
      <c r="B11" s="21" t="s">
        <v>213</v>
      </c>
      <c r="C11" s="44">
        <v>6.3817156425999997</v>
      </c>
      <c r="D11" s="5" t="str">
        <f t="shared" si="1"/>
        <v>N/A</v>
      </c>
      <c r="E11" s="4">
        <v>5.9782608695999997</v>
      </c>
      <c r="F11" s="5" t="str">
        <f t="shared" si="2"/>
        <v>N/A</v>
      </c>
      <c r="G11" s="4">
        <v>3.4313725490000002</v>
      </c>
      <c r="H11" s="5" t="str">
        <f t="shared" si="3"/>
        <v>N/A</v>
      </c>
      <c r="I11" s="6">
        <v>-6.32</v>
      </c>
      <c r="J11" s="6">
        <v>-42.6</v>
      </c>
      <c r="K11" s="85" t="str">
        <f t="shared" si="0"/>
        <v>No</v>
      </c>
    </row>
    <row r="12" spans="1:11" x14ac:dyDescent="0.25">
      <c r="A12" s="104" t="s">
        <v>38</v>
      </c>
      <c r="B12" s="21" t="s">
        <v>213</v>
      </c>
      <c r="C12" s="44">
        <v>5.1700316668999999</v>
      </c>
      <c r="D12" s="5" t="str">
        <f t="shared" si="1"/>
        <v>N/A</v>
      </c>
      <c r="E12" s="4">
        <v>5.0767668658999998</v>
      </c>
      <c r="F12" s="5" t="str">
        <f t="shared" si="2"/>
        <v>N/A</v>
      </c>
      <c r="G12" s="4">
        <v>4.9179062227000001</v>
      </c>
      <c r="H12" s="5" t="str">
        <f t="shared" si="3"/>
        <v>N/A</v>
      </c>
      <c r="I12" s="6">
        <v>-1.8</v>
      </c>
      <c r="J12" s="6">
        <v>-3.13</v>
      </c>
      <c r="K12" s="85" t="str">
        <f t="shared" si="0"/>
        <v>Yes</v>
      </c>
    </row>
    <row r="13" spans="1:11" x14ac:dyDescent="0.25">
      <c r="A13" s="104" t="s">
        <v>861</v>
      </c>
      <c r="B13" s="21" t="s">
        <v>213</v>
      </c>
      <c r="C13" s="44">
        <v>38.706762306999998</v>
      </c>
      <c r="D13" s="5" t="str">
        <f t="shared" si="1"/>
        <v>N/A</v>
      </c>
      <c r="E13" s="4">
        <v>40.893982008999998</v>
      </c>
      <c r="F13" s="5" t="str">
        <f t="shared" si="2"/>
        <v>N/A</v>
      </c>
      <c r="G13" s="4">
        <v>44.461718769000001</v>
      </c>
      <c r="H13" s="5" t="str">
        <f t="shared" si="3"/>
        <v>N/A</v>
      </c>
      <c r="I13" s="6">
        <v>5.6509999999999998</v>
      </c>
      <c r="J13" s="6">
        <v>8.7240000000000002</v>
      </c>
      <c r="K13" s="85" t="str">
        <f t="shared" si="0"/>
        <v>Yes</v>
      </c>
    </row>
    <row r="14" spans="1:11" x14ac:dyDescent="0.25">
      <c r="A14" s="104" t="s">
        <v>862</v>
      </c>
      <c r="B14" s="21" t="s">
        <v>213</v>
      </c>
      <c r="C14" s="44">
        <v>37.230321557000003</v>
      </c>
      <c r="D14" s="5" t="str">
        <f t="shared" si="1"/>
        <v>N/A</v>
      </c>
      <c r="E14" s="4">
        <v>39.178308008000002</v>
      </c>
      <c r="F14" s="5" t="str">
        <f t="shared" si="2"/>
        <v>N/A</v>
      </c>
      <c r="G14" s="4">
        <v>42.517854297</v>
      </c>
      <c r="H14" s="5" t="str">
        <f t="shared" si="3"/>
        <v>N/A</v>
      </c>
      <c r="I14" s="6">
        <v>5.2320000000000002</v>
      </c>
      <c r="J14" s="6">
        <v>8.5239999999999991</v>
      </c>
      <c r="K14" s="85" t="str">
        <f t="shared" si="0"/>
        <v>Yes</v>
      </c>
    </row>
    <row r="15" spans="1:11" x14ac:dyDescent="0.25">
      <c r="A15" s="104" t="s">
        <v>161</v>
      </c>
      <c r="B15" s="21" t="s">
        <v>213</v>
      </c>
      <c r="C15" s="44">
        <v>99.702395710000005</v>
      </c>
      <c r="D15" s="5" t="str">
        <f t="shared" si="1"/>
        <v>N/A</v>
      </c>
      <c r="E15" s="4">
        <v>99.483848241000004</v>
      </c>
      <c r="F15" s="5" t="str">
        <f t="shared" si="2"/>
        <v>N/A</v>
      </c>
      <c r="G15" s="4">
        <v>90.860517181000006</v>
      </c>
      <c r="H15" s="5" t="str">
        <f t="shared" si="3"/>
        <v>N/A</v>
      </c>
      <c r="I15" s="6">
        <v>-0.219</v>
      </c>
      <c r="J15" s="6">
        <v>-8.67</v>
      </c>
      <c r="K15" s="85" t="str">
        <f t="shared" si="0"/>
        <v>Yes</v>
      </c>
    </row>
    <row r="16" spans="1:11" x14ac:dyDescent="0.25">
      <c r="A16" s="104" t="s">
        <v>162</v>
      </c>
      <c r="B16" s="21" t="s">
        <v>246</v>
      </c>
      <c r="C16" s="44">
        <v>95.272545485999999</v>
      </c>
      <c r="D16" s="5" t="str">
        <f>IF($B16="N/A","N/A",IF(C16&gt;95,"Yes","No"))</f>
        <v>Yes</v>
      </c>
      <c r="E16" s="4">
        <v>95.555498942</v>
      </c>
      <c r="F16" s="5" t="str">
        <f>IF($B16="N/A","N/A",IF(E16&gt;95,"Yes","No"))</f>
        <v>Yes</v>
      </c>
      <c r="G16" s="4">
        <v>96.150488988000006</v>
      </c>
      <c r="H16" s="5" t="str">
        <f>IF($B16="N/A","N/A",IF(G16&gt;95,"Yes","No"))</f>
        <v>Yes</v>
      </c>
      <c r="I16" s="6">
        <v>0.29699999999999999</v>
      </c>
      <c r="J16" s="6">
        <v>0.62270000000000003</v>
      </c>
      <c r="K16" s="85" t="str">
        <f t="shared" ref="K16:K26" si="4">IF(J16="Div by 0", "N/A", IF(J16="N/A","N/A", IF(J16&gt;30, "No", IF(J16&lt;-30, "No", "Yes"))))</f>
        <v>Yes</v>
      </c>
    </row>
    <row r="17" spans="1:11" x14ac:dyDescent="0.25">
      <c r="A17" s="104" t="s">
        <v>863</v>
      </c>
      <c r="B17" s="29" t="s">
        <v>247</v>
      </c>
      <c r="C17" s="44">
        <v>51.932173990000003</v>
      </c>
      <c r="D17" s="5" t="str">
        <f>IF($B17="N/A","N/A",IF(C17&gt;90,"No",IF(C17&lt;50,"No","Yes")))</f>
        <v>Yes</v>
      </c>
      <c r="E17" s="4">
        <v>51.865982387999999</v>
      </c>
      <c r="F17" s="5" t="str">
        <f>IF($B17="N/A","N/A",IF(E17&gt;90,"No",IF(E17&lt;50,"No","Yes")))</f>
        <v>Yes</v>
      </c>
      <c r="G17" s="4">
        <v>56.217587909999999</v>
      </c>
      <c r="H17" s="5" t="str">
        <f>IF($B17="N/A","N/A",IF(G17&gt;90,"No",IF(G17&lt;50,"No","Yes")))</f>
        <v>Yes</v>
      </c>
      <c r="I17" s="6">
        <v>-0.127</v>
      </c>
      <c r="J17" s="6">
        <v>8.39</v>
      </c>
      <c r="K17" s="85" t="str">
        <f t="shared" si="4"/>
        <v>Yes</v>
      </c>
    </row>
    <row r="18" spans="1:11" x14ac:dyDescent="0.25">
      <c r="A18" s="104" t="s">
        <v>864</v>
      </c>
      <c r="B18" s="29" t="s">
        <v>224</v>
      </c>
      <c r="C18" s="44">
        <v>7.3086600954999996</v>
      </c>
      <c r="D18" s="5" t="str">
        <f t="shared" ref="D18:D23" si="5">IF($B18="N/A","N/A",IF(C18&gt;5,"No",IF(C18&lt;=0,"No","Yes")))</f>
        <v>No</v>
      </c>
      <c r="E18" s="4">
        <v>7.6604019228000002</v>
      </c>
      <c r="F18" s="5" t="str">
        <f t="shared" ref="F18:F23" si="6">IF($B18="N/A","N/A",IF(E18&gt;5,"No",IF(E18&lt;=0,"No","Yes")))</f>
        <v>No</v>
      </c>
      <c r="G18" s="4">
        <v>4.7554885514</v>
      </c>
      <c r="H18" s="5" t="str">
        <f t="shared" ref="H18:H23" si="7">IF($B18="N/A","N/A",IF(G18&gt;5,"No",IF(G18&lt;=0,"No","Yes")))</f>
        <v>Yes</v>
      </c>
      <c r="I18" s="6">
        <v>4.8129999999999997</v>
      </c>
      <c r="J18" s="6">
        <v>-37.9</v>
      </c>
      <c r="K18" s="85" t="str">
        <f t="shared" si="4"/>
        <v>No</v>
      </c>
    </row>
    <row r="19" spans="1:11" x14ac:dyDescent="0.25">
      <c r="A19" s="104" t="s">
        <v>865</v>
      </c>
      <c r="B19" s="29" t="s">
        <v>224</v>
      </c>
      <c r="C19" s="44">
        <v>5.5653625029000002</v>
      </c>
      <c r="D19" s="5" t="str">
        <f t="shared" si="5"/>
        <v>No</v>
      </c>
      <c r="E19" s="4">
        <v>5.5004357268000001</v>
      </c>
      <c r="F19" s="5" t="str">
        <f t="shared" si="6"/>
        <v>No</v>
      </c>
      <c r="G19" s="4">
        <v>3.3656253888999998</v>
      </c>
      <c r="H19" s="5" t="str">
        <f t="shared" si="7"/>
        <v>Yes</v>
      </c>
      <c r="I19" s="6">
        <v>-1.17</v>
      </c>
      <c r="J19" s="6">
        <v>-38.799999999999997</v>
      </c>
      <c r="K19" s="85" t="str">
        <f t="shared" si="4"/>
        <v>No</v>
      </c>
    </row>
    <row r="20" spans="1:11" x14ac:dyDescent="0.25">
      <c r="A20" s="104" t="s">
        <v>866</v>
      </c>
      <c r="B20" s="29" t="s">
        <v>224</v>
      </c>
      <c r="C20" s="44">
        <v>0.25491551950000002</v>
      </c>
      <c r="D20" s="5" t="str">
        <f t="shared" si="5"/>
        <v>Yes</v>
      </c>
      <c r="E20" s="4">
        <v>0.2216408627</v>
      </c>
      <c r="F20" s="5" t="str">
        <f t="shared" si="6"/>
        <v>Yes</v>
      </c>
      <c r="G20" s="4">
        <v>0.1513622821</v>
      </c>
      <c r="H20" s="5" t="str">
        <f t="shared" si="7"/>
        <v>Yes</v>
      </c>
      <c r="I20" s="6">
        <v>-13.1</v>
      </c>
      <c r="J20" s="6">
        <v>-31.7</v>
      </c>
      <c r="K20" s="85" t="str">
        <f t="shared" si="4"/>
        <v>No</v>
      </c>
    </row>
    <row r="21" spans="1:11" x14ac:dyDescent="0.25">
      <c r="A21" s="104" t="s">
        <v>867</v>
      </c>
      <c r="B21" s="21" t="s">
        <v>213</v>
      </c>
      <c r="C21" s="44">
        <v>0.18747898239999999</v>
      </c>
      <c r="D21" s="5" t="str">
        <f t="shared" si="5"/>
        <v>N/A</v>
      </c>
      <c r="E21" s="4">
        <v>0.221816559</v>
      </c>
      <c r="F21" s="5" t="str">
        <f t="shared" si="6"/>
        <v>N/A</v>
      </c>
      <c r="G21" s="4">
        <v>0.23817490250000001</v>
      </c>
      <c r="H21" s="5" t="str">
        <f t="shared" si="7"/>
        <v>N/A</v>
      </c>
      <c r="I21" s="6">
        <v>18.32</v>
      </c>
      <c r="J21" s="6">
        <v>7.375</v>
      </c>
      <c r="K21" s="85" t="str">
        <f t="shared" si="4"/>
        <v>Yes</v>
      </c>
    </row>
    <row r="22" spans="1:11" x14ac:dyDescent="0.25">
      <c r="A22" s="104" t="s">
        <v>1701</v>
      </c>
      <c r="B22" s="21" t="s">
        <v>213</v>
      </c>
      <c r="C22" s="44">
        <v>2.2538950000000001E-3</v>
      </c>
      <c r="D22" s="5" t="str">
        <f t="shared" si="5"/>
        <v>N/A</v>
      </c>
      <c r="E22" s="4">
        <v>4.7437996999999997E-3</v>
      </c>
      <c r="F22" s="5" t="str">
        <f t="shared" si="6"/>
        <v>N/A</v>
      </c>
      <c r="G22" s="4">
        <v>4.7798614999999996E-3</v>
      </c>
      <c r="H22" s="5" t="str">
        <f t="shared" si="7"/>
        <v>N/A</v>
      </c>
      <c r="I22" s="6">
        <v>110.5</v>
      </c>
      <c r="J22" s="6">
        <v>0.76019999999999999</v>
      </c>
      <c r="K22" s="85" t="str">
        <f t="shared" si="4"/>
        <v>Yes</v>
      </c>
    </row>
    <row r="23" spans="1:11" x14ac:dyDescent="0.25">
      <c r="A23" s="104" t="s">
        <v>868</v>
      </c>
      <c r="B23" s="21" t="s">
        <v>213</v>
      </c>
      <c r="C23" s="44">
        <v>2.9841569200000001E-2</v>
      </c>
      <c r="D23" s="5" t="str">
        <f t="shared" si="5"/>
        <v>N/A</v>
      </c>
      <c r="E23" s="4">
        <v>1.8360261700000002E-2</v>
      </c>
      <c r="F23" s="5" t="str">
        <f t="shared" si="6"/>
        <v>N/A</v>
      </c>
      <c r="G23" s="4">
        <v>1.52008209E-2</v>
      </c>
      <c r="H23" s="5" t="str">
        <f t="shared" si="7"/>
        <v>N/A</v>
      </c>
      <c r="I23" s="6">
        <v>-38.5</v>
      </c>
      <c r="J23" s="6">
        <v>-17.2</v>
      </c>
      <c r="K23" s="85" t="str">
        <f t="shared" si="4"/>
        <v>Yes</v>
      </c>
    </row>
    <row r="24" spans="1:11" x14ac:dyDescent="0.25">
      <c r="A24" s="104" t="s">
        <v>869</v>
      </c>
      <c r="B24" s="21" t="s">
        <v>232</v>
      </c>
      <c r="C24" s="44">
        <v>2.8513574307999998</v>
      </c>
      <c r="D24" s="5" t="str">
        <f>IF($B24="N/A","N/A",IF(C24&gt;10,"No",IF(C24&lt;1,"No","Yes")))</f>
        <v>Yes</v>
      </c>
      <c r="E24" s="4">
        <v>2.9603066953999999</v>
      </c>
      <c r="F24" s="5" t="str">
        <f>IF($B24="N/A","N/A",IF(E24&gt;10,"No",IF(E24&lt;1,"No","Yes")))</f>
        <v>Yes</v>
      </c>
      <c r="G24" s="4">
        <v>2.0040969011</v>
      </c>
      <c r="H24" s="5" t="str">
        <f>IF($B24="N/A","N/A",IF(G24&gt;10,"No",IF(G24&lt;1,"No","Yes")))</f>
        <v>Yes</v>
      </c>
      <c r="I24" s="6">
        <v>3.8210000000000002</v>
      </c>
      <c r="J24" s="6">
        <v>-32.299999999999997</v>
      </c>
      <c r="K24" s="85" t="str">
        <f t="shared" si="4"/>
        <v>No</v>
      </c>
    </row>
    <row r="25" spans="1:11" x14ac:dyDescent="0.25">
      <c r="A25" s="104" t="s">
        <v>870</v>
      </c>
      <c r="B25" s="47" t="s">
        <v>239</v>
      </c>
      <c r="C25" s="44">
        <v>16.057604145999999</v>
      </c>
      <c r="D25" s="5" t="str">
        <f>IF($B25="N/A","N/A",IF(C25&gt;10,"No",IF(C25&lt;=0,"No","Yes")))</f>
        <v>No</v>
      </c>
      <c r="E25" s="4">
        <v>15.638330956000001</v>
      </c>
      <c r="F25" s="5" t="str">
        <f>IF($B25="N/A","N/A",IF(E25&gt;10,"No",IF(E25&lt;=0,"No","Yes")))</f>
        <v>No</v>
      </c>
      <c r="G25" s="4">
        <v>11.901553799</v>
      </c>
      <c r="H25" s="5" t="str">
        <f>IF($B25="N/A","N/A",IF(G25&gt;10,"No",IF(G25&lt;=0,"No","Yes")))</f>
        <v>No</v>
      </c>
      <c r="I25" s="6">
        <v>-2.61</v>
      </c>
      <c r="J25" s="6">
        <v>-23.9</v>
      </c>
      <c r="K25" s="85" t="str">
        <f t="shared" si="4"/>
        <v>Yes</v>
      </c>
    </row>
    <row r="26" spans="1:11" x14ac:dyDescent="0.25">
      <c r="A26" s="104" t="s">
        <v>871</v>
      </c>
      <c r="B26" s="29" t="s">
        <v>248</v>
      </c>
      <c r="C26" s="44">
        <v>4.7274094362000003</v>
      </c>
      <c r="D26" s="5" t="str">
        <f>IF($B26="N/A","N/A",IF(C26&gt;=5,"No",IF(C26&lt;0,"No","Yes")))</f>
        <v>Yes</v>
      </c>
      <c r="E26" s="4">
        <v>4.4444571336000003</v>
      </c>
      <c r="F26" s="5" t="str">
        <f>IF($B26="N/A","N/A",IF(E26&gt;=5,"No",IF(E26&lt;0,"No","Yes")))</f>
        <v>Yes</v>
      </c>
      <c r="G26" s="4">
        <v>3.8494248879000001</v>
      </c>
      <c r="H26" s="5" t="str">
        <f>IF($B26="N/A","N/A",IF(G26&gt;=5,"No",IF(G26&lt;0,"No","Yes")))</f>
        <v>Yes</v>
      </c>
      <c r="I26" s="6">
        <v>-5.99</v>
      </c>
      <c r="J26" s="6">
        <v>-13.4</v>
      </c>
      <c r="K26" s="85" t="str">
        <f t="shared" si="4"/>
        <v>Yes</v>
      </c>
    </row>
    <row r="27" spans="1:11" x14ac:dyDescent="0.25">
      <c r="A27" s="104" t="s">
        <v>14</v>
      </c>
      <c r="B27" s="29" t="s">
        <v>249</v>
      </c>
      <c r="C27" s="44">
        <v>1.0084376812</v>
      </c>
      <c r="D27" s="5" t="str">
        <f>IF($B27="N/A","N/A",IF(C27&gt;15,"No",IF(C27&lt;=0,"No","Yes")))</f>
        <v>Yes</v>
      </c>
      <c r="E27" s="4">
        <v>1.1584973751000001</v>
      </c>
      <c r="F27" s="5" t="str">
        <f>IF($B27="N/A","N/A",IF(E27&gt;15,"No",IF(E27&lt;=0,"No","Yes")))</f>
        <v>Yes</v>
      </c>
      <c r="G27" s="4">
        <v>0.57935366799999999</v>
      </c>
      <c r="H27" s="5" t="str">
        <f>IF($B27="N/A","N/A",IF(G27&gt;15,"No",IF(G27&lt;=0,"No","Yes")))</f>
        <v>Yes</v>
      </c>
      <c r="I27" s="6">
        <v>14.88</v>
      </c>
      <c r="J27" s="6">
        <v>-50</v>
      </c>
      <c r="K27" s="85" t="str">
        <f>IF(J27="Div by 0", "N/A", IF(J27="N/A","N/A", IF(J27&gt;30, "No", IF(J27&lt;-30, "No", "Yes"))))</f>
        <v>No</v>
      </c>
    </row>
    <row r="28" spans="1:11" x14ac:dyDescent="0.25">
      <c r="A28" s="104" t="s">
        <v>872</v>
      </c>
      <c r="B28" s="21" t="s">
        <v>213</v>
      </c>
      <c r="C28" s="46">
        <v>128.94050333000001</v>
      </c>
      <c r="D28" s="5" t="str">
        <f>IF($B28="N/A","N/A",IF(C28&gt;15,"No",IF(C28&lt;-15,"No","Yes")))</f>
        <v>N/A</v>
      </c>
      <c r="E28" s="23">
        <v>145.44</v>
      </c>
      <c r="F28" s="5" t="str">
        <f>IF($B28="N/A","N/A",IF(E28&gt;15,"No",IF(E28&lt;-15,"No","Yes")))</f>
        <v>N/A</v>
      </c>
      <c r="G28" s="23">
        <v>158.32778356</v>
      </c>
      <c r="H28" s="5" t="str">
        <f>IF($B28="N/A","N/A",IF(G28&gt;15,"No",IF(G28&lt;-15,"No","Yes")))</f>
        <v>N/A</v>
      </c>
      <c r="I28" s="6">
        <v>12.8</v>
      </c>
      <c r="J28" s="6">
        <v>8.8610000000000007</v>
      </c>
      <c r="K28" s="85" t="str">
        <f>IF(J28="Div by 0", "N/A", IF(J28="N/A","N/A", IF(J28&gt;30, "No", IF(J28&lt;-30, "No", "Yes"))))</f>
        <v>Yes</v>
      </c>
    </row>
    <row r="29" spans="1:11" x14ac:dyDescent="0.25">
      <c r="A29" s="104" t="s">
        <v>376</v>
      </c>
      <c r="B29" s="21" t="s">
        <v>250</v>
      </c>
      <c r="C29" s="44">
        <v>21.119807138999999</v>
      </c>
      <c r="D29" s="5" t="str">
        <f>IF($B29="N/A","N/A",IF(C29&gt;35,"No",IF(C29&lt;10,"No","Yes")))</f>
        <v>Yes</v>
      </c>
      <c r="E29" s="4">
        <v>20.704665087999999</v>
      </c>
      <c r="F29" s="5" t="str">
        <f>IF($B29="N/A","N/A",IF(E29&gt;35,"No",IF(E29&lt;10,"No","Yes")))</f>
        <v>Yes</v>
      </c>
      <c r="G29" s="4">
        <v>20.585571794</v>
      </c>
      <c r="H29" s="5" t="str">
        <f>IF($B29="N/A","N/A",IF(G29&gt;35,"No",IF(G29&lt;10,"No","Yes")))</f>
        <v>Yes</v>
      </c>
      <c r="I29" s="6">
        <v>-1.97</v>
      </c>
      <c r="J29" s="6">
        <v>-0.57499999999999996</v>
      </c>
      <c r="K29" s="85" t="str">
        <f t="shared" ref="K29:K54" si="8">IF(J29="Div by 0", "N/A", IF(J29="N/A","N/A", IF(J29&gt;30, "No", IF(J29&lt;-30, "No", "Yes"))))</f>
        <v>Yes</v>
      </c>
    </row>
    <row r="30" spans="1:11" x14ac:dyDescent="0.25">
      <c r="A30" s="104" t="s">
        <v>377</v>
      </c>
      <c r="B30" s="21" t="s">
        <v>251</v>
      </c>
      <c r="C30" s="44">
        <v>11.827088391</v>
      </c>
      <c r="D30" s="5" t="str">
        <f>IF($B30="N/A","N/A",IF(C30&gt;20,"No",IF(C30&lt;2,"No","Yes")))</f>
        <v>Yes</v>
      </c>
      <c r="E30" s="4">
        <v>12.005371035</v>
      </c>
      <c r="F30" s="5" t="str">
        <f>IF($B30="N/A","N/A",IF(E30&gt;20,"No",IF(E30&lt;2,"No","Yes")))</f>
        <v>Yes</v>
      </c>
      <c r="G30" s="4">
        <v>10.963495206999999</v>
      </c>
      <c r="H30" s="5" t="str">
        <f>IF($B30="N/A","N/A",IF(G30&gt;20,"No",IF(G30&lt;2,"No","Yes")))</f>
        <v>Yes</v>
      </c>
      <c r="I30" s="6">
        <v>1.5069999999999999</v>
      </c>
      <c r="J30" s="6">
        <v>-8.68</v>
      </c>
      <c r="K30" s="85" t="str">
        <f t="shared" si="8"/>
        <v>Yes</v>
      </c>
    </row>
    <row r="31" spans="1:11" x14ac:dyDescent="0.25">
      <c r="A31" s="104" t="s">
        <v>378</v>
      </c>
      <c r="B31" s="21" t="s">
        <v>252</v>
      </c>
      <c r="C31" s="44">
        <v>8.0554656502000004</v>
      </c>
      <c r="D31" s="5" t="str">
        <f>IF($B31="N/A","N/A",IF(C31&gt;8,"No",IF(C31&lt;0.5,"No","Yes")))</f>
        <v>No</v>
      </c>
      <c r="E31" s="4">
        <v>7.9876362524999998</v>
      </c>
      <c r="F31" s="5" t="str">
        <f>IF($B31="N/A","N/A",IF(E31&gt;8,"No",IF(E31&lt;0.5,"No","Yes")))</f>
        <v>Yes</v>
      </c>
      <c r="G31" s="4">
        <v>5.6476432483999996</v>
      </c>
      <c r="H31" s="5" t="str">
        <f>IF($B31="N/A","N/A",IF(G31&gt;8,"No",IF(G31&lt;0.5,"No","Yes")))</f>
        <v>Yes</v>
      </c>
      <c r="I31" s="6">
        <v>-0.84199999999999997</v>
      </c>
      <c r="J31" s="6">
        <v>-29.3</v>
      </c>
      <c r="K31" s="85" t="str">
        <f t="shared" si="8"/>
        <v>Yes</v>
      </c>
    </row>
    <row r="32" spans="1:11" x14ac:dyDescent="0.25">
      <c r="A32" s="104" t="s">
        <v>379</v>
      </c>
      <c r="B32" s="21" t="s">
        <v>253</v>
      </c>
      <c r="C32" s="44">
        <v>2.5231903251999999</v>
      </c>
      <c r="D32" s="5" t="str">
        <f>IF($B32="N/A","N/A",IF(C32&gt;25,"No",IF(C32&lt;3,"No","Yes")))</f>
        <v>No</v>
      </c>
      <c r="E32" s="4">
        <v>2.5809344934</v>
      </c>
      <c r="F32" s="5" t="str">
        <f>IF($B32="N/A","N/A",IF(E32&gt;25,"No",IF(E32&lt;3,"No","Yes")))</f>
        <v>No</v>
      </c>
      <c r="G32" s="4">
        <v>2.8609839711</v>
      </c>
      <c r="H32" s="5" t="str">
        <f>IF($B32="N/A","N/A",IF(G32&gt;25,"No",IF(G32&lt;3,"No","Yes")))</f>
        <v>No</v>
      </c>
      <c r="I32" s="6">
        <v>2.2890000000000001</v>
      </c>
      <c r="J32" s="6">
        <v>10.85</v>
      </c>
      <c r="K32" s="85" t="str">
        <f t="shared" si="8"/>
        <v>Yes</v>
      </c>
    </row>
    <row r="33" spans="1:11" x14ac:dyDescent="0.25">
      <c r="A33" s="104" t="s">
        <v>380</v>
      </c>
      <c r="B33" s="21" t="s">
        <v>254</v>
      </c>
      <c r="C33" s="44">
        <v>12.783551255000001</v>
      </c>
      <c r="D33" s="5" t="str">
        <f>IF($B33="N/A","N/A",IF(C33&gt;25,"No",IF(C33&lt;2,"No","Yes")))</f>
        <v>Yes</v>
      </c>
      <c r="E33" s="4">
        <v>12.355226262</v>
      </c>
      <c r="F33" s="5" t="str">
        <f>IF($B33="N/A","N/A",IF(E33&gt;25,"No",IF(E33&lt;2,"No","Yes")))</f>
        <v>Yes</v>
      </c>
      <c r="G33" s="4">
        <v>11.570020881</v>
      </c>
      <c r="H33" s="5" t="str">
        <f>IF($B33="N/A","N/A",IF(G33&gt;25,"No",IF(G33&lt;2,"No","Yes")))</f>
        <v>Yes</v>
      </c>
      <c r="I33" s="6">
        <v>-3.35</v>
      </c>
      <c r="J33" s="6">
        <v>-6.36</v>
      </c>
      <c r="K33" s="85" t="str">
        <f t="shared" si="8"/>
        <v>Yes</v>
      </c>
    </row>
    <row r="34" spans="1:11" x14ac:dyDescent="0.25">
      <c r="A34" s="104" t="s">
        <v>381</v>
      </c>
      <c r="B34" s="21" t="s">
        <v>255</v>
      </c>
      <c r="C34" s="44">
        <v>0.1518674421</v>
      </c>
      <c r="D34" s="5" t="str">
        <f>IF($B34="N/A","N/A",IF(C34&gt;25,"No",IF(C34&lt;=0,"No","Yes")))</f>
        <v>Yes</v>
      </c>
      <c r="E34" s="4">
        <v>0.12931246530000001</v>
      </c>
      <c r="F34" s="5" t="str">
        <f>IF($B34="N/A","N/A",IF(E34&gt;25,"No",IF(E34&lt;=0,"No","Yes")))</f>
        <v>Yes</v>
      </c>
      <c r="G34" s="4">
        <v>8.7846103999999994E-2</v>
      </c>
      <c r="H34" s="5" t="str">
        <f>IF($B34="N/A","N/A",IF(G34&gt;25,"No",IF(G34&lt;=0,"No","Yes")))</f>
        <v>Yes</v>
      </c>
      <c r="I34" s="6">
        <v>-14.9</v>
      </c>
      <c r="J34" s="6">
        <v>-32.1</v>
      </c>
      <c r="K34" s="85" t="str">
        <f t="shared" si="8"/>
        <v>No</v>
      </c>
    </row>
    <row r="35" spans="1:11" x14ac:dyDescent="0.25">
      <c r="A35" s="104" t="s">
        <v>382</v>
      </c>
      <c r="B35" s="21" t="s">
        <v>256</v>
      </c>
      <c r="C35" s="44">
        <v>17.717687937000001</v>
      </c>
      <c r="D35" s="5" t="str">
        <f>IF($B35="N/A","N/A",IF(C35&gt;20,"No",IF(C35&lt;4,"No","Yes")))</f>
        <v>Yes</v>
      </c>
      <c r="E35" s="4">
        <v>17.660683036999998</v>
      </c>
      <c r="F35" s="5" t="str">
        <f>IF($B35="N/A","N/A",IF(E35&gt;20,"No",IF(E35&lt;4,"No","Yes")))</f>
        <v>Yes</v>
      </c>
      <c r="G35" s="4">
        <v>17.868672658000001</v>
      </c>
      <c r="H35" s="5" t="str">
        <f>IF($B35="N/A","N/A",IF(G35&gt;20,"No",IF(G35&lt;4,"No","Yes")))</f>
        <v>Yes</v>
      </c>
      <c r="I35" s="6">
        <v>-0.32200000000000001</v>
      </c>
      <c r="J35" s="6">
        <v>1.1779999999999999</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1.8085963000000001E-3</v>
      </c>
      <c r="H36" s="5" t="str">
        <f>IF($B36="N/A","N/A",IF(G36&gt;=3,"No",IF(G36&lt;0,"No","Yes")))</f>
        <v>Yes</v>
      </c>
      <c r="I36" s="6" t="s">
        <v>1750</v>
      </c>
      <c r="J36" s="6" t="s">
        <v>1750</v>
      </c>
      <c r="K36" s="85" t="str">
        <f t="shared" si="8"/>
        <v>N/A</v>
      </c>
    </row>
    <row r="37" spans="1:11" x14ac:dyDescent="0.25">
      <c r="A37" s="104" t="s">
        <v>384</v>
      </c>
      <c r="B37" s="21" t="s">
        <v>258</v>
      </c>
      <c r="C37" s="44">
        <v>1.5190801223999999</v>
      </c>
      <c r="D37" s="5" t="str">
        <f>IF($B37="N/A","N/A",IF(C37&gt;=25,"No",IF(C37&lt;0,"No","Yes")))</f>
        <v>Yes</v>
      </c>
      <c r="E37" s="4">
        <v>1.5003144962999999</v>
      </c>
      <c r="F37" s="5" t="str">
        <f>IF($B37="N/A","N/A",IF(E37&gt;=25,"No",IF(E37&lt;0,"No","Yes")))</f>
        <v>Yes</v>
      </c>
      <c r="G37" s="4">
        <v>2.3171993628999998</v>
      </c>
      <c r="H37" s="5" t="str">
        <f>IF($B37="N/A","N/A",IF(G37&gt;=25,"No",IF(G37&lt;0,"No","Yes")))</f>
        <v>Yes</v>
      </c>
      <c r="I37" s="6">
        <v>-1.24</v>
      </c>
      <c r="J37" s="6">
        <v>54.45</v>
      </c>
      <c r="K37" s="85" t="str">
        <f t="shared" si="8"/>
        <v>No</v>
      </c>
    </row>
    <row r="38" spans="1:11" x14ac:dyDescent="0.25">
      <c r="A38" s="104" t="s">
        <v>385</v>
      </c>
      <c r="B38" s="21" t="s">
        <v>221</v>
      </c>
      <c r="C38" s="44">
        <v>4.7801956561000001</v>
      </c>
      <c r="D38" s="5" t="str">
        <f>IF($B38="N/A","N/A",IF(C38&gt;3,"Yes","No"))</f>
        <v>Yes</v>
      </c>
      <c r="E38" s="4">
        <v>4.8930536716999997</v>
      </c>
      <c r="F38" s="5" t="str">
        <f>IF($B38="N/A","N/A",IF(E38&gt;3,"Yes","No"))</f>
        <v>Yes</v>
      </c>
      <c r="G38" s="4">
        <v>4.9661038917999996</v>
      </c>
      <c r="H38" s="5" t="str">
        <f>IF($B38="N/A","N/A",IF(G38&gt;3,"Yes","No"))</f>
        <v>Yes</v>
      </c>
      <c r="I38" s="6">
        <v>2.3610000000000002</v>
      </c>
      <c r="J38" s="6">
        <v>1.4930000000000001</v>
      </c>
      <c r="K38" s="85" t="str">
        <f t="shared" si="8"/>
        <v>Yes</v>
      </c>
    </row>
    <row r="39" spans="1:11" x14ac:dyDescent="0.25">
      <c r="A39" s="104" t="s">
        <v>386</v>
      </c>
      <c r="B39" s="21" t="s">
        <v>220</v>
      </c>
      <c r="C39" s="44">
        <v>2.1911014423999999</v>
      </c>
      <c r="D39" s="5" t="str">
        <f>IF($B39="N/A","N/A",IF(C39&gt;1,"Yes","No"))</f>
        <v>Yes</v>
      </c>
      <c r="E39" s="4">
        <v>2.2968775255999998</v>
      </c>
      <c r="F39" s="5" t="str">
        <f>IF($B39="N/A","N/A",IF(E39&gt;1,"Yes","No"))</f>
        <v>Yes</v>
      </c>
      <c r="G39" s="4">
        <v>2.3354575727000002</v>
      </c>
      <c r="H39" s="5" t="str">
        <f>IF($B39="N/A","N/A",IF(G39&gt;1,"Yes","No"))</f>
        <v>Yes</v>
      </c>
      <c r="I39" s="6">
        <v>4.8280000000000003</v>
      </c>
      <c r="J39" s="6">
        <v>1.68</v>
      </c>
      <c r="K39" s="85" t="str">
        <f t="shared" si="8"/>
        <v>Yes</v>
      </c>
    </row>
    <row r="40" spans="1:11" x14ac:dyDescent="0.25">
      <c r="A40" s="104" t="s">
        <v>387</v>
      </c>
      <c r="B40" s="21" t="s">
        <v>213</v>
      </c>
      <c r="C40" s="44">
        <v>0</v>
      </c>
      <c r="D40" s="5" t="str">
        <f>IF($B40="N/A","N/A",IF(C40&gt;15,"No",IF(C40&lt;-15,"No","Yes")))</f>
        <v>N/A</v>
      </c>
      <c r="E40" s="4">
        <v>0</v>
      </c>
      <c r="F40" s="5" t="str">
        <f>IF($B40="N/A","N/A",IF(E40&gt;15,"No",IF(E40&lt;-15,"No","Yes")))</f>
        <v>N/A</v>
      </c>
      <c r="G40" s="4">
        <v>0</v>
      </c>
      <c r="H40" s="5" t="str">
        <f>IF($B40="N/A","N/A",IF(G40&gt;15,"No",IF(G40&lt;-15,"No","Yes")))</f>
        <v>N/A</v>
      </c>
      <c r="I40" s="6" t="s">
        <v>1750</v>
      </c>
      <c r="J40" s="6" t="s">
        <v>1750</v>
      </c>
      <c r="K40" s="85" t="str">
        <f t="shared" si="8"/>
        <v>N/A</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1750</v>
      </c>
      <c r="J41" s="6" t="s">
        <v>1750</v>
      </c>
      <c r="K41" s="85" t="str">
        <f t="shared" si="8"/>
        <v>N/A</v>
      </c>
    </row>
    <row r="42" spans="1:11" x14ac:dyDescent="0.25">
      <c r="A42" s="104" t="s">
        <v>389</v>
      </c>
      <c r="B42" s="21" t="s">
        <v>259</v>
      </c>
      <c r="C42" s="44">
        <v>4.1988710691</v>
      </c>
      <c r="D42" s="5" t="str">
        <f>IF($B42="N/A","N/A",IF(C42&gt;0,"Yes","No"))</f>
        <v>Yes</v>
      </c>
      <c r="E42" s="4">
        <v>4.3159353015999997</v>
      </c>
      <c r="F42" s="5" t="str">
        <f>IF($B42="N/A","N/A",IF(E42&gt;0,"Yes","No"))</f>
        <v>Yes</v>
      </c>
      <c r="G42" s="4">
        <v>3.4718588881999999</v>
      </c>
      <c r="H42" s="5" t="str">
        <f>IF($B42="N/A","N/A",IF(G42&gt;0,"Yes","No"))</f>
        <v>Yes</v>
      </c>
      <c r="I42" s="6">
        <v>2.7879999999999998</v>
      </c>
      <c r="J42" s="6">
        <v>-19.600000000000001</v>
      </c>
      <c r="K42" s="85" t="str">
        <f t="shared" si="8"/>
        <v>Yes</v>
      </c>
    </row>
    <row r="43" spans="1:11" x14ac:dyDescent="0.25">
      <c r="A43" s="104" t="s">
        <v>390</v>
      </c>
      <c r="B43" s="21" t="s">
        <v>259</v>
      </c>
      <c r="C43" s="44">
        <v>0</v>
      </c>
      <c r="D43" s="5" t="str">
        <f>IF($B43="N/A","N/A",IF(C43&gt;0,"Yes","No"))</f>
        <v>No</v>
      </c>
      <c r="E43" s="4">
        <v>0</v>
      </c>
      <c r="F43" s="5" t="str">
        <f>IF($B43="N/A","N/A",IF(E43&gt;0,"Yes","No"))</f>
        <v>No</v>
      </c>
      <c r="G43" s="4">
        <v>0.64532436959999995</v>
      </c>
      <c r="H43" s="5" t="str">
        <f>IF($B43="N/A","N/A",IF(G43&gt;0,"Yes","No"))</f>
        <v>Yes</v>
      </c>
      <c r="I43" s="6" t="s">
        <v>1750</v>
      </c>
      <c r="J43" s="6" t="s">
        <v>1750</v>
      </c>
      <c r="K43" s="85" t="str">
        <f t="shared" si="8"/>
        <v>N/A</v>
      </c>
    </row>
    <row r="44" spans="1:11" x14ac:dyDescent="0.25">
      <c r="A44" s="104" t="s">
        <v>391</v>
      </c>
      <c r="B44" s="21" t="s">
        <v>259</v>
      </c>
      <c r="C44" s="44">
        <v>0.10435533650000001</v>
      </c>
      <c r="D44" s="5" t="str">
        <f>IF($B44="N/A","N/A",IF(C44&gt;0,"Yes","No"))</f>
        <v>Yes</v>
      </c>
      <c r="E44" s="4">
        <v>0.1035290356</v>
      </c>
      <c r="F44" s="5" t="str">
        <f>IF($B44="N/A","N/A",IF(E44&gt;0,"Yes","No"))</f>
        <v>Yes</v>
      </c>
      <c r="G44" s="4">
        <v>0.32481527560000001</v>
      </c>
      <c r="H44" s="5" t="str">
        <f>IF($B44="N/A","N/A",IF(G44&gt;0,"Yes","No"))</f>
        <v>Yes</v>
      </c>
      <c r="I44" s="6">
        <v>-0.79200000000000004</v>
      </c>
      <c r="J44" s="6">
        <v>213.7</v>
      </c>
      <c r="K44" s="85" t="str">
        <f t="shared" si="8"/>
        <v>No</v>
      </c>
    </row>
    <row r="45" spans="1:11" x14ac:dyDescent="0.25">
      <c r="A45" s="104" t="s">
        <v>392</v>
      </c>
      <c r="B45" s="21" t="s">
        <v>220</v>
      </c>
      <c r="C45" s="44">
        <v>2.9856895700999999</v>
      </c>
      <c r="D45" s="5" t="str">
        <f>IF($B45="N/A","N/A",IF(C45&gt;1,"Yes","No"))</f>
        <v>Yes</v>
      </c>
      <c r="E45" s="4">
        <v>2.9142742688999999</v>
      </c>
      <c r="F45" s="5" t="str">
        <f>IF($B45="N/A","N/A",IF(E45&gt;1,"Yes","No"))</f>
        <v>Yes</v>
      </c>
      <c r="G45" s="4">
        <v>2.9366005194000002</v>
      </c>
      <c r="H45" s="5" t="str">
        <f>IF($B45="N/A","N/A",IF(G45&gt;1,"Yes","No"))</f>
        <v>Yes</v>
      </c>
      <c r="I45" s="6">
        <v>-2.39</v>
      </c>
      <c r="J45" s="6">
        <v>0.7661</v>
      </c>
      <c r="K45" s="85" t="str">
        <f t="shared" si="8"/>
        <v>Yes</v>
      </c>
    </row>
    <row r="46" spans="1:11" x14ac:dyDescent="0.25">
      <c r="A46" s="104" t="s">
        <v>393</v>
      </c>
      <c r="B46" s="21" t="s">
        <v>259</v>
      </c>
      <c r="C46" s="44">
        <v>7.5685792599999996E-2</v>
      </c>
      <c r="D46" s="5" t="str">
        <f>IF($B46="N/A","N/A",IF(C46&gt;0,"Yes","No"))</f>
        <v>Yes</v>
      </c>
      <c r="E46" s="4">
        <v>7.0937374799999994E-2</v>
      </c>
      <c r="F46" s="5" t="str">
        <f>IF($B46="N/A","N/A",IF(E46&gt;0,"Yes","No"))</f>
        <v>Yes</v>
      </c>
      <c r="G46" s="4">
        <v>7.3248148400000004E-2</v>
      </c>
      <c r="H46" s="5" t="str">
        <f>IF($B46="N/A","N/A",IF(G46&gt;0,"Yes","No"))</f>
        <v>Yes</v>
      </c>
      <c r="I46" s="6">
        <v>-6.27</v>
      </c>
      <c r="J46" s="6">
        <v>3.2570000000000001</v>
      </c>
      <c r="K46" s="85" t="str">
        <f t="shared" si="8"/>
        <v>Yes</v>
      </c>
    </row>
    <row r="47" spans="1:11" x14ac:dyDescent="0.25">
      <c r="A47" s="104" t="s">
        <v>394</v>
      </c>
      <c r="B47" s="21" t="s">
        <v>213</v>
      </c>
      <c r="C47" s="44">
        <v>4.8684130999999999E-2</v>
      </c>
      <c r="D47" s="5" t="str">
        <f>IF($B47="N/A","N/A",IF(C47&gt;15,"No",IF(C47&lt;-15,"No","Yes")))</f>
        <v>N/A</v>
      </c>
      <c r="E47" s="4">
        <v>4.8009009700000001E-2</v>
      </c>
      <c r="F47" s="5" t="str">
        <f>IF($B47="N/A","N/A",IF(E47&gt;15,"No",IF(E47&lt;-15,"No","Yes")))</f>
        <v>N/A</v>
      </c>
      <c r="G47" s="4">
        <v>6.6487443399999999E-2</v>
      </c>
      <c r="H47" s="5" t="str">
        <f>IF($B47="N/A","N/A",IF(G47&gt;15,"No",IF(G47&lt;-15,"No","Yes")))</f>
        <v>N/A</v>
      </c>
      <c r="I47" s="6">
        <v>-1.39</v>
      </c>
      <c r="J47" s="6">
        <v>38.49</v>
      </c>
      <c r="K47" s="85" t="str">
        <f t="shared" si="8"/>
        <v>No</v>
      </c>
    </row>
    <row r="48" spans="1:11" x14ac:dyDescent="0.25">
      <c r="A48" s="104" t="s">
        <v>395</v>
      </c>
      <c r="B48" s="21" t="s">
        <v>213</v>
      </c>
      <c r="C48" s="44">
        <v>4.5077899999999997E-5</v>
      </c>
      <c r="D48" s="5" t="str">
        <f>IF($B48="N/A","N/A",IF(C48&gt;15,"No",IF(C48&lt;-15,"No","Yes")))</f>
        <v>N/A</v>
      </c>
      <c r="E48" s="4">
        <v>0</v>
      </c>
      <c r="F48" s="5" t="str">
        <f>IF($B48="N/A","N/A",IF(E48&gt;15,"No",IF(E48&lt;-15,"No","Yes")))</f>
        <v>N/A</v>
      </c>
      <c r="G48" s="4">
        <v>1.3947291476000001</v>
      </c>
      <c r="H48" s="5" t="str">
        <f>IF($B48="N/A","N/A",IF(G48&gt;15,"No",IF(G48&lt;-15,"No","Yes")))</f>
        <v>N/A</v>
      </c>
      <c r="I48" s="6">
        <v>-100</v>
      </c>
      <c r="J48" s="6" t="s">
        <v>1750</v>
      </c>
      <c r="K48" s="85" t="str">
        <f t="shared" si="8"/>
        <v>N/A</v>
      </c>
    </row>
    <row r="49" spans="1:11" x14ac:dyDescent="0.25">
      <c r="A49" s="104" t="s">
        <v>396</v>
      </c>
      <c r="B49" s="21" t="s">
        <v>213</v>
      </c>
      <c r="C49" s="44">
        <v>0.13947101989999999</v>
      </c>
      <c r="D49" s="5" t="str">
        <f>IF($B49="N/A","N/A",IF(C49&gt;15,"No",IF(C49&lt;-15,"No","Yes")))</f>
        <v>N/A</v>
      </c>
      <c r="E49" s="4">
        <v>0.1580827319</v>
      </c>
      <c r="F49" s="5" t="str">
        <f>IF($B49="N/A","N/A",IF(E49&gt;15,"No",IF(E49&lt;-15,"No","Yes")))</f>
        <v>N/A</v>
      </c>
      <c r="G49" s="4">
        <v>0.15019961300000001</v>
      </c>
      <c r="H49" s="5" t="str">
        <f>IF($B49="N/A","N/A",IF(G49&gt;15,"No",IF(G49&lt;-15,"No","Yes")))</f>
        <v>N/A</v>
      </c>
      <c r="I49" s="6">
        <v>13.34</v>
      </c>
      <c r="J49" s="6">
        <v>-4.99</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1750</v>
      </c>
      <c r="J50" s="6" t="s">
        <v>1750</v>
      </c>
      <c r="K50" s="85" t="str">
        <f t="shared" si="8"/>
        <v>N/A</v>
      </c>
    </row>
    <row r="51" spans="1:11" x14ac:dyDescent="0.25">
      <c r="A51" s="104" t="s">
        <v>398</v>
      </c>
      <c r="B51" s="21" t="s">
        <v>213</v>
      </c>
      <c r="C51" s="44">
        <v>0</v>
      </c>
      <c r="D51" s="5" t="str">
        <f>IF($B51="N/A","N/A",IF(C51&gt;15,"No",IF(C51&lt;-15,"No","Yes")))</f>
        <v>N/A</v>
      </c>
      <c r="E51" s="4">
        <v>0</v>
      </c>
      <c r="F51" s="5" t="str">
        <f>IF($B51="N/A","N/A",IF(E51&gt;15,"No",IF(E51&lt;-15,"No","Yes")))</f>
        <v>N/A</v>
      </c>
      <c r="G51" s="4">
        <v>0</v>
      </c>
      <c r="H51" s="5" t="str">
        <f>IF($B51="N/A","N/A",IF(G51&gt;15,"No",IF(G51&lt;-15,"No","Yes")))</f>
        <v>N/A</v>
      </c>
      <c r="I51" s="6" t="s">
        <v>1750</v>
      </c>
      <c r="J51" s="6" t="s">
        <v>1750</v>
      </c>
      <c r="K51" s="85" t="str">
        <f t="shared" si="8"/>
        <v>N/A</v>
      </c>
    </row>
    <row r="52" spans="1:11" x14ac:dyDescent="0.25">
      <c r="A52" s="104" t="s">
        <v>399</v>
      </c>
      <c r="B52" s="21" t="s">
        <v>220</v>
      </c>
      <c r="C52" s="44">
        <v>9.6152511154999996</v>
      </c>
      <c r="D52" s="5" t="str">
        <f>IF($B52="N/A","N/A",IF(C52&gt;1,"Yes","No"))</f>
        <v>Yes</v>
      </c>
      <c r="E52" s="4">
        <v>10.270501999</v>
      </c>
      <c r="F52" s="5" t="str">
        <f>IF($B52="N/A","N/A",IF(E52&gt;1,"Yes","No"))</f>
        <v>Yes</v>
      </c>
      <c r="G52" s="4">
        <v>11.725517097000001</v>
      </c>
      <c r="H52" s="5" t="str">
        <f>IF($B52="N/A","N/A",IF(G52&gt;1,"Yes","No"))</f>
        <v>Yes</v>
      </c>
      <c r="I52" s="6">
        <v>6.8150000000000004</v>
      </c>
      <c r="J52" s="6">
        <v>14.17</v>
      </c>
      <c r="K52" s="85" t="str">
        <f t="shared" si="8"/>
        <v>Yes</v>
      </c>
    </row>
    <row r="53" spans="1:11" x14ac:dyDescent="0.25">
      <c r="A53" s="104" t="s">
        <v>400</v>
      </c>
      <c r="B53" s="21" t="s">
        <v>259</v>
      </c>
      <c r="C53" s="44">
        <v>4.4176340999999997E-3</v>
      </c>
      <c r="D53" s="5" t="str">
        <f>IF($B53="N/A","N/A",IF(C53&gt;0,"Yes","No"))</f>
        <v>Yes</v>
      </c>
      <c r="E53" s="4">
        <v>4.6559514999999999E-3</v>
      </c>
      <c r="F53" s="5" t="str">
        <f>IF($B53="N/A","N/A",IF(E53&gt;0,"Yes","No"))</f>
        <v>Yes</v>
      </c>
      <c r="G53" s="4">
        <v>4.3492434000000002E-3</v>
      </c>
      <c r="H53" s="5" t="str">
        <f>IF($B53="N/A","N/A",IF(G53&gt;0,"Yes","No"))</f>
        <v>Yes</v>
      </c>
      <c r="I53" s="6">
        <v>5.3949999999999996</v>
      </c>
      <c r="J53" s="6">
        <v>-6.59</v>
      </c>
      <c r="K53" s="85" t="str">
        <f t="shared" si="8"/>
        <v>Yes</v>
      </c>
    </row>
    <row r="54" spans="1:11" x14ac:dyDescent="0.25">
      <c r="A54" s="104" t="s">
        <v>401</v>
      </c>
      <c r="B54" s="21" t="s">
        <v>260</v>
      </c>
      <c r="C54" s="44">
        <v>0.15849389329999999</v>
      </c>
      <c r="D54" s="5" t="str">
        <f>IF($B54="N/A","N/A",IF(C54&gt;=1,"No",IF(C54&lt;0,"No","Yes")))</f>
        <v>Yes</v>
      </c>
      <c r="E54" s="4">
        <v>0</v>
      </c>
      <c r="F54" s="5" t="str">
        <f>IF($B54="N/A","N/A",IF(E54&gt;=1,"No",IF(E54&lt;0,"No","Yes")))</f>
        <v>Yes</v>
      </c>
      <c r="G54" s="4">
        <v>2.0669671999999999E-3</v>
      </c>
      <c r="H54" s="5" t="str">
        <f>IF($B54="N/A","N/A",IF(G54&gt;=1,"No",IF(G54&lt;0,"No","Yes")))</f>
        <v>Yes</v>
      </c>
      <c r="I54" s="6">
        <v>-100</v>
      </c>
      <c r="J54" s="6" t="s">
        <v>1750</v>
      </c>
      <c r="K54" s="85" t="str">
        <f t="shared" si="8"/>
        <v>N/A</v>
      </c>
    </row>
    <row r="55" spans="1:11" x14ac:dyDescent="0.25">
      <c r="A55" s="104" t="s">
        <v>873</v>
      </c>
      <c r="B55" s="21" t="s">
        <v>213</v>
      </c>
      <c r="C55" s="46">
        <v>173.45665894999999</v>
      </c>
      <c r="D55" s="5" t="str">
        <f>IF($B55="N/A","N/A",IF(C55&gt;15,"No",IF(C55&lt;-15,"No","Yes")))</f>
        <v>N/A</v>
      </c>
      <c r="E55" s="23">
        <v>177.23160152</v>
      </c>
      <c r="F55" s="5" t="str">
        <f>IF($B55="N/A","N/A",IF(E55&gt;15,"No",IF(E55&lt;-15,"No","Yes")))</f>
        <v>N/A</v>
      </c>
      <c r="G55" s="23">
        <v>182.37257643000001</v>
      </c>
      <c r="H55" s="5" t="str">
        <f>IF($B55="N/A","N/A",IF(G55&gt;15,"No",IF(G55&lt;-15,"No","Yes")))</f>
        <v>N/A</v>
      </c>
      <c r="I55" s="6">
        <v>2.1760000000000002</v>
      </c>
      <c r="J55" s="6">
        <v>2.9009999999999998</v>
      </c>
      <c r="K55" s="85" t="str">
        <f t="shared" ref="K55:K74" si="9">IF(J55="Div by 0", "N/A", IF(J55="N/A","N/A", IF(J55&gt;30, "No", IF(J55&lt;-30, "No", "Yes"))))</f>
        <v>Yes</v>
      </c>
    </row>
    <row r="56" spans="1:11" x14ac:dyDescent="0.25">
      <c r="A56" s="104" t="s">
        <v>874</v>
      </c>
      <c r="B56" s="21" t="s">
        <v>261</v>
      </c>
      <c r="C56" s="46">
        <v>92.621534284999996</v>
      </c>
      <c r="D56" s="5" t="str">
        <f>IF($B56="N/A","N/A",IF(C56&gt;90,"No",IF(C56&lt;20,"No","Yes")))</f>
        <v>No</v>
      </c>
      <c r="E56" s="23">
        <v>93.251229385000002</v>
      </c>
      <c r="F56" s="5" t="str">
        <f>IF($B56="N/A","N/A",IF(E56&gt;90,"No",IF(E56&lt;20,"No","Yes")))</f>
        <v>No</v>
      </c>
      <c r="G56" s="23">
        <v>82.192422501999999</v>
      </c>
      <c r="H56" s="5" t="str">
        <f>IF($B56="N/A","N/A",IF(G56&gt;90,"No",IF(G56&lt;20,"No","Yes")))</f>
        <v>Yes</v>
      </c>
      <c r="I56" s="6">
        <v>0.67989999999999995</v>
      </c>
      <c r="J56" s="6">
        <v>-11.9</v>
      </c>
      <c r="K56" s="85" t="str">
        <f t="shared" si="9"/>
        <v>Yes</v>
      </c>
    </row>
    <row r="57" spans="1:11" x14ac:dyDescent="0.25">
      <c r="A57" s="104" t="s">
        <v>875</v>
      </c>
      <c r="B57" s="21" t="s">
        <v>262</v>
      </c>
      <c r="C57" s="46">
        <v>49.909208370000002</v>
      </c>
      <c r="D57" s="5" t="str">
        <f>IF($B57="N/A","N/A",IF(C57&gt;60,"No",IF(C57&lt;10,"No","Yes")))</f>
        <v>Yes</v>
      </c>
      <c r="E57" s="23">
        <v>54.420190910999999</v>
      </c>
      <c r="F57" s="5" t="str">
        <f>IF($B57="N/A","N/A",IF(E57&gt;60,"No",IF(E57&lt;10,"No","Yes")))</f>
        <v>Yes</v>
      </c>
      <c r="G57" s="23">
        <v>60.859064646999997</v>
      </c>
      <c r="H57" s="5" t="str">
        <f>IF($B57="N/A","N/A",IF(G57&gt;60,"No",IF(G57&lt;10,"No","Yes")))</f>
        <v>No</v>
      </c>
      <c r="I57" s="6">
        <v>9.0380000000000003</v>
      </c>
      <c r="J57" s="6">
        <v>11.83</v>
      </c>
      <c r="K57" s="85" t="str">
        <f t="shared" si="9"/>
        <v>Yes</v>
      </c>
    </row>
    <row r="58" spans="1:11" ht="25" x14ac:dyDescent="0.25">
      <c r="A58" s="104" t="s">
        <v>876</v>
      </c>
      <c r="B58" s="21" t="s">
        <v>263</v>
      </c>
      <c r="C58" s="46">
        <v>48.228275164000003</v>
      </c>
      <c r="D58" s="5" t="str">
        <f>IF($B58="N/A","N/A",IF(C58&gt;100,"No",IF(C58&lt;10,"No","Yes")))</f>
        <v>Yes</v>
      </c>
      <c r="E58" s="23">
        <v>49.657406338000001</v>
      </c>
      <c r="F58" s="5" t="str">
        <f>IF($B58="N/A","N/A",IF(E58&gt;100,"No",IF(E58&lt;10,"No","Yes")))</f>
        <v>Yes</v>
      </c>
      <c r="G58" s="23">
        <v>44.770952788000002</v>
      </c>
      <c r="H58" s="5" t="str">
        <f>IF($B58="N/A","N/A",IF(G58&gt;100,"No",IF(G58&lt;10,"No","Yes")))</f>
        <v>Yes</v>
      </c>
      <c r="I58" s="6">
        <v>2.9630000000000001</v>
      </c>
      <c r="J58" s="6">
        <v>-9.84</v>
      </c>
      <c r="K58" s="85" t="str">
        <f t="shared" si="9"/>
        <v>Yes</v>
      </c>
    </row>
    <row r="59" spans="1:11" x14ac:dyDescent="0.25">
      <c r="A59" s="104" t="s">
        <v>877</v>
      </c>
      <c r="B59" s="21" t="s">
        <v>264</v>
      </c>
      <c r="C59" s="46">
        <v>607.15859149000005</v>
      </c>
      <c r="D59" s="5" t="str">
        <f>IF($B59="N/A","N/A",IF(C59&gt;100,"No",IF(C59&lt;20,"No","Yes")))</f>
        <v>No</v>
      </c>
      <c r="E59" s="23">
        <v>675.81893837999996</v>
      </c>
      <c r="F59" s="5" t="str">
        <f>IF($B59="N/A","N/A",IF(E59&gt;100,"No",IF(E59&lt;20,"No","Yes")))</f>
        <v>No</v>
      </c>
      <c r="G59" s="23">
        <v>706.02630984999996</v>
      </c>
      <c r="H59" s="5" t="str">
        <f>IF($B59="N/A","N/A",IF(G59&gt;100,"No",IF(G59&lt;20,"No","Yes")))</f>
        <v>No</v>
      </c>
      <c r="I59" s="6">
        <v>11.31</v>
      </c>
      <c r="J59" s="6">
        <v>4.47</v>
      </c>
      <c r="K59" s="85" t="str">
        <f t="shared" si="9"/>
        <v>Yes</v>
      </c>
    </row>
    <row r="60" spans="1:11" x14ac:dyDescent="0.25">
      <c r="A60" s="104" t="s">
        <v>878</v>
      </c>
      <c r="B60" s="21" t="s">
        <v>264</v>
      </c>
      <c r="C60" s="46">
        <v>266.1346284</v>
      </c>
      <c r="D60" s="5" t="str">
        <f>IF($B60="N/A","N/A",IF(C60&gt;100,"No",IF(C60&lt;20,"No","Yes")))</f>
        <v>No</v>
      </c>
      <c r="E60" s="23">
        <v>268.60708674</v>
      </c>
      <c r="F60" s="5" t="str">
        <f>IF($B60="N/A","N/A",IF(E60&gt;100,"No",IF(E60&lt;20,"No","Yes")))</f>
        <v>No</v>
      </c>
      <c r="G60" s="23">
        <v>277.56819906999999</v>
      </c>
      <c r="H60" s="5" t="str">
        <f>IF($B60="N/A","N/A",IF(G60&gt;100,"No",IF(G60&lt;20,"No","Yes")))</f>
        <v>No</v>
      </c>
      <c r="I60" s="6">
        <v>0.92900000000000005</v>
      </c>
      <c r="J60" s="6">
        <v>3.3359999999999999</v>
      </c>
      <c r="K60" s="85" t="str">
        <f t="shared" si="9"/>
        <v>Yes</v>
      </c>
    </row>
    <row r="61" spans="1:11" x14ac:dyDescent="0.25">
      <c r="A61" s="104" t="s">
        <v>879</v>
      </c>
      <c r="B61" s="21" t="s">
        <v>213</v>
      </c>
      <c r="C61" s="46">
        <v>86.482338972999997</v>
      </c>
      <c r="D61" s="5" t="str">
        <f>IF($B61="N/A","N/A",IF(C61&gt;15,"No",IF(C61&lt;-15,"No","Yes")))</f>
        <v>N/A</v>
      </c>
      <c r="E61" s="23">
        <v>89.944293478000006</v>
      </c>
      <c r="F61" s="5" t="str">
        <f>IF($B61="N/A","N/A",IF(E61&gt;15,"No",IF(E61&lt;-15,"No","Yes")))</f>
        <v>N/A</v>
      </c>
      <c r="G61" s="23">
        <v>85.901470587999995</v>
      </c>
      <c r="H61" s="5" t="str">
        <f>IF($B61="N/A","N/A",IF(G61&gt;15,"No",IF(G61&lt;-15,"No","Yes")))</f>
        <v>N/A</v>
      </c>
      <c r="I61" s="6">
        <v>4.0030000000000001</v>
      </c>
      <c r="J61" s="6">
        <v>-4.49</v>
      </c>
      <c r="K61" s="85" t="str">
        <f t="shared" si="9"/>
        <v>Yes</v>
      </c>
    </row>
    <row r="62" spans="1:11" x14ac:dyDescent="0.25">
      <c r="A62" s="104" t="s">
        <v>880</v>
      </c>
      <c r="B62" s="21" t="s">
        <v>265</v>
      </c>
      <c r="C62" s="46">
        <v>53.514657317000001</v>
      </c>
      <c r="D62" s="5" t="str">
        <f>IF($B62="N/A","N/A",IF(C62&gt;60,"No",IF(C62&lt;10,"No","Yes")))</f>
        <v>Yes</v>
      </c>
      <c r="E62" s="23">
        <v>57.590464916000002</v>
      </c>
      <c r="F62" s="5" t="str">
        <f>IF($B62="N/A","N/A",IF(E62&gt;60,"No",IF(E62&lt;10,"No","Yes")))</f>
        <v>Yes</v>
      </c>
      <c r="G62" s="23">
        <v>58.996392370999999</v>
      </c>
      <c r="H62" s="5" t="str">
        <f>IF($B62="N/A","N/A",IF(G62&gt;60,"No",IF(G62&lt;10,"No","Yes")))</f>
        <v>Yes</v>
      </c>
      <c r="I62" s="6">
        <v>7.6159999999999997</v>
      </c>
      <c r="J62" s="6">
        <v>2.4409999999999998</v>
      </c>
      <c r="K62" s="85" t="str">
        <f t="shared" si="9"/>
        <v>Yes</v>
      </c>
    </row>
    <row r="63" spans="1:11" x14ac:dyDescent="0.25">
      <c r="A63" s="104" t="s">
        <v>881</v>
      </c>
      <c r="B63" s="21" t="s">
        <v>265</v>
      </c>
      <c r="C63" s="46" t="s">
        <v>1750</v>
      </c>
      <c r="D63" s="5" t="str">
        <f>IF($B63="N/A","N/A",IF(C63&gt;60,"No",IF(C63&lt;10,"No","Yes")))</f>
        <v>No</v>
      </c>
      <c r="E63" s="23" t="s">
        <v>1750</v>
      </c>
      <c r="F63" s="5" t="str">
        <f>IF($B63="N/A","N/A",IF(E63&gt;60,"No",IF(E63&lt;10,"No","Yes")))</f>
        <v>No</v>
      </c>
      <c r="G63" s="23">
        <v>1082.8571429000001</v>
      </c>
      <c r="H63" s="5" t="str">
        <f>IF($B63="N/A","N/A",IF(G63&gt;60,"No",IF(G63&lt;10,"No","Yes")))</f>
        <v>No</v>
      </c>
      <c r="I63" s="6" t="s">
        <v>1750</v>
      </c>
      <c r="J63" s="6" t="s">
        <v>1750</v>
      </c>
      <c r="K63" s="85" t="str">
        <f t="shared" si="9"/>
        <v>N/A</v>
      </c>
    </row>
    <row r="64" spans="1:11" x14ac:dyDescent="0.25">
      <c r="A64" s="104" t="s">
        <v>882</v>
      </c>
      <c r="B64" s="21" t="s">
        <v>213</v>
      </c>
      <c r="C64" s="46">
        <v>3106.9838273999999</v>
      </c>
      <c r="D64" s="5" t="str">
        <f t="shared" ref="D64:D74" si="10">IF($B64="N/A","N/A",IF(C64&gt;15,"No",IF(C64&lt;-15,"No","Yes")))</f>
        <v>N/A</v>
      </c>
      <c r="E64" s="23">
        <v>3194.8137717</v>
      </c>
      <c r="F64" s="5" t="str">
        <f>IF($B64="N/A","N/A",IF(E64&gt;15,"No",IF(E64&lt;-15,"No","Yes")))</f>
        <v>N/A</v>
      </c>
      <c r="G64" s="23">
        <v>2150.7139247</v>
      </c>
      <c r="H64" s="5" t="str">
        <f>IF($B64="N/A","N/A",IF(G64&gt;15,"No",IF(G64&lt;-15,"No","Yes")))</f>
        <v>N/A</v>
      </c>
      <c r="I64" s="6">
        <v>2.827</v>
      </c>
      <c r="J64" s="6">
        <v>-32.700000000000003</v>
      </c>
      <c r="K64" s="85" t="str">
        <f t="shared" si="9"/>
        <v>No</v>
      </c>
    </row>
    <row r="65" spans="1:11" ht="25" customHeight="1" x14ac:dyDescent="0.25">
      <c r="A65" s="104" t="s">
        <v>883</v>
      </c>
      <c r="B65" s="21" t="s">
        <v>213</v>
      </c>
      <c r="C65" s="46">
        <v>148.16227379</v>
      </c>
      <c r="D65" s="5" t="str">
        <f t="shared" si="10"/>
        <v>N/A</v>
      </c>
      <c r="E65" s="23">
        <v>154.73862188000001</v>
      </c>
      <c r="F65" s="5" t="str">
        <f t="shared" ref="F65:F73" si="11">IF($B65="N/A","N/A",IF(E65&gt;15,"No",IF(E65&lt;-15,"No","Yes")))</f>
        <v>N/A</v>
      </c>
      <c r="G65" s="23">
        <v>154.04638195999999</v>
      </c>
      <c r="H65" s="5" t="str">
        <f t="shared" ref="H65:H86" si="12">IF($B65="N/A","N/A",IF(G65&gt;15,"No",IF(G65&lt;-15,"No","Yes")))</f>
        <v>N/A</v>
      </c>
      <c r="I65" s="6">
        <v>4.4390000000000001</v>
      </c>
      <c r="J65" s="6">
        <v>-0.44700000000000001</v>
      </c>
      <c r="K65" s="85" t="str">
        <f t="shared" si="9"/>
        <v>Yes</v>
      </c>
    </row>
    <row r="66" spans="1:11" x14ac:dyDescent="0.25">
      <c r="A66" s="104" t="s">
        <v>884</v>
      </c>
      <c r="B66" s="21" t="s">
        <v>213</v>
      </c>
      <c r="C66" s="46">
        <v>111.34318102</v>
      </c>
      <c r="D66" s="5" t="str">
        <f t="shared" si="10"/>
        <v>N/A</v>
      </c>
      <c r="E66" s="23">
        <v>119.37835615</v>
      </c>
      <c r="F66" s="5" t="str">
        <f t="shared" si="11"/>
        <v>N/A</v>
      </c>
      <c r="G66" s="23">
        <v>125.31271319</v>
      </c>
      <c r="H66" s="5" t="str">
        <f t="shared" si="12"/>
        <v>N/A</v>
      </c>
      <c r="I66" s="6">
        <v>7.2169999999999996</v>
      </c>
      <c r="J66" s="6">
        <v>4.9710000000000001</v>
      </c>
      <c r="K66" s="85" t="str">
        <f t="shared" si="9"/>
        <v>Yes</v>
      </c>
    </row>
    <row r="67" spans="1:11" x14ac:dyDescent="0.25">
      <c r="A67" s="104" t="s">
        <v>885</v>
      </c>
      <c r="B67" s="21" t="s">
        <v>213</v>
      </c>
      <c r="C67" s="46">
        <v>179.2298088</v>
      </c>
      <c r="D67" s="5" t="str">
        <f t="shared" si="10"/>
        <v>N/A</v>
      </c>
      <c r="E67" s="23">
        <v>185.36492330999999</v>
      </c>
      <c r="F67" s="5" t="str">
        <f t="shared" si="11"/>
        <v>N/A</v>
      </c>
      <c r="G67" s="23">
        <v>234.2087938</v>
      </c>
      <c r="H67" s="5" t="str">
        <f t="shared" si="12"/>
        <v>N/A</v>
      </c>
      <c r="I67" s="6">
        <v>3.423</v>
      </c>
      <c r="J67" s="6">
        <v>26.35</v>
      </c>
      <c r="K67" s="85" t="str">
        <f t="shared" si="9"/>
        <v>Yes</v>
      </c>
    </row>
    <row r="68" spans="1:11" ht="25" x14ac:dyDescent="0.25">
      <c r="A68" s="104" t="s">
        <v>886</v>
      </c>
      <c r="B68" s="21" t="s">
        <v>213</v>
      </c>
      <c r="C68" s="46" t="s">
        <v>1750</v>
      </c>
      <c r="D68" s="5" t="str">
        <f t="shared" si="10"/>
        <v>N/A</v>
      </c>
      <c r="E68" s="23" t="s">
        <v>1750</v>
      </c>
      <c r="F68" s="5" t="str">
        <f t="shared" si="11"/>
        <v>N/A</v>
      </c>
      <c r="G68" s="23">
        <v>45.131923127999997</v>
      </c>
      <c r="H68" s="5" t="str">
        <f t="shared" si="12"/>
        <v>N/A</v>
      </c>
      <c r="I68" s="6" t="s">
        <v>1750</v>
      </c>
      <c r="J68" s="6" t="s">
        <v>1750</v>
      </c>
      <c r="K68" s="85" t="str">
        <f t="shared" si="9"/>
        <v>N/A</v>
      </c>
    </row>
    <row r="69" spans="1:11" x14ac:dyDescent="0.25">
      <c r="A69" s="104" t="s">
        <v>887</v>
      </c>
      <c r="B69" s="21" t="s">
        <v>213</v>
      </c>
      <c r="C69" s="46">
        <v>659.94686824999997</v>
      </c>
      <c r="D69" s="5" t="str">
        <f t="shared" si="10"/>
        <v>N/A</v>
      </c>
      <c r="E69" s="23">
        <v>643.83665676999999</v>
      </c>
      <c r="F69" s="5" t="str">
        <f t="shared" si="11"/>
        <v>N/A</v>
      </c>
      <c r="G69" s="23">
        <v>249.37359140999999</v>
      </c>
      <c r="H69" s="5" t="str">
        <f t="shared" si="12"/>
        <v>N/A</v>
      </c>
      <c r="I69" s="6">
        <v>-2.44</v>
      </c>
      <c r="J69" s="6">
        <v>-61.3</v>
      </c>
      <c r="K69" s="85" t="str">
        <f t="shared" si="9"/>
        <v>No</v>
      </c>
    </row>
    <row r="70" spans="1:11" ht="25" x14ac:dyDescent="0.25">
      <c r="A70" s="104" t="s">
        <v>888</v>
      </c>
      <c r="B70" s="21" t="s">
        <v>213</v>
      </c>
      <c r="C70" s="46">
        <v>61.386719812000003</v>
      </c>
      <c r="D70" s="5" t="str">
        <f t="shared" si="10"/>
        <v>N/A</v>
      </c>
      <c r="E70" s="23">
        <v>64.813769820000005</v>
      </c>
      <c r="F70" s="5" t="str">
        <f t="shared" si="11"/>
        <v>N/A</v>
      </c>
      <c r="G70" s="23">
        <v>63.725976977999998</v>
      </c>
      <c r="H70" s="5" t="str">
        <f t="shared" si="12"/>
        <v>N/A</v>
      </c>
      <c r="I70" s="6">
        <v>5.5830000000000002</v>
      </c>
      <c r="J70" s="6">
        <v>-1.68</v>
      </c>
      <c r="K70" s="85" t="str">
        <f t="shared" si="9"/>
        <v>Yes</v>
      </c>
    </row>
    <row r="71" spans="1:11" x14ac:dyDescent="0.25">
      <c r="A71" s="104" t="s">
        <v>889</v>
      </c>
      <c r="B71" s="21" t="s">
        <v>213</v>
      </c>
      <c r="C71" s="46">
        <v>2337.5509231999999</v>
      </c>
      <c r="D71" s="5" t="str">
        <f t="shared" si="10"/>
        <v>N/A</v>
      </c>
      <c r="E71" s="23">
        <v>2397.5727554</v>
      </c>
      <c r="F71" s="5" t="str">
        <f t="shared" si="11"/>
        <v>N/A</v>
      </c>
      <c r="G71" s="23">
        <v>2600.7677837000001</v>
      </c>
      <c r="H71" s="5" t="str">
        <f t="shared" si="12"/>
        <v>N/A</v>
      </c>
      <c r="I71" s="6">
        <v>2.5680000000000001</v>
      </c>
      <c r="J71" s="6">
        <v>8.4749999999999996</v>
      </c>
      <c r="K71" s="85" t="str">
        <f t="shared" si="9"/>
        <v>Yes</v>
      </c>
    </row>
    <row r="72" spans="1:11" ht="25" x14ac:dyDescent="0.25">
      <c r="A72" s="104" t="s">
        <v>890</v>
      </c>
      <c r="B72" s="21" t="s">
        <v>213</v>
      </c>
      <c r="C72" s="46" t="s">
        <v>1750</v>
      </c>
      <c r="D72" s="5" t="str">
        <f t="shared" si="10"/>
        <v>N/A</v>
      </c>
      <c r="E72" s="23" t="s">
        <v>1750</v>
      </c>
      <c r="F72" s="5" t="str">
        <f t="shared" si="11"/>
        <v>N/A</v>
      </c>
      <c r="G72" s="23" t="s">
        <v>1750</v>
      </c>
      <c r="H72" s="5" t="str">
        <f t="shared" si="12"/>
        <v>N/A</v>
      </c>
      <c r="I72" s="6" t="s">
        <v>1750</v>
      </c>
      <c r="J72" s="6" t="s">
        <v>1750</v>
      </c>
      <c r="K72" s="85" t="str">
        <f t="shared" si="9"/>
        <v>N/A</v>
      </c>
    </row>
    <row r="73" spans="1:11" x14ac:dyDescent="0.25">
      <c r="A73" s="104" t="s">
        <v>891</v>
      </c>
      <c r="B73" s="21" t="s">
        <v>213</v>
      </c>
      <c r="C73" s="46">
        <v>153.31809679</v>
      </c>
      <c r="D73" s="5" t="str">
        <f t="shared" si="10"/>
        <v>N/A</v>
      </c>
      <c r="E73" s="23">
        <v>139.17631209999999</v>
      </c>
      <c r="F73" s="5" t="str">
        <f t="shared" si="11"/>
        <v>N/A</v>
      </c>
      <c r="G73" s="23">
        <v>147.5012615</v>
      </c>
      <c r="H73" s="5" t="str">
        <f t="shared" si="12"/>
        <v>N/A</v>
      </c>
      <c r="I73" s="6">
        <v>-9.2200000000000006</v>
      </c>
      <c r="J73" s="6">
        <v>5.9820000000000002</v>
      </c>
      <c r="K73" s="85" t="str">
        <f t="shared" si="9"/>
        <v>Yes</v>
      </c>
    </row>
    <row r="74" spans="1:11" x14ac:dyDescent="0.25">
      <c r="A74" s="104" t="s">
        <v>892</v>
      </c>
      <c r="B74" s="21" t="s">
        <v>213</v>
      </c>
      <c r="C74" s="46">
        <v>380.67346938999998</v>
      </c>
      <c r="D74" s="5" t="str">
        <f t="shared" si="10"/>
        <v>N/A</v>
      </c>
      <c r="E74" s="23">
        <v>401.58490566</v>
      </c>
      <c r="F74" s="5" t="str">
        <f>IF($B74="N/A","N/A",IF(E74&gt;15,"No",IF(E74&lt;-15,"No","Yes")))</f>
        <v>N/A</v>
      </c>
      <c r="G74" s="23">
        <v>441.98019801999999</v>
      </c>
      <c r="H74" s="5" t="str">
        <f t="shared" si="12"/>
        <v>N/A</v>
      </c>
      <c r="I74" s="6">
        <v>5.4930000000000003</v>
      </c>
      <c r="J74" s="6">
        <v>10.06</v>
      </c>
      <c r="K74" s="85" t="str">
        <f t="shared" si="9"/>
        <v>Yes</v>
      </c>
    </row>
    <row r="75" spans="1:11" x14ac:dyDescent="0.25">
      <c r="A75" s="104" t="s">
        <v>893</v>
      </c>
      <c r="B75" s="21" t="s">
        <v>213</v>
      </c>
      <c r="C75" s="44">
        <v>0.13149223169999999</v>
      </c>
      <c r="D75" s="5" t="str">
        <f t="shared" ref="D75:D80" si="13">IF($B75="N/A","N/A",IF(C75&gt;15,"No",IF(C75&lt;-15,"No","Yes")))</f>
        <v>N/A</v>
      </c>
      <c r="E75" s="4">
        <v>0.1154324588</v>
      </c>
      <c r="F75" s="5" t="str">
        <f>IF($B75="N/A","N/A",IF(E75&gt;15,"No",IF(E75&lt;-15,"No","Yes")))</f>
        <v>N/A</v>
      </c>
      <c r="G75" s="4">
        <v>0.13202752679999999</v>
      </c>
      <c r="H75" s="5" t="str">
        <f t="shared" si="12"/>
        <v>N/A</v>
      </c>
      <c r="I75" s="6">
        <v>-12.2</v>
      </c>
      <c r="J75" s="6">
        <v>14.38</v>
      </c>
      <c r="K75" s="85" t="str">
        <f t="shared" ref="K75:K80" si="14">IF(J75="Div by 0", "N/A", IF(J75="N/A","N/A", IF(J75&gt;30, "No", IF(J75&lt;-30, "No", "Yes"))))</f>
        <v>Yes</v>
      </c>
    </row>
    <row r="76" spans="1:11" x14ac:dyDescent="0.25">
      <c r="A76" s="104" t="s">
        <v>894</v>
      </c>
      <c r="B76" s="21" t="s">
        <v>213</v>
      </c>
      <c r="C76" s="44">
        <v>1.7565955728</v>
      </c>
      <c r="D76" s="5" t="str">
        <f t="shared" si="13"/>
        <v>N/A</v>
      </c>
      <c r="E76" s="4">
        <v>1.7688662669999999</v>
      </c>
      <c r="F76" s="5" t="str">
        <f t="shared" ref="F76:F86" si="15">IF($B76="N/A","N/A",IF(E76&gt;15,"No",IF(E76&lt;-15,"No","Yes")))</f>
        <v>N/A</v>
      </c>
      <c r="G76" s="4">
        <v>1.7016307078999999</v>
      </c>
      <c r="H76" s="5" t="str">
        <f t="shared" si="12"/>
        <v>N/A</v>
      </c>
      <c r="I76" s="6">
        <v>0.69850000000000001</v>
      </c>
      <c r="J76" s="6">
        <v>-3.8</v>
      </c>
      <c r="K76" s="85" t="str">
        <f t="shared" si="14"/>
        <v>Yes</v>
      </c>
    </row>
    <row r="77" spans="1:11" x14ac:dyDescent="0.25">
      <c r="A77" s="104" t="s">
        <v>895</v>
      </c>
      <c r="B77" s="21" t="s">
        <v>213</v>
      </c>
      <c r="C77" s="44">
        <v>1.9404232454000001</v>
      </c>
      <c r="D77" s="5" t="str">
        <f t="shared" si="13"/>
        <v>N/A</v>
      </c>
      <c r="E77" s="4">
        <v>2.0074178970999998</v>
      </c>
      <c r="F77" s="5" t="str">
        <f t="shared" si="15"/>
        <v>N/A</v>
      </c>
      <c r="G77" s="4">
        <v>1.9966041452000001</v>
      </c>
      <c r="H77" s="5" t="str">
        <f t="shared" si="12"/>
        <v>N/A</v>
      </c>
      <c r="I77" s="6">
        <v>3.4529999999999998</v>
      </c>
      <c r="J77" s="6">
        <v>-0.53900000000000003</v>
      </c>
      <c r="K77" s="85" t="str">
        <f t="shared" si="14"/>
        <v>Yes</v>
      </c>
    </row>
    <row r="78" spans="1:11" x14ac:dyDescent="0.25">
      <c r="A78" s="104" t="s">
        <v>896</v>
      </c>
      <c r="B78" s="21" t="s">
        <v>213</v>
      </c>
      <c r="C78" s="44">
        <v>8.6512151649</v>
      </c>
      <c r="D78" s="5" t="str">
        <f t="shared" si="13"/>
        <v>N/A</v>
      </c>
      <c r="E78" s="4">
        <v>8.0362601991999991</v>
      </c>
      <c r="F78" s="5" t="str">
        <f t="shared" si="15"/>
        <v>N/A</v>
      </c>
      <c r="G78" s="4">
        <v>7.4728613672000002</v>
      </c>
      <c r="H78" s="5" t="str">
        <f t="shared" si="12"/>
        <v>N/A</v>
      </c>
      <c r="I78" s="6">
        <v>-7.11</v>
      </c>
      <c r="J78" s="6">
        <v>-7.01</v>
      </c>
      <c r="K78" s="85" t="str">
        <f t="shared" si="14"/>
        <v>Yes</v>
      </c>
    </row>
    <row r="79" spans="1:11" ht="25" x14ac:dyDescent="0.25">
      <c r="A79" s="104" t="s">
        <v>897</v>
      </c>
      <c r="B79" s="21" t="s">
        <v>213</v>
      </c>
      <c r="C79" s="44">
        <v>5.5868195828999996</v>
      </c>
      <c r="D79" s="5" t="str">
        <f t="shared" si="13"/>
        <v>N/A</v>
      </c>
      <c r="E79" s="4">
        <v>5.6689723876000002</v>
      </c>
      <c r="F79" s="5" t="str">
        <f t="shared" si="15"/>
        <v>N/A</v>
      </c>
      <c r="G79" s="4">
        <v>5.4011143536999997</v>
      </c>
      <c r="H79" s="5" t="str">
        <f t="shared" si="12"/>
        <v>N/A</v>
      </c>
      <c r="I79" s="6">
        <v>1.47</v>
      </c>
      <c r="J79" s="6">
        <v>-4.72</v>
      </c>
      <c r="K79" s="85" t="str">
        <f t="shared" si="14"/>
        <v>Yes</v>
      </c>
    </row>
    <row r="80" spans="1:11" ht="25" x14ac:dyDescent="0.25">
      <c r="A80" s="104" t="s">
        <v>898</v>
      </c>
      <c r="B80" s="21" t="s">
        <v>213</v>
      </c>
      <c r="C80" s="48">
        <v>3.8236877147000001</v>
      </c>
      <c r="D80" s="5" t="str">
        <f t="shared" si="13"/>
        <v>N/A</v>
      </c>
      <c r="E80" s="48">
        <v>3.9240447393000002</v>
      </c>
      <c r="F80" s="5" t="str">
        <f t="shared" si="15"/>
        <v>N/A</v>
      </c>
      <c r="G80" s="48">
        <v>3.7216604807999998</v>
      </c>
      <c r="H80" s="5" t="str">
        <f t="shared" si="12"/>
        <v>N/A</v>
      </c>
      <c r="I80" s="6">
        <v>2.625</v>
      </c>
      <c r="J80" s="49">
        <v>-5.16</v>
      </c>
      <c r="K80" s="85" t="str">
        <f t="shared" si="14"/>
        <v>Yes</v>
      </c>
    </row>
    <row r="81" spans="1:11" x14ac:dyDescent="0.25">
      <c r="A81" s="104" t="s">
        <v>899</v>
      </c>
      <c r="B81" s="21" t="s">
        <v>213</v>
      </c>
      <c r="C81" s="50">
        <v>285.31779225000002</v>
      </c>
      <c r="D81" s="5" t="str">
        <f t="shared" ref="D81:D86" si="16">IF($B81="N/A","N/A",IF(C81&gt;15,"No",IF(C81&lt;-15,"No","Yes")))</f>
        <v>N/A</v>
      </c>
      <c r="E81" s="51">
        <v>283.36301370000001</v>
      </c>
      <c r="F81" s="5" t="str">
        <f t="shared" si="15"/>
        <v>N/A</v>
      </c>
      <c r="G81" s="51">
        <v>305.17612523999998</v>
      </c>
      <c r="H81" s="5" t="str">
        <f>IF($B81="N/A","N/A",IF(G81&gt;15,"No",IF(G81&lt;-15,"No","Yes")))</f>
        <v>N/A</v>
      </c>
      <c r="I81" s="6">
        <v>-0.68500000000000005</v>
      </c>
      <c r="J81" s="6">
        <v>7.6980000000000004</v>
      </c>
      <c r="K81" s="85" t="str">
        <f t="shared" ref="K81:K86" si="17">IF(J81="Div by 0", "N/A", IF(J81="N/A","N/A", IF(J81&gt;30, "No", IF(J81&lt;-30, "No", "Yes"))))</f>
        <v>Yes</v>
      </c>
    </row>
    <row r="82" spans="1:11" x14ac:dyDescent="0.25">
      <c r="A82" s="104" t="s">
        <v>900</v>
      </c>
      <c r="B82" s="21" t="s">
        <v>213</v>
      </c>
      <c r="C82" s="50">
        <v>102.92244918999999</v>
      </c>
      <c r="D82" s="5" t="str">
        <f t="shared" si="16"/>
        <v>N/A</v>
      </c>
      <c r="E82" s="51">
        <v>103.20227955999999</v>
      </c>
      <c r="F82" s="5" t="str">
        <f t="shared" si="15"/>
        <v>N/A</v>
      </c>
      <c r="G82" s="51">
        <v>104.04588015</v>
      </c>
      <c r="H82" s="5" t="str">
        <f t="shared" si="12"/>
        <v>N/A</v>
      </c>
      <c r="I82" s="6">
        <v>0.27189999999999998</v>
      </c>
      <c r="J82" s="6">
        <v>0.81740000000000002</v>
      </c>
      <c r="K82" s="85" t="str">
        <f t="shared" si="17"/>
        <v>Yes</v>
      </c>
    </row>
    <row r="83" spans="1:11" x14ac:dyDescent="0.25">
      <c r="A83" s="104" t="s">
        <v>901</v>
      </c>
      <c r="B83" s="21" t="s">
        <v>213</v>
      </c>
      <c r="C83" s="50">
        <v>153.95795196</v>
      </c>
      <c r="D83" s="5" t="str">
        <f t="shared" si="16"/>
        <v>N/A</v>
      </c>
      <c r="E83" s="51">
        <v>155.23160912</v>
      </c>
      <c r="F83" s="5" t="str">
        <f t="shared" si="15"/>
        <v>N/A</v>
      </c>
      <c r="G83" s="51">
        <v>155.55959107999999</v>
      </c>
      <c r="H83" s="5" t="str">
        <f t="shared" si="12"/>
        <v>N/A</v>
      </c>
      <c r="I83" s="6">
        <v>0.82730000000000004</v>
      </c>
      <c r="J83" s="6">
        <v>0.21129999999999999</v>
      </c>
      <c r="K83" s="85" t="str">
        <f t="shared" si="17"/>
        <v>Yes</v>
      </c>
    </row>
    <row r="84" spans="1:11" x14ac:dyDescent="0.25">
      <c r="A84" s="104" t="s">
        <v>902</v>
      </c>
      <c r="B84" s="21" t="s">
        <v>213</v>
      </c>
      <c r="C84" s="50">
        <v>322.14622988000002</v>
      </c>
      <c r="D84" s="5" t="str">
        <f t="shared" si="16"/>
        <v>N/A</v>
      </c>
      <c r="E84" s="51">
        <v>336.41746193</v>
      </c>
      <c r="F84" s="5" t="str">
        <f t="shared" si="15"/>
        <v>N/A</v>
      </c>
      <c r="G84" s="51">
        <v>347.7335281</v>
      </c>
      <c r="H84" s="5" t="str">
        <f t="shared" si="12"/>
        <v>N/A</v>
      </c>
      <c r="I84" s="6">
        <v>4.43</v>
      </c>
      <c r="J84" s="6">
        <v>3.3639999999999999</v>
      </c>
      <c r="K84" s="85" t="str">
        <f t="shared" si="17"/>
        <v>Yes</v>
      </c>
    </row>
    <row r="85" spans="1:11" x14ac:dyDescent="0.25">
      <c r="A85" s="104" t="s">
        <v>903</v>
      </c>
      <c r="B85" s="21" t="s">
        <v>213</v>
      </c>
      <c r="C85" s="50">
        <v>966.05850553000005</v>
      </c>
      <c r="D85" s="5" t="str">
        <f t="shared" si="16"/>
        <v>N/A</v>
      </c>
      <c r="E85" s="51">
        <v>970.16822017000004</v>
      </c>
      <c r="F85" s="5" t="str">
        <f t="shared" si="15"/>
        <v>N/A</v>
      </c>
      <c r="G85" s="51">
        <v>1023.4222056999999</v>
      </c>
      <c r="H85" s="5" t="str">
        <f t="shared" si="12"/>
        <v>N/A</v>
      </c>
      <c r="I85" s="6">
        <v>0.4254</v>
      </c>
      <c r="J85" s="6">
        <v>5.4889999999999999</v>
      </c>
      <c r="K85" s="85" t="str">
        <f t="shared" si="17"/>
        <v>Yes</v>
      </c>
    </row>
    <row r="86" spans="1:11" ht="25" x14ac:dyDescent="0.25">
      <c r="A86" s="104" t="s">
        <v>904</v>
      </c>
      <c r="B86" s="21" t="s">
        <v>213</v>
      </c>
      <c r="C86" s="52">
        <v>106.01488965</v>
      </c>
      <c r="D86" s="5" t="str">
        <f t="shared" si="16"/>
        <v>N/A</v>
      </c>
      <c r="E86" s="52">
        <v>112.35178034</v>
      </c>
      <c r="F86" s="5" t="str">
        <f t="shared" si="15"/>
        <v>N/A</v>
      </c>
      <c r="G86" s="52">
        <v>127.8871173</v>
      </c>
      <c r="H86" s="5" t="str">
        <f t="shared" si="12"/>
        <v>N/A</v>
      </c>
      <c r="I86" s="6">
        <v>5.9770000000000003</v>
      </c>
      <c r="J86" s="6">
        <v>13.83</v>
      </c>
      <c r="K86" s="85" t="str">
        <f t="shared" si="17"/>
        <v>Yes</v>
      </c>
    </row>
    <row r="87" spans="1:11" x14ac:dyDescent="0.25">
      <c r="A87" s="104" t="s">
        <v>32</v>
      </c>
      <c r="B87" s="21" t="s">
        <v>266</v>
      </c>
      <c r="C87" s="44">
        <v>84.208625925999996</v>
      </c>
      <c r="D87" s="5" t="str">
        <f>IF($B87="N/A","N/A",IF(C87&gt;60,"Yes","No"))</f>
        <v>Yes</v>
      </c>
      <c r="E87" s="4">
        <v>84.411303244999999</v>
      </c>
      <c r="F87" s="5" t="str">
        <f>IF($B87="N/A","N/A",IF(E87&gt;60,"Yes","No"))</f>
        <v>Yes</v>
      </c>
      <c r="G87" s="4">
        <v>85.408374576</v>
      </c>
      <c r="H87" s="5" t="str">
        <f>IF($B87="N/A","N/A",IF(G87&gt;60,"Yes","No"))</f>
        <v>Yes</v>
      </c>
      <c r="I87" s="6">
        <v>0.2407</v>
      </c>
      <c r="J87" s="6">
        <v>1.181</v>
      </c>
      <c r="K87" s="85" t="str">
        <f t="shared" ref="K87:K105" si="18">IF(J87="Div by 0", "N/A", IF(J87="N/A","N/A", IF(J87&gt;30, "No", IF(J87&lt;-30, "No", "Yes"))))</f>
        <v>Yes</v>
      </c>
    </row>
    <row r="88" spans="1:11" x14ac:dyDescent="0.25">
      <c r="A88" s="104" t="s">
        <v>39</v>
      </c>
      <c r="B88" s="21" t="s">
        <v>267</v>
      </c>
      <c r="C88" s="44">
        <v>99.976239976000002</v>
      </c>
      <c r="D88" s="5" t="str">
        <f>IF($B88="N/A","N/A",IF(C88&gt;100,"No",IF(C88&lt;85,"No","Yes")))</f>
        <v>Yes</v>
      </c>
      <c r="E88" s="4">
        <v>99.980774421000007</v>
      </c>
      <c r="F88" s="5" t="str">
        <f>IF($B88="N/A","N/A",IF(E88&gt;100,"No",IF(E88&lt;85,"No","Yes")))</f>
        <v>Yes</v>
      </c>
      <c r="G88" s="4">
        <v>99.991145763000006</v>
      </c>
      <c r="H88" s="5" t="str">
        <f>IF($B88="N/A","N/A",IF(G88&gt;100,"No",IF(G88&lt;85,"No","Yes")))</f>
        <v>Yes</v>
      </c>
      <c r="I88" s="6">
        <v>4.4999999999999997E-3</v>
      </c>
      <c r="J88" s="6">
        <v>1.04E-2</v>
      </c>
      <c r="K88" s="85" t="str">
        <f t="shared" si="18"/>
        <v>Yes</v>
      </c>
    </row>
    <row r="89" spans="1:11" x14ac:dyDescent="0.25">
      <c r="A89" s="104" t="s">
        <v>905</v>
      </c>
      <c r="B89" s="21" t="s">
        <v>213</v>
      </c>
      <c r="C89" s="44">
        <v>40.403753823000002</v>
      </c>
      <c r="D89" s="5" t="str">
        <f>IF($B89="N/A","N/A",IF(C89&gt;15,"No",IF(C89&lt;-15,"No","Yes")))</f>
        <v>N/A</v>
      </c>
      <c r="E89" s="4">
        <v>40.815296435</v>
      </c>
      <c r="F89" s="5" t="str">
        <f>IF($B89="N/A","N/A",IF(E89&gt;15,"No",IF(E89&lt;-15,"No","Yes")))</f>
        <v>N/A</v>
      </c>
      <c r="G89" s="4">
        <v>43.069996318999998</v>
      </c>
      <c r="H89" s="5" t="str">
        <f>IF($B89="N/A","N/A",IF(G89&gt;15,"No",IF(G89&lt;-15,"No","Yes")))</f>
        <v>N/A</v>
      </c>
      <c r="I89" s="6">
        <v>1.0189999999999999</v>
      </c>
      <c r="J89" s="6">
        <v>5.524</v>
      </c>
      <c r="K89" s="85" t="str">
        <f t="shared" si="18"/>
        <v>Yes</v>
      </c>
    </row>
    <row r="90" spans="1:11" x14ac:dyDescent="0.25">
      <c r="A90" s="104" t="s">
        <v>846</v>
      </c>
      <c r="B90" s="21" t="s">
        <v>268</v>
      </c>
      <c r="C90" s="44">
        <v>6.1099991489000001</v>
      </c>
      <c r="D90" s="5" t="str">
        <f>IF($B90="N/A","N/A",IF(C90&gt;25,"No",IF(C90&lt;5,"No","Yes")))</f>
        <v>Yes</v>
      </c>
      <c r="E90" s="4">
        <v>6.3538276210999998</v>
      </c>
      <c r="F90" s="5" t="str">
        <f>IF($B90="N/A","N/A",IF(E90&gt;25,"No",IF(E90&lt;5,"No","Yes")))</f>
        <v>Yes</v>
      </c>
      <c r="G90" s="4">
        <v>8.6775671956</v>
      </c>
      <c r="H90" s="5" t="str">
        <f>IF($B90="N/A","N/A",IF(G90&gt;25,"No",IF(G90&lt;5,"No","Yes")))</f>
        <v>Yes</v>
      </c>
      <c r="I90" s="6">
        <v>3.9910000000000001</v>
      </c>
      <c r="J90" s="6">
        <v>36.57</v>
      </c>
      <c r="K90" s="85" t="str">
        <f t="shared" si="18"/>
        <v>No</v>
      </c>
    </row>
    <row r="91" spans="1:11" x14ac:dyDescent="0.25">
      <c r="A91" s="104" t="s">
        <v>847</v>
      </c>
      <c r="B91" s="21" t="s">
        <v>269</v>
      </c>
      <c r="C91" s="44">
        <v>48.263527738999997</v>
      </c>
      <c r="D91" s="5" t="str">
        <f>IF($B91="N/A","N/A",IF(C91&gt;70,"No",IF(C91&lt;40,"No","Yes")))</f>
        <v>Yes</v>
      </c>
      <c r="E91" s="4">
        <v>47.789754676999998</v>
      </c>
      <c r="F91" s="5" t="str">
        <f>IF($B91="N/A","N/A",IF(E91&gt;70,"No",IF(E91&lt;40,"No","Yes")))</f>
        <v>Yes</v>
      </c>
      <c r="G91" s="4">
        <v>46.110800196</v>
      </c>
      <c r="H91" s="5" t="str">
        <f>IF($B91="N/A","N/A",IF(G91&gt;70,"No",IF(G91&lt;40,"No","Yes")))</f>
        <v>Yes</v>
      </c>
      <c r="I91" s="6">
        <v>-0.98199999999999998</v>
      </c>
      <c r="J91" s="6">
        <v>-3.51</v>
      </c>
      <c r="K91" s="85" t="str">
        <f t="shared" si="18"/>
        <v>Yes</v>
      </c>
    </row>
    <row r="92" spans="1:11" x14ac:dyDescent="0.25">
      <c r="A92" s="104" t="s">
        <v>848</v>
      </c>
      <c r="B92" s="21" t="s">
        <v>270</v>
      </c>
      <c r="C92" s="44">
        <v>45.626419581</v>
      </c>
      <c r="D92" s="5" t="str">
        <f>IF($B92="N/A","N/A",IF(C92&gt;55,"No",IF(C92&lt;20,"No","Yes")))</f>
        <v>Yes</v>
      </c>
      <c r="E92" s="4">
        <v>45.856157523</v>
      </c>
      <c r="F92" s="5" t="str">
        <f>IF($B92="N/A","N/A",IF(E92&gt;55,"No",IF(E92&lt;20,"No","Yes")))</f>
        <v>Yes</v>
      </c>
      <c r="G92" s="4">
        <v>41.038524950000003</v>
      </c>
      <c r="H92" s="5" t="str">
        <f>IF($B92="N/A","N/A",IF(G92&gt;55,"No",IF(G92&lt;20,"No","Yes")))</f>
        <v>Yes</v>
      </c>
      <c r="I92" s="6">
        <v>0.50349999999999995</v>
      </c>
      <c r="J92" s="6">
        <v>-10.5</v>
      </c>
      <c r="K92" s="85" t="str">
        <f t="shared" si="18"/>
        <v>Yes</v>
      </c>
    </row>
    <row r="93" spans="1:11" x14ac:dyDescent="0.25">
      <c r="A93" s="104" t="s">
        <v>163</v>
      </c>
      <c r="B93" s="21" t="s">
        <v>246</v>
      </c>
      <c r="C93" s="44">
        <v>84.706195777000005</v>
      </c>
      <c r="D93" s="5" t="str">
        <f>IF($B93="N/A","N/A",IF(C93&gt;95,"Yes","No"))</f>
        <v>No</v>
      </c>
      <c r="E93" s="4">
        <v>85.187441581000002</v>
      </c>
      <c r="F93" s="5" t="str">
        <f>IF($B93="N/A","N/A",IF(E93&gt;95,"Yes","No"))</f>
        <v>No</v>
      </c>
      <c r="G93" s="4">
        <v>86.873036111999994</v>
      </c>
      <c r="H93" s="5" t="str">
        <f>IF($B93="N/A","N/A",IF(G93&gt;95,"Yes","No"))</f>
        <v>No</v>
      </c>
      <c r="I93" s="6">
        <v>0.56810000000000005</v>
      </c>
      <c r="J93" s="6">
        <v>1.9790000000000001</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68.441224169999998</v>
      </c>
      <c r="D96" s="5" t="str">
        <f>IF($B96="N/A","N/A",IF(C96&gt;15,"No",IF(C96&lt;-15,"No","Yes")))</f>
        <v>N/A</v>
      </c>
      <c r="E96" s="4">
        <v>69.221233041000005</v>
      </c>
      <c r="F96" s="5" t="str">
        <f>IF($B96="N/A","N/A",IF(E96&gt;15,"No",IF(E96&lt;-15,"No","Yes")))</f>
        <v>N/A</v>
      </c>
      <c r="G96" s="4">
        <v>68.905419088000002</v>
      </c>
      <c r="H96" s="5" t="str">
        <f>IF($B96="N/A","N/A",IF(G96&gt;15,"No",IF(G96&lt;-15,"No","Yes")))</f>
        <v>N/A</v>
      </c>
      <c r="I96" s="6">
        <v>1.1399999999999999</v>
      </c>
      <c r="J96" s="6">
        <v>-0.45600000000000002</v>
      </c>
      <c r="K96" s="85" t="str">
        <f t="shared" si="18"/>
        <v>Yes</v>
      </c>
    </row>
    <row r="97" spans="1:11" x14ac:dyDescent="0.25">
      <c r="A97" s="104" t="s">
        <v>907</v>
      </c>
      <c r="B97" s="21" t="s">
        <v>213</v>
      </c>
      <c r="C97" s="44">
        <v>71.259038269000001</v>
      </c>
      <c r="D97" s="5" t="str">
        <f>IF($B97="N/A","N/A",IF(C97&gt;15,"No",IF(C97&lt;-15,"No","Yes")))</f>
        <v>N/A</v>
      </c>
      <c r="E97" s="4">
        <v>72.015695557000001</v>
      </c>
      <c r="F97" s="5" t="str">
        <f>IF($B97="N/A","N/A",IF(E97&gt;15,"No",IF(E97&lt;-15,"No","Yes")))</f>
        <v>N/A</v>
      </c>
      <c r="G97" s="4">
        <v>71.751097333000004</v>
      </c>
      <c r="H97" s="5" t="str">
        <f>IF($B97="N/A","N/A",IF(G97&gt;15,"No",IF(G97&lt;-15,"No","Yes")))</f>
        <v>N/A</v>
      </c>
      <c r="I97" s="6">
        <v>1.0620000000000001</v>
      </c>
      <c r="J97" s="6">
        <v>-0.36699999999999999</v>
      </c>
      <c r="K97" s="85" t="str">
        <f t="shared" si="18"/>
        <v>Yes</v>
      </c>
    </row>
    <row r="98" spans="1:11" x14ac:dyDescent="0.25">
      <c r="A98" s="104" t="s">
        <v>43</v>
      </c>
      <c r="B98" s="21" t="s">
        <v>223</v>
      </c>
      <c r="C98" s="44">
        <v>86.720804951000005</v>
      </c>
      <c r="D98" s="5" t="str">
        <f>IF($B98="N/A","N/A",IF(C98&gt;100,"No",IF(C98&lt;98,"No","Yes")))</f>
        <v>No</v>
      </c>
      <c r="E98" s="4">
        <v>87.272957935999997</v>
      </c>
      <c r="F98" s="5" t="str">
        <f>IF($B98="N/A","N/A",IF(E98&gt;100,"No",IF(E98&lt;98,"No","Yes")))</f>
        <v>No</v>
      </c>
      <c r="G98" s="4">
        <v>88.667225139999999</v>
      </c>
      <c r="H98" s="5" t="str">
        <f>IF($B98="N/A","N/A",IF(G98&gt;100,"No",IF(G98&lt;98,"No","Yes")))</f>
        <v>No</v>
      </c>
      <c r="I98" s="6">
        <v>0.63670000000000004</v>
      </c>
      <c r="J98" s="6">
        <v>1.5980000000000001</v>
      </c>
      <c r="K98" s="85" t="str">
        <f t="shared" si="18"/>
        <v>Yes</v>
      </c>
    </row>
    <row r="99" spans="1:11" x14ac:dyDescent="0.25">
      <c r="A99" s="104" t="s">
        <v>44</v>
      </c>
      <c r="B99" s="21" t="s">
        <v>213</v>
      </c>
      <c r="C99" s="44">
        <v>64.853677837000006</v>
      </c>
      <c r="D99" s="5" t="str">
        <f>IF($B99="N/A","N/A",IF(C99&gt;15,"No",IF(C99&lt;-15,"No","Yes")))</f>
        <v>N/A</v>
      </c>
      <c r="E99" s="4">
        <v>63.905332766000001</v>
      </c>
      <c r="F99" s="5" t="str">
        <f>IF($B99="N/A","N/A",IF(E99&gt;15,"No",IF(E99&lt;-15,"No","Yes")))</f>
        <v>N/A</v>
      </c>
      <c r="G99" s="4">
        <v>64.411374425000005</v>
      </c>
      <c r="H99" s="5" t="str">
        <f>IF($B99="N/A","N/A",IF(G99&gt;15,"No",IF(G99&lt;-15,"No","Yes")))</f>
        <v>N/A</v>
      </c>
      <c r="I99" s="6">
        <v>-1.46</v>
      </c>
      <c r="J99" s="6">
        <v>0.79190000000000005</v>
      </c>
      <c r="K99" s="85" t="str">
        <f t="shared" si="18"/>
        <v>Yes</v>
      </c>
    </row>
    <row r="100" spans="1:11" x14ac:dyDescent="0.25">
      <c r="A100" s="104" t="s">
        <v>45</v>
      </c>
      <c r="B100" s="21" t="s">
        <v>213</v>
      </c>
      <c r="C100" s="44">
        <v>35.075437428999997</v>
      </c>
      <c r="D100" s="5" t="str">
        <f>IF($B100="N/A","N/A",IF(C100&gt;15,"No",IF(C100&lt;-15,"No","Yes")))</f>
        <v>N/A</v>
      </c>
      <c r="E100" s="4">
        <v>36.023821493</v>
      </c>
      <c r="F100" s="5" t="str">
        <f>IF($B100="N/A","N/A",IF(E100&gt;15,"No",IF(E100&lt;-15,"No","Yes")))</f>
        <v>N/A</v>
      </c>
      <c r="G100" s="4">
        <v>35.545798237</v>
      </c>
      <c r="H100" s="5" t="str">
        <f>IF($B100="N/A","N/A",IF(G100&gt;15,"No",IF(G100&lt;-15,"No","Yes")))</f>
        <v>N/A</v>
      </c>
      <c r="I100" s="6">
        <v>2.7040000000000002</v>
      </c>
      <c r="J100" s="6">
        <v>-1.33</v>
      </c>
      <c r="K100" s="85" t="str">
        <f t="shared" si="18"/>
        <v>Yes</v>
      </c>
    </row>
    <row r="101" spans="1:11" x14ac:dyDescent="0.25">
      <c r="A101" s="104" t="s">
        <v>355</v>
      </c>
      <c r="B101" s="21" t="s">
        <v>213</v>
      </c>
      <c r="C101" s="44">
        <v>99.929115265999997</v>
      </c>
      <c r="D101" s="5" t="str">
        <f>IF($B101="N/A","N/A",IF(C101&gt;15,"No",IF(C101&lt;-15,"No","Yes")))</f>
        <v>N/A</v>
      </c>
      <c r="E101" s="4">
        <v>99.929154260000004</v>
      </c>
      <c r="F101" s="5" t="str">
        <f>IF($B101="N/A","N/A",IF(E101&gt;15,"No",IF(E101&lt;-15,"No","Yes")))</f>
        <v>N/A</v>
      </c>
      <c r="G101" s="4">
        <v>99.957172662000005</v>
      </c>
      <c r="H101" s="5" t="str">
        <f>IF($B101="N/A","N/A",IF(G101&gt;15,"No",IF(G101&lt;-15,"No","Yes")))</f>
        <v>N/A</v>
      </c>
      <c r="I101" s="6">
        <v>0</v>
      </c>
      <c r="J101" s="6">
        <v>2.8000000000000001E-2</v>
      </c>
      <c r="K101" s="85" t="str">
        <f t="shared" si="18"/>
        <v>Yes</v>
      </c>
    </row>
    <row r="102" spans="1:11" x14ac:dyDescent="0.25">
      <c r="A102" s="104" t="s">
        <v>46</v>
      </c>
      <c r="B102" s="21" t="s">
        <v>213</v>
      </c>
      <c r="C102" s="44">
        <v>2.4426496200000002E-2</v>
      </c>
      <c r="D102" s="5" t="str">
        <f>IF($B102="N/A","N/A",IF(C102&gt;15,"No",IF(C102&lt;-15,"No","Yes")))</f>
        <v>N/A</v>
      </c>
      <c r="E102" s="4">
        <v>2.4904288600000001E-2</v>
      </c>
      <c r="F102" s="5" t="str">
        <f>IF($B102="N/A","N/A",IF(E102&gt;15,"No",IF(E102&lt;-15,"No","Yes")))</f>
        <v>N/A</v>
      </c>
      <c r="G102" s="4">
        <v>1.53167215E-2</v>
      </c>
      <c r="H102" s="5" t="str">
        <f>IF($B102="N/A","N/A",IF(G102&gt;15,"No",IF(G102&lt;-15,"No","Yes")))</f>
        <v>N/A</v>
      </c>
      <c r="I102" s="6">
        <v>1.956</v>
      </c>
      <c r="J102" s="6">
        <v>-38.5</v>
      </c>
      <c r="K102" s="85" t="str">
        <f t="shared" si="18"/>
        <v>No</v>
      </c>
    </row>
    <row r="103" spans="1:11" x14ac:dyDescent="0.25">
      <c r="A103" s="104" t="s">
        <v>47</v>
      </c>
      <c r="B103" s="21" t="s">
        <v>213</v>
      </c>
      <c r="C103" s="44">
        <v>4.6458237899999998E-2</v>
      </c>
      <c r="D103" s="5" t="str">
        <f>IF($B103="N/A","N/A",IF(C103&gt;15,"No",IF(C103&lt;-15,"No","Yes")))</f>
        <v>N/A</v>
      </c>
      <c r="E103" s="4">
        <v>4.5941451699999997E-2</v>
      </c>
      <c r="F103" s="5" t="str">
        <f>IF($B103="N/A","N/A",IF(E103&gt;15,"No",IF(E103&lt;-15,"No","Yes")))</f>
        <v>N/A</v>
      </c>
      <c r="G103" s="4">
        <v>2.75106164E-2</v>
      </c>
      <c r="H103" s="5" t="str">
        <f>IF($B103="N/A","N/A",IF(G103&gt;15,"No",IF(G103&lt;-15,"No","Yes")))</f>
        <v>N/A</v>
      </c>
      <c r="I103" s="6">
        <v>-1.1100000000000001</v>
      </c>
      <c r="J103" s="6">
        <v>-40.1</v>
      </c>
      <c r="K103" s="85" t="str">
        <f t="shared" si="18"/>
        <v>No</v>
      </c>
    </row>
    <row r="104" spans="1:11" x14ac:dyDescent="0.25">
      <c r="A104" s="104" t="s">
        <v>33</v>
      </c>
      <c r="B104" s="21" t="s">
        <v>223</v>
      </c>
      <c r="C104" s="44">
        <v>100</v>
      </c>
      <c r="D104" s="5" t="str">
        <f>IF($B104="N/A","N/A",IF(C104&gt;100,"No",IF(C104&lt;98,"No","Yes")))</f>
        <v>Yes</v>
      </c>
      <c r="E104" s="4">
        <v>100</v>
      </c>
      <c r="F104" s="5" t="str">
        <f>IF($B104="N/A","N/A",IF(E104&gt;100,"No",IF(E104&lt;98,"No","Yes")))</f>
        <v>Yes</v>
      </c>
      <c r="G104" s="4">
        <v>99.999615218000002</v>
      </c>
      <c r="H104" s="5" t="str">
        <f>IF($B104="N/A","N/A",IF(G104&gt;100,"No",IF(G104&lt;98,"No","Yes")))</f>
        <v>Yes</v>
      </c>
      <c r="I104" s="6">
        <v>0</v>
      </c>
      <c r="J104" s="6">
        <v>0</v>
      </c>
      <c r="K104" s="85" t="str">
        <f t="shared" si="18"/>
        <v>Yes</v>
      </c>
    </row>
    <row r="105" spans="1:11" ht="25" x14ac:dyDescent="0.25">
      <c r="A105" s="104" t="s">
        <v>48</v>
      </c>
      <c r="B105" s="29" t="s">
        <v>223</v>
      </c>
      <c r="C105" s="44">
        <v>99.999848279000005</v>
      </c>
      <c r="D105" s="5" t="str">
        <f>IF($B105="N/A","N/A",IF(C105&gt;100,"No",IF(C105&lt;98,"No","Yes")))</f>
        <v>Yes</v>
      </c>
      <c r="E105" s="4">
        <v>100</v>
      </c>
      <c r="F105" s="5" t="str">
        <f>IF($B105="N/A","N/A",IF(E105&gt;100,"No",IF(E105&lt;98,"No","Yes")))</f>
        <v>Yes</v>
      </c>
      <c r="G105" s="4">
        <v>100</v>
      </c>
      <c r="H105" s="5" t="str">
        <f>IF($B105="N/A","N/A",IF(G105&gt;100,"No",IF(G105&lt;98,"No","Yes")))</f>
        <v>Yes</v>
      </c>
      <c r="I105" s="6">
        <v>2.0000000000000001E-4</v>
      </c>
      <c r="J105" s="6">
        <v>0</v>
      </c>
      <c r="K105" s="85" t="str">
        <f t="shared" si="18"/>
        <v>Yes</v>
      </c>
    </row>
    <row r="106" spans="1:11" x14ac:dyDescent="0.25">
      <c r="A106" s="104" t="s">
        <v>49</v>
      </c>
      <c r="B106" s="29" t="s">
        <v>213</v>
      </c>
      <c r="C106" s="44">
        <v>67.601244776000001</v>
      </c>
      <c r="D106" s="5" t="str">
        <f>IF($B106="N/A","N/A",IF(C106&gt;15,"No",IF(C106&lt;-15,"No","Yes")))</f>
        <v>N/A</v>
      </c>
      <c r="E106" s="4">
        <v>67.964079478000002</v>
      </c>
      <c r="F106" s="5" t="str">
        <f>IF($B106="N/A","N/A",IF(E106&gt;15,"No",IF(E106&lt;-15,"No","Yes")))</f>
        <v>N/A</v>
      </c>
      <c r="G106" s="4">
        <v>77.458074206000006</v>
      </c>
      <c r="H106" s="5" t="str">
        <f>IF($B106="N/A","N/A",IF(G106&gt;15,"No",IF(G106&lt;-15,"No","Yes")))</f>
        <v>N/A</v>
      </c>
      <c r="I106" s="6">
        <v>0.53669999999999995</v>
      </c>
      <c r="J106" s="6">
        <v>13.97</v>
      </c>
      <c r="K106" s="85" t="str">
        <f>IF(J106="Div by 0", "N/A", IF(J106="N/A","N/A", IF(J106&gt;30, "No", IF(J106&lt;-30, "No", "Yes"))))</f>
        <v>Yes</v>
      </c>
    </row>
    <row r="107" spans="1:11" x14ac:dyDescent="0.25">
      <c r="A107" s="104" t="s">
        <v>908</v>
      </c>
      <c r="B107" s="21" t="s">
        <v>213</v>
      </c>
      <c r="C107" s="53">
        <v>90.144573837999999</v>
      </c>
      <c r="D107" s="5" t="str">
        <f t="shared" ref="D107:D130" si="19">IF($B107="N/A","N/A",IF(C107&gt;15,"No",IF(C107&lt;-15,"No","Yes")))</f>
        <v>N/A</v>
      </c>
      <c r="E107" s="5">
        <v>89.926585308</v>
      </c>
      <c r="F107" s="5" t="str">
        <f t="shared" ref="F107:F130" si="20">IF($B107="N/A","N/A",IF(E107&gt;15,"No",IF(E107&lt;-15,"No","Yes")))</f>
        <v>N/A</v>
      </c>
      <c r="G107" s="4">
        <v>90.088591073000003</v>
      </c>
      <c r="H107" s="5" t="str">
        <f t="shared" ref="H107:H130" si="21">IF($B107="N/A","N/A",IF(G107&gt;15,"No",IF(G107&lt;-15,"No","Yes")))</f>
        <v>N/A</v>
      </c>
      <c r="I107" s="6">
        <v>-0.24199999999999999</v>
      </c>
      <c r="J107" s="6">
        <v>0.1802</v>
      </c>
      <c r="K107" s="85" t="str">
        <f t="shared" ref="K107:K130" si="22">IF(J107="Div by 0", "N/A", IF(J107="N/A","N/A", IF(J107&gt;30, "No", IF(J107&lt;-30, "No", "Yes"))))</f>
        <v>Yes</v>
      </c>
    </row>
    <row r="108" spans="1:11" x14ac:dyDescent="0.25">
      <c r="A108" s="104" t="s">
        <v>909</v>
      </c>
      <c r="B108" s="21" t="s">
        <v>213</v>
      </c>
      <c r="C108" s="53">
        <v>4.2686065790000001</v>
      </c>
      <c r="D108" s="21" t="s">
        <v>213</v>
      </c>
      <c r="E108" s="5">
        <v>4.4044423048999999</v>
      </c>
      <c r="F108" s="21" t="s">
        <v>213</v>
      </c>
      <c r="G108" s="4">
        <v>4.5102945730000004</v>
      </c>
      <c r="H108" s="21" t="s">
        <v>213</v>
      </c>
      <c r="I108" s="6">
        <v>3.1819999999999999</v>
      </c>
      <c r="J108" s="6">
        <v>2.403</v>
      </c>
      <c r="K108" s="85" t="str">
        <f t="shared" si="22"/>
        <v>Yes</v>
      </c>
    </row>
    <row r="109" spans="1:11" x14ac:dyDescent="0.25">
      <c r="A109" s="104" t="s">
        <v>910</v>
      </c>
      <c r="B109" s="21" t="s">
        <v>213</v>
      </c>
      <c r="C109" s="53">
        <v>0.25640309020000002</v>
      </c>
      <c r="D109" s="5" t="str">
        <f t="shared" si="19"/>
        <v>N/A</v>
      </c>
      <c r="E109" s="5">
        <v>0.27869823110000003</v>
      </c>
      <c r="F109" s="5" t="str">
        <f t="shared" si="20"/>
        <v>N/A</v>
      </c>
      <c r="G109" s="4">
        <v>0.30604032390000002</v>
      </c>
      <c r="H109" s="5" t="str">
        <f t="shared" si="21"/>
        <v>N/A</v>
      </c>
      <c r="I109" s="6">
        <v>8.6950000000000003</v>
      </c>
      <c r="J109" s="6">
        <v>9.8109999999999999</v>
      </c>
      <c r="K109" s="85" t="str">
        <f t="shared" si="22"/>
        <v>Yes</v>
      </c>
    </row>
    <row r="110" spans="1:11" x14ac:dyDescent="0.25">
      <c r="A110" s="104" t="s">
        <v>911</v>
      </c>
      <c r="B110" s="21" t="s">
        <v>213</v>
      </c>
      <c r="C110" s="53">
        <v>0.13947101989999999</v>
      </c>
      <c r="D110" s="5" t="str">
        <f t="shared" si="19"/>
        <v>N/A</v>
      </c>
      <c r="E110" s="5">
        <v>0.1580827319</v>
      </c>
      <c r="F110" s="5" t="str">
        <f t="shared" si="20"/>
        <v>N/A</v>
      </c>
      <c r="G110" s="4">
        <v>0.15019961300000001</v>
      </c>
      <c r="H110" s="5" t="str">
        <f t="shared" si="21"/>
        <v>N/A</v>
      </c>
      <c r="I110" s="6">
        <v>13.34</v>
      </c>
      <c r="J110" s="6">
        <v>-4.99</v>
      </c>
      <c r="K110" s="85" t="str">
        <f t="shared" si="22"/>
        <v>Yes</v>
      </c>
    </row>
    <row r="111" spans="1:11" x14ac:dyDescent="0.25">
      <c r="A111" s="104" t="s">
        <v>912</v>
      </c>
      <c r="B111" s="21" t="s">
        <v>213</v>
      </c>
      <c r="C111" s="53">
        <v>0</v>
      </c>
      <c r="D111" s="5" t="str">
        <f t="shared" si="19"/>
        <v>N/A</v>
      </c>
      <c r="E111" s="5">
        <v>0</v>
      </c>
      <c r="F111" s="5" t="str">
        <f t="shared" si="20"/>
        <v>N/A</v>
      </c>
      <c r="G111" s="4">
        <v>0</v>
      </c>
      <c r="H111" s="5" t="str">
        <f t="shared" si="21"/>
        <v>N/A</v>
      </c>
      <c r="I111" s="6" t="s">
        <v>1750</v>
      </c>
      <c r="J111" s="6" t="s">
        <v>1750</v>
      </c>
      <c r="K111" s="85" t="str">
        <f t="shared" si="22"/>
        <v>N/A</v>
      </c>
    </row>
    <row r="112" spans="1:11" x14ac:dyDescent="0.25">
      <c r="A112" s="104" t="s">
        <v>913</v>
      </c>
      <c r="B112" s="21" t="s">
        <v>213</v>
      </c>
      <c r="C112" s="53">
        <v>0.1518674421</v>
      </c>
      <c r="D112" s="5" t="str">
        <f t="shared" si="19"/>
        <v>N/A</v>
      </c>
      <c r="E112" s="5">
        <v>0.12931246530000001</v>
      </c>
      <c r="F112" s="5" t="str">
        <f t="shared" si="20"/>
        <v>N/A</v>
      </c>
      <c r="G112" s="4">
        <v>8.7846103999999994E-2</v>
      </c>
      <c r="H112" s="5" t="str">
        <f t="shared" si="21"/>
        <v>N/A</v>
      </c>
      <c r="I112" s="6">
        <v>-14.9</v>
      </c>
      <c r="J112" s="6">
        <v>-32.1</v>
      </c>
      <c r="K112" s="85" t="str">
        <f t="shared" si="22"/>
        <v>No</v>
      </c>
    </row>
    <row r="113" spans="1:11" x14ac:dyDescent="0.25">
      <c r="A113" s="104" t="s">
        <v>914</v>
      </c>
      <c r="B113" s="21" t="s">
        <v>213</v>
      </c>
      <c r="C113" s="53">
        <v>0</v>
      </c>
      <c r="D113" s="5" t="str">
        <f t="shared" si="19"/>
        <v>N/A</v>
      </c>
      <c r="E113" s="5">
        <v>0</v>
      </c>
      <c r="F113" s="5" t="str">
        <f t="shared" si="20"/>
        <v>N/A</v>
      </c>
      <c r="G113" s="4">
        <v>0</v>
      </c>
      <c r="H113" s="5" t="str">
        <f t="shared" si="21"/>
        <v>N/A</v>
      </c>
      <c r="I113" s="6" t="s">
        <v>1750</v>
      </c>
      <c r="J113" s="6" t="s">
        <v>1750</v>
      </c>
      <c r="K113" s="85" t="str">
        <f t="shared" si="22"/>
        <v>N/A</v>
      </c>
    </row>
    <row r="114" spans="1:11" x14ac:dyDescent="0.25">
      <c r="A114" s="104" t="s">
        <v>915</v>
      </c>
      <c r="B114" s="21" t="s">
        <v>213</v>
      </c>
      <c r="C114" s="53">
        <v>5.6978464499999999E-2</v>
      </c>
      <c r="D114" s="5" t="str">
        <f t="shared" si="19"/>
        <v>N/A</v>
      </c>
      <c r="E114" s="5">
        <v>5.4949012899999997E-2</v>
      </c>
      <c r="F114" s="5" t="str">
        <f t="shared" si="20"/>
        <v>N/A</v>
      </c>
      <c r="G114" s="4">
        <v>6.0717160100000001E-2</v>
      </c>
      <c r="H114" s="5" t="str">
        <f t="shared" si="21"/>
        <v>N/A</v>
      </c>
      <c r="I114" s="6">
        <v>-3.56</v>
      </c>
      <c r="J114" s="6">
        <v>10.5</v>
      </c>
      <c r="K114" s="85" t="str">
        <f t="shared" si="22"/>
        <v>Yes</v>
      </c>
    </row>
    <row r="115" spans="1:11" x14ac:dyDescent="0.25">
      <c r="A115" s="104" t="s">
        <v>916</v>
      </c>
      <c r="B115" s="21" t="s">
        <v>213</v>
      </c>
      <c r="C115" s="53">
        <v>0</v>
      </c>
      <c r="D115" s="5" t="str">
        <f t="shared" si="19"/>
        <v>N/A</v>
      </c>
      <c r="E115" s="5">
        <v>0</v>
      </c>
      <c r="F115" s="5" t="str">
        <f t="shared" si="20"/>
        <v>N/A</v>
      </c>
      <c r="G115" s="4">
        <v>0</v>
      </c>
      <c r="H115" s="5" t="str">
        <f t="shared" si="21"/>
        <v>N/A</v>
      </c>
      <c r="I115" s="6" t="s">
        <v>1750</v>
      </c>
      <c r="J115" s="6" t="s">
        <v>1750</v>
      </c>
      <c r="K115" s="85" t="str">
        <f t="shared" si="22"/>
        <v>N/A</v>
      </c>
    </row>
    <row r="116" spans="1:11" x14ac:dyDescent="0.25">
      <c r="A116" s="104" t="s">
        <v>917</v>
      </c>
      <c r="B116" s="21" t="s">
        <v>213</v>
      </c>
      <c r="C116" s="53">
        <v>1.6599034792</v>
      </c>
      <c r="D116" s="5" t="str">
        <f t="shared" si="19"/>
        <v>N/A</v>
      </c>
      <c r="E116" s="5">
        <v>1.7226581442</v>
      </c>
      <c r="F116" s="5" t="str">
        <f t="shared" si="20"/>
        <v>N/A</v>
      </c>
      <c r="G116" s="4">
        <v>1.7774195035</v>
      </c>
      <c r="H116" s="5" t="str">
        <f t="shared" si="21"/>
        <v>N/A</v>
      </c>
      <c r="I116" s="6">
        <v>3.7810000000000001</v>
      </c>
      <c r="J116" s="6">
        <v>3.1789999999999998</v>
      </c>
      <c r="K116" s="85" t="str">
        <f t="shared" si="22"/>
        <v>Yes</v>
      </c>
    </row>
    <row r="117" spans="1:11" x14ac:dyDescent="0.25">
      <c r="A117" s="104" t="s">
        <v>918</v>
      </c>
      <c r="B117" s="21" t="s">
        <v>213</v>
      </c>
      <c r="C117" s="53">
        <v>7.5325169400000003E-2</v>
      </c>
      <c r="D117" s="5" t="str">
        <f t="shared" si="19"/>
        <v>N/A</v>
      </c>
      <c r="E117" s="5">
        <v>7.0322437799999998E-2</v>
      </c>
      <c r="F117" s="5" t="str">
        <f t="shared" si="20"/>
        <v>N/A</v>
      </c>
      <c r="G117" s="4">
        <v>7.2817530300000002E-2</v>
      </c>
      <c r="H117" s="5" t="str">
        <f t="shared" si="21"/>
        <v>N/A</v>
      </c>
      <c r="I117" s="6">
        <v>-6.64</v>
      </c>
      <c r="J117" s="6">
        <v>3.548</v>
      </c>
      <c r="K117" s="85" t="str">
        <f t="shared" si="22"/>
        <v>Yes</v>
      </c>
    </row>
    <row r="118" spans="1:11" x14ac:dyDescent="0.25">
      <c r="A118" s="104" t="s">
        <v>919</v>
      </c>
      <c r="B118" s="21" t="s">
        <v>213</v>
      </c>
      <c r="C118" s="53">
        <v>1.9286579136999999</v>
      </c>
      <c r="D118" s="5" t="str">
        <f t="shared" si="19"/>
        <v>N/A</v>
      </c>
      <c r="E118" s="5">
        <v>1.9904192815999999</v>
      </c>
      <c r="F118" s="5" t="str">
        <f t="shared" si="20"/>
        <v>N/A</v>
      </c>
      <c r="G118" s="4">
        <v>2.0552543382000001</v>
      </c>
      <c r="H118" s="5" t="str">
        <f t="shared" si="21"/>
        <v>N/A</v>
      </c>
      <c r="I118" s="6">
        <v>3.202</v>
      </c>
      <c r="J118" s="6">
        <v>3.2570000000000001</v>
      </c>
      <c r="K118" s="85" t="str">
        <f t="shared" si="22"/>
        <v>Yes</v>
      </c>
    </row>
    <row r="119" spans="1:11" x14ac:dyDescent="0.25">
      <c r="A119" s="104" t="s">
        <v>920</v>
      </c>
      <c r="B119" s="21" t="s">
        <v>213</v>
      </c>
      <c r="C119" s="53">
        <v>5.5868195828999996</v>
      </c>
      <c r="D119" s="5" t="str">
        <f t="shared" si="19"/>
        <v>N/A</v>
      </c>
      <c r="E119" s="5">
        <v>5.6689723876000002</v>
      </c>
      <c r="F119" s="5" t="str">
        <f t="shared" si="20"/>
        <v>N/A</v>
      </c>
      <c r="G119" s="4">
        <v>5.4011143536999997</v>
      </c>
      <c r="H119" s="5" t="str">
        <f t="shared" si="21"/>
        <v>N/A</v>
      </c>
      <c r="I119" s="6">
        <v>1.47</v>
      </c>
      <c r="J119" s="6">
        <v>-4.72</v>
      </c>
      <c r="K119" s="85" t="str">
        <f t="shared" si="22"/>
        <v>Yes</v>
      </c>
    </row>
    <row r="120" spans="1:11" x14ac:dyDescent="0.25">
      <c r="A120" s="104" t="s">
        <v>921</v>
      </c>
      <c r="B120" s="21" t="s">
        <v>213</v>
      </c>
      <c r="C120" s="53">
        <v>1.3645981621000001</v>
      </c>
      <c r="D120" s="5" t="str">
        <f t="shared" si="19"/>
        <v>N/A</v>
      </c>
      <c r="E120" s="5">
        <v>1.3384542944</v>
      </c>
      <c r="F120" s="5" t="str">
        <f t="shared" si="20"/>
        <v>N/A</v>
      </c>
      <c r="G120" s="4">
        <v>1.2794957289</v>
      </c>
      <c r="H120" s="5" t="str">
        <f t="shared" si="21"/>
        <v>N/A</v>
      </c>
      <c r="I120" s="6">
        <v>-1.92</v>
      </c>
      <c r="J120" s="6">
        <v>-4.4000000000000004</v>
      </c>
      <c r="K120" s="85" t="str">
        <f t="shared" si="22"/>
        <v>Yes</v>
      </c>
    </row>
    <row r="121" spans="1:11" x14ac:dyDescent="0.25">
      <c r="A121" s="104" t="s">
        <v>922</v>
      </c>
      <c r="B121" s="21" t="s">
        <v>213</v>
      </c>
      <c r="C121" s="53">
        <v>3.9424679788999999</v>
      </c>
      <c r="D121" s="5" t="str">
        <f t="shared" si="19"/>
        <v>N/A</v>
      </c>
      <c r="E121" s="5">
        <v>4.0372370704999998</v>
      </c>
      <c r="F121" s="5" t="str">
        <f t="shared" si="20"/>
        <v>N/A</v>
      </c>
      <c r="G121" s="4">
        <v>3.1658185641999999</v>
      </c>
      <c r="H121" s="5" t="str">
        <f t="shared" si="21"/>
        <v>N/A</v>
      </c>
      <c r="I121" s="6">
        <v>2.4039999999999999</v>
      </c>
      <c r="J121" s="6">
        <v>-21.6</v>
      </c>
      <c r="K121" s="85" t="str">
        <f t="shared" si="22"/>
        <v>Yes</v>
      </c>
    </row>
    <row r="122" spans="1:11" x14ac:dyDescent="0.25">
      <c r="A122" s="104" t="s">
        <v>923</v>
      </c>
      <c r="B122" s="21" t="s">
        <v>213</v>
      </c>
      <c r="C122" s="53">
        <v>0</v>
      </c>
      <c r="D122" s="5" t="str">
        <f t="shared" si="19"/>
        <v>N/A</v>
      </c>
      <c r="E122" s="5">
        <v>0</v>
      </c>
      <c r="F122" s="5" t="str">
        <f t="shared" si="20"/>
        <v>N/A</v>
      </c>
      <c r="G122" s="4">
        <v>0</v>
      </c>
      <c r="H122" s="5" t="str">
        <f t="shared" si="21"/>
        <v>N/A</v>
      </c>
      <c r="I122" s="6" t="s">
        <v>1750</v>
      </c>
      <c r="J122" s="6" t="s">
        <v>1750</v>
      </c>
      <c r="K122" s="85" t="str">
        <f t="shared" si="22"/>
        <v>N/A</v>
      </c>
    </row>
    <row r="123" spans="1:11" x14ac:dyDescent="0.25">
      <c r="A123" s="104" t="s">
        <v>924</v>
      </c>
      <c r="B123" s="21" t="s">
        <v>213</v>
      </c>
      <c r="C123" s="53">
        <v>4.4176340999999997E-3</v>
      </c>
      <c r="D123" s="5" t="str">
        <f t="shared" si="19"/>
        <v>N/A</v>
      </c>
      <c r="E123" s="5">
        <v>4.6559514999999999E-3</v>
      </c>
      <c r="F123" s="5" t="str">
        <f t="shared" si="20"/>
        <v>N/A</v>
      </c>
      <c r="G123" s="4">
        <v>4.3492434000000002E-3</v>
      </c>
      <c r="H123" s="5" t="str">
        <f t="shared" si="21"/>
        <v>N/A</v>
      </c>
      <c r="I123" s="6">
        <v>5.3949999999999996</v>
      </c>
      <c r="J123" s="6">
        <v>-6.59</v>
      </c>
      <c r="K123" s="85" t="str">
        <f t="shared" si="22"/>
        <v>Yes</v>
      </c>
    </row>
    <row r="124" spans="1:11" x14ac:dyDescent="0.25">
      <c r="A124" s="104" t="s">
        <v>925</v>
      </c>
      <c r="B124" s="21" t="s">
        <v>213</v>
      </c>
      <c r="C124" s="53">
        <v>0</v>
      </c>
      <c r="D124" s="5" t="str">
        <f t="shared" si="19"/>
        <v>N/A</v>
      </c>
      <c r="E124" s="5">
        <v>0</v>
      </c>
      <c r="F124" s="5" t="str">
        <f t="shared" si="20"/>
        <v>N/A</v>
      </c>
      <c r="G124" s="4">
        <v>0</v>
      </c>
      <c r="H124" s="5" t="str">
        <f t="shared" si="21"/>
        <v>N/A</v>
      </c>
      <c r="I124" s="6" t="s">
        <v>1750</v>
      </c>
      <c r="J124" s="6" t="s">
        <v>1750</v>
      </c>
      <c r="K124" s="85" t="str">
        <f t="shared" si="22"/>
        <v>N/A</v>
      </c>
    </row>
    <row r="125" spans="1:11" x14ac:dyDescent="0.25">
      <c r="A125" s="104" t="s">
        <v>926</v>
      </c>
      <c r="B125" s="21" t="s">
        <v>213</v>
      </c>
      <c r="C125" s="53">
        <v>0</v>
      </c>
      <c r="D125" s="5" t="str">
        <f t="shared" si="19"/>
        <v>N/A</v>
      </c>
      <c r="E125" s="5">
        <v>0</v>
      </c>
      <c r="F125" s="5" t="str">
        <f t="shared" si="20"/>
        <v>N/A</v>
      </c>
      <c r="G125" s="4">
        <v>0</v>
      </c>
      <c r="H125" s="5" t="str">
        <f t="shared" si="21"/>
        <v>N/A</v>
      </c>
      <c r="I125" s="6" t="s">
        <v>1750</v>
      </c>
      <c r="J125" s="6" t="s">
        <v>1750</v>
      </c>
      <c r="K125" s="85" t="str">
        <f t="shared" si="22"/>
        <v>N/A</v>
      </c>
    </row>
    <row r="126" spans="1:11" x14ac:dyDescent="0.25">
      <c r="A126" s="104" t="s">
        <v>927</v>
      </c>
      <c r="B126" s="21" t="s">
        <v>213</v>
      </c>
      <c r="C126" s="53">
        <v>0</v>
      </c>
      <c r="D126" s="5" t="str">
        <f t="shared" si="19"/>
        <v>N/A</v>
      </c>
      <c r="E126" s="5">
        <v>0</v>
      </c>
      <c r="F126" s="5" t="str">
        <f t="shared" si="20"/>
        <v>N/A</v>
      </c>
      <c r="G126" s="4">
        <v>0</v>
      </c>
      <c r="H126" s="5" t="str">
        <f t="shared" si="21"/>
        <v>N/A</v>
      </c>
      <c r="I126" s="6" t="s">
        <v>1750</v>
      </c>
      <c r="J126" s="6" t="s">
        <v>1750</v>
      </c>
      <c r="K126" s="85" t="str">
        <f t="shared" si="22"/>
        <v>N/A</v>
      </c>
    </row>
    <row r="127" spans="1:11" x14ac:dyDescent="0.25">
      <c r="A127" s="104" t="s">
        <v>928</v>
      </c>
      <c r="B127" s="21" t="s">
        <v>213</v>
      </c>
      <c r="C127" s="53">
        <v>0</v>
      </c>
      <c r="D127" s="5" t="str">
        <f t="shared" si="19"/>
        <v>N/A</v>
      </c>
      <c r="E127" s="5">
        <v>0</v>
      </c>
      <c r="F127" s="5" t="str">
        <f t="shared" si="20"/>
        <v>N/A</v>
      </c>
      <c r="G127" s="4">
        <v>0.64532436959999995</v>
      </c>
      <c r="H127" s="5" t="str">
        <f t="shared" si="21"/>
        <v>N/A</v>
      </c>
      <c r="I127" s="6" t="s">
        <v>1750</v>
      </c>
      <c r="J127" s="6" t="s">
        <v>1750</v>
      </c>
      <c r="K127" s="85" t="str">
        <f t="shared" si="22"/>
        <v>N/A</v>
      </c>
    </row>
    <row r="128" spans="1:11" x14ac:dyDescent="0.25">
      <c r="A128" s="104" t="s">
        <v>929</v>
      </c>
      <c r="B128" s="21" t="s">
        <v>213</v>
      </c>
      <c r="C128" s="53">
        <v>0</v>
      </c>
      <c r="D128" s="5" t="str">
        <f t="shared" si="19"/>
        <v>N/A</v>
      </c>
      <c r="E128" s="5">
        <v>0</v>
      </c>
      <c r="F128" s="5" t="str">
        <f t="shared" si="20"/>
        <v>N/A</v>
      </c>
      <c r="G128" s="4">
        <v>0</v>
      </c>
      <c r="H128" s="5" t="str">
        <f t="shared" si="21"/>
        <v>N/A</v>
      </c>
      <c r="I128" s="6" t="s">
        <v>1750</v>
      </c>
      <c r="J128" s="6" t="s">
        <v>1750</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1750</v>
      </c>
      <c r="J129" s="6" t="s">
        <v>1750</v>
      </c>
      <c r="K129" s="85" t="str">
        <f t="shared" si="22"/>
        <v>N/A</v>
      </c>
    </row>
    <row r="130" spans="1:11" x14ac:dyDescent="0.25">
      <c r="A130" s="111" t="s">
        <v>931</v>
      </c>
      <c r="B130" s="93" t="s">
        <v>213</v>
      </c>
      <c r="C130" s="112">
        <v>0.2753358078</v>
      </c>
      <c r="D130" s="94" t="str">
        <f t="shared" si="19"/>
        <v>N/A</v>
      </c>
      <c r="E130" s="94">
        <v>0.28862507120000003</v>
      </c>
      <c r="F130" s="94" t="str">
        <f t="shared" si="20"/>
        <v>N/A</v>
      </c>
      <c r="G130" s="98">
        <v>0.30612644760000002</v>
      </c>
      <c r="H130" s="94" t="str">
        <f t="shared" si="21"/>
        <v>N/A</v>
      </c>
      <c r="I130" s="95">
        <v>4.827</v>
      </c>
      <c r="J130" s="95">
        <v>6.0640000000000001</v>
      </c>
      <c r="K130" s="96" t="str">
        <f t="shared" si="22"/>
        <v>Yes</v>
      </c>
    </row>
    <row r="131" spans="1:11" ht="12" customHeight="1" x14ac:dyDescent="0.25">
      <c r="A131" s="175" t="s">
        <v>1619</v>
      </c>
      <c r="B131" s="176"/>
      <c r="C131" s="176"/>
      <c r="D131" s="176"/>
      <c r="E131" s="176"/>
      <c r="F131" s="176"/>
      <c r="G131" s="176"/>
      <c r="H131" s="176"/>
      <c r="I131" s="176"/>
      <c r="J131" s="176"/>
      <c r="K131" s="177"/>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457663</v>
      </c>
      <c r="D6" s="5" t="str">
        <f>IF($B6="N/A","N/A",IF(C6&gt;15,"No",IF(C6&lt;-15,"No","Yes")))</f>
        <v>N/A</v>
      </c>
      <c r="E6" s="22">
        <v>467030</v>
      </c>
      <c r="F6" s="5" t="str">
        <f>IF($B6="N/A","N/A",IF(E6&gt;15,"No",IF(E6&lt;-15,"No","Yes")))</f>
        <v>N/A</v>
      </c>
      <c r="G6" s="22">
        <v>477082</v>
      </c>
      <c r="H6" s="5" t="str">
        <f>IF($B6="N/A","N/A",IF(G6&gt;15,"No",IF(G6&lt;-15,"No","Yes")))</f>
        <v>N/A</v>
      </c>
      <c r="I6" s="6">
        <v>2.0470000000000002</v>
      </c>
      <c r="J6" s="6">
        <v>2.1520000000000001</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46">
        <v>41.591634018999997</v>
      </c>
      <c r="D9" s="5" t="str">
        <f t="shared" ref="D9:D17" si="1">IF($B9="N/A","N/A",IF(C9&gt;15,"No",IF(C9&lt;-15,"No","Yes")))</f>
        <v>N/A</v>
      </c>
      <c r="E9" s="23">
        <v>43.695223005000003</v>
      </c>
      <c r="F9" s="5" t="str">
        <f>IF($B9="N/A","N/A",IF(E9&gt;15,"No",IF(E9&lt;-15,"No","Yes")))</f>
        <v>N/A</v>
      </c>
      <c r="G9" s="23">
        <v>44.488892894999999</v>
      </c>
      <c r="H9" s="5" t="str">
        <f>IF($B9="N/A","N/A",IF(G9&gt;15,"No",IF(G9&lt;-15,"No","Yes")))</f>
        <v>N/A</v>
      </c>
      <c r="I9" s="6">
        <v>5.0579999999999998</v>
      </c>
      <c r="J9" s="6">
        <v>1.8160000000000001</v>
      </c>
      <c r="K9" s="85" t="str">
        <f t="shared" si="0"/>
        <v>Yes</v>
      </c>
    </row>
    <row r="10" spans="1:11" x14ac:dyDescent="0.25">
      <c r="A10" s="104" t="s">
        <v>16</v>
      </c>
      <c r="B10" s="21" t="s">
        <v>213</v>
      </c>
      <c r="C10" s="44">
        <v>3.6227529864000001</v>
      </c>
      <c r="D10" s="5" t="str">
        <f t="shared" si="1"/>
        <v>N/A</v>
      </c>
      <c r="E10" s="4">
        <v>3.5299659551000002</v>
      </c>
      <c r="F10" s="5" t="str">
        <f>IF($B10="N/A","N/A",IF(E10&gt;15,"No",IF(E10&lt;-15,"No","Yes")))</f>
        <v>N/A</v>
      </c>
      <c r="G10" s="4">
        <v>3.4822106053000002</v>
      </c>
      <c r="H10" s="5" t="str">
        <f>IF($B10="N/A","N/A",IF(G10&gt;15,"No",IF(G10&lt;-15,"No","Yes")))</f>
        <v>N/A</v>
      </c>
      <c r="I10" s="6">
        <v>-2.56</v>
      </c>
      <c r="J10" s="6">
        <v>-1.35</v>
      </c>
      <c r="K10" s="85" t="str">
        <f t="shared" si="0"/>
        <v>Yes</v>
      </c>
    </row>
    <row r="11" spans="1:11" x14ac:dyDescent="0.25">
      <c r="A11" s="104" t="s">
        <v>36</v>
      </c>
      <c r="B11" s="21" t="s">
        <v>213</v>
      </c>
      <c r="C11" s="44">
        <v>10.963465996</v>
      </c>
      <c r="D11" s="5" t="str">
        <f t="shared" si="1"/>
        <v>N/A</v>
      </c>
      <c r="E11" s="4">
        <v>10.952937092000001</v>
      </c>
      <c r="F11" s="5" t="str">
        <f>IF($B11="N/A","N/A",IF(E11&gt;15,"No",IF(E11&lt;-15,"No","Yes")))</f>
        <v>N/A</v>
      </c>
      <c r="G11" s="4">
        <v>11.832913067</v>
      </c>
      <c r="H11" s="5" t="str">
        <f>IF($B11="N/A","N/A",IF(G11&gt;15,"No",IF(G11&lt;-15,"No","Yes")))</f>
        <v>N/A</v>
      </c>
      <c r="I11" s="6">
        <v>-9.6000000000000002E-2</v>
      </c>
      <c r="J11" s="6">
        <v>8.0340000000000007</v>
      </c>
      <c r="K11" s="85" t="str">
        <f t="shared" si="0"/>
        <v>Yes</v>
      </c>
    </row>
    <row r="12" spans="1:11" x14ac:dyDescent="0.25">
      <c r="A12" s="104" t="s">
        <v>37</v>
      </c>
      <c r="B12" s="21" t="s">
        <v>213</v>
      </c>
      <c r="C12" s="44">
        <v>0</v>
      </c>
      <c r="D12" s="5" t="str">
        <f t="shared" si="1"/>
        <v>N/A</v>
      </c>
      <c r="E12" s="4">
        <v>0</v>
      </c>
      <c r="F12" s="5" t="str">
        <f>IF($B12="N/A","N/A",IF(E12&gt;15,"No",IF(E12&lt;-15,"No","Yes")))</f>
        <v>N/A</v>
      </c>
      <c r="G12" s="4">
        <v>0</v>
      </c>
      <c r="H12" s="5" t="str">
        <f>IF($B12="N/A","N/A",IF(G12&gt;15,"No",IF(G12&lt;-15,"No","Yes")))</f>
        <v>N/A</v>
      </c>
      <c r="I12" s="6" t="s">
        <v>1750</v>
      </c>
      <c r="J12" s="6" t="s">
        <v>1750</v>
      </c>
      <c r="K12" s="85" t="str">
        <f t="shared" si="0"/>
        <v>N/A</v>
      </c>
    </row>
    <row r="13" spans="1:11" x14ac:dyDescent="0.25">
      <c r="A13" s="104" t="s">
        <v>38</v>
      </c>
      <c r="B13" s="21" t="s">
        <v>213</v>
      </c>
      <c r="C13" s="44">
        <v>2.4884395032</v>
      </c>
      <c r="D13" s="5" t="str">
        <f t="shared" si="1"/>
        <v>N/A</v>
      </c>
      <c r="E13" s="4">
        <v>2.3648498001</v>
      </c>
      <c r="F13" s="5" t="str">
        <f>IF($B13="N/A","N/A",IF(E13&gt;15,"No",IF(E13&lt;-15,"No","Yes")))</f>
        <v>N/A</v>
      </c>
      <c r="G13" s="4">
        <v>2.5398661951000001</v>
      </c>
      <c r="H13" s="5" t="str">
        <f>IF($B13="N/A","N/A",IF(G13&gt;15,"No",IF(G13&lt;-15,"No","Yes")))</f>
        <v>N/A</v>
      </c>
      <c r="I13" s="6">
        <v>-4.97</v>
      </c>
      <c r="J13" s="6">
        <v>7.4009999999999998</v>
      </c>
      <c r="K13" s="85" t="str">
        <f t="shared" si="0"/>
        <v>Yes</v>
      </c>
    </row>
    <row r="14" spans="1:11" x14ac:dyDescent="0.25">
      <c r="A14" s="104" t="s">
        <v>671</v>
      </c>
      <c r="B14" s="21" t="s">
        <v>213</v>
      </c>
      <c r="C14" s="44">
        <v>38.704898583000002</v>
      </c>
      <c r="D14" s="5" t="str">
        <f t="shared" si="1"/>
        <v>N/A</v>
      </c>
      <c r="E14" s="4">
        <v>37.861379354999997</v>
      </c>
      <c r="F14" s="5" t="str">
        <f t="shared" ref="F14:F33" si="2">IF($B14="N/A","N/A",IF(E14&gt;15,"No",IF(E14&lt;-15,"No","Yes")))</f>
        <v>N/A</v>
      </c>
      <c r="G14" s="4">
        <v>34.769075336999997</v>
      </c>
      <c r="H14" s="5" t="str">
        <f t="shared" ref="H14:H33" si="3">IF($B14="N/A","N/A",IF(G14&gt;15,"No",IF(G14&lt;-15,"No","Yes")))</f>
        <v>N/A</v>
      </c>
      <c r="I14" s="6">
        <v>-2.1800000000000002</v>
      </c>
      <c r="J14" s="6">
        <v>-8.17</v>
      </c>
      <c r="K14" s="85" t="str">
        <f t="shared" ref="K14:K30" si="4">IF(J14="Div by 0", "N/A", IF(J14="N/A","N/A", IF(J14&gt;30, "No", IF(J14&lt;-30, "No", "Yes"))))</f>
        <v>Yes</v>
      </c>
    </row>
    <row r="15" spans="1:11" x14ac:dyDescent="0.25">
      <c r="A15" s="104" t="s">
        <v>672</v>
      </c>
      <c r="B15" s="21" t="s">
        <v>213</v>
      </c>
      <c r="C15" s="44">
        <v>15.5870149</v>
      </c>
      <c r="D15" s="5" t="str">
        <f t="shared" si="1"/>
        <v>N/A</v>
      </c>
      <c r="E15" s="4">
        <v>14.413849216999999</v>
      </c>
      <c r="F15" s="5" t="str">
        <f t="shared" si="2"/>
        <v>N/A</v>
      </c>
      <c r="G15" s="4">
        <v>6.8499754759</v>
      </c>
      <c r="H15" s="5" t="str">
        <f t="shared" si="3"/>
        <v>N/A</v>
      </c>
      <c r="I15" s="6">
        <v>-7.53</v>
      </c>
      <c r="J15" s="6">
        <v>-52.5</v>
      </c>
      <c r="K15" s="85" t="str">
        <f t="shared" si="4"/>
        <v>No</v>
      </c>
    </row>
    <row r="16" spans="1:11" x14ac:dyDescent="0.25">
      <c r="A16" s="104" t="s">
        <v>379</v>
      </c>
      <c r="B16" s="21" t="s">
        <v>213</v>
      </c>
      <c r="C16" s="44">
        <v>13.384957928</v>
      </c>
      <c r="D16" s="5" t="str">
        <f t="shared" si="1"/>
        <v>N/A</v>
      </c>
      <c r="E16" s="4">
        <v>13.567008543</v>
      </c>
      <c r="F16" s="5" t="str">
        <f t="shared" si="2"/>
        <v>N/A</v>
      </c>
      <c r="G16" s="4">
        <v>10.141233582</v>
      </c>
      <c r="H16" s="5" t="str">
        <f t="shared" si="3"/>
        <v>N/A</v>
      </c>
      <c r="I16" s="6">
        <v>1.36</v>
      </c>
      <c r="J16" s="6">
        <v>-25.3</v>
      </c>
      <c r="K16" s="85" t="str">
        <f t="shared" si="4"/>
        <v>Yes</v>
      </c>
    </row>
    <row r="17" spans="1:11" x14ac:dyDescent="0.25">
      <c r="A17" s="104" t="s">
        <v>380</v>
      </c>
      <c r="B17" s="21" t="s">
        <v>213</v>
      </c>
      <c r="C17" s="44">
        <v>8.8410030961999997</v>
      </c>
      <c r="D17" s="5" t="str">
        <f t="shared" si="1"/>
        <v>N/A</v>
      </c>
      <c r="E17" s="4">
        <v>8.4056698713000007</v>
      </c>
      <c r="F17" s="5" t="str">
        <f t="shared" si="2"/>
        <v>N/A</v>
      </c>
      <c r="G17" s="4">
        <v>8.3660670492999998</v>
      </c>
      <c r="H17" s="5" t="str">
        <f t="shared" si="3"/>
        <v>N/A</v>
      </c>
      <c r="I17" s="6">
        <v>-4.92</v>
      </c>
      <c r="J17" s="6">
        <v>-0.47099999999999997</v>
      </c>
      <c r="K17" s="85" t="str">
        <f t="shared" si="4"/>
        <v>Yes</v>
      </c>
    </row>
    <row r="18" spans="1:11" x14ac:dyDescent="0.25">
      <c r="A18" s="104" t="s">
        <v>381</v>
      </c>
      <c r="B18" s="21" t="s">
        <v>213</v>
      </c>
      <c r="C18" s="44">
        <v>2.6220165999999998E-3</v>
      </c>
      <c r="D18" s="5" t="str">
        <f t="shared" ref="D18:D33" si="5">IF($B18="N/A","N/A",IF(C18&gt;15,"No",IF(C18&lt;-15,"No","Yes")))</f>
        <v>N/A</v>
      </c>
      <c r="E18" s="4">
        <v>1.284714E-3</v>
      </c>
      <c r="F18" s="5" t="str">
        <f t="shared" si="2"/>
        <v>N/A</v>
      </c>
      <c r="G18" s="4">
        <v>3.3537212000000001E-3</v>
      </c>
      <c r="H18" s="5" t="str">
        <f t="shared" si="3"/>
        <v>N/A</v>
      </c>
      <c r="I18" s="6">
        <v>-51</v>
      </c>
      <c r="J18" s="6">
        <v>161</v>
      </c>
      <c r="K18" s="85" t="str">
        <f t="shared" si="4"/>
        <v>No</v>
      </c>
    </row>
    <row r="19" spans="1:11" x14ac:dyDescent="0.25">
      <c r="A19" s="104" t="s">
        <v>382</v>
      </c>
      <c r="B19" s="21" t="s">
        <v>213</v>
      </c>
      <c r="C19" s="44">
        <v>8.3327688714000008</v>
      </c>
      <c r="D19" s="5" t="str">
        <f t="shared" si="5"/>
        <v>N/A</v>
      </c>
      <c r="E19" s="4">
        <v>9.6411365437000001</v>
      </c>
      <c r="F19" s="5" t="str">
        <f t="shared" si="2"/>
        <v>N/A</v>
      </c>
      <c r="G19" s="4">
        <v>16.222368482</v>
      </c>
      <c r="H19" s="5" t="str">
        <f t="shared" si="3"/>
        <v>N/A</v>
      </c>
      <c r="I19" s="6">
        <v>15.7</v>
      </c>
      <c r="J19" s="6">
        <v>68.260000000000005</v>
      </c>
      <c r="K19" s="85" t="str">
        <f t="shared" si="4"/>
        <v>No</v>
      </c>
    </row>
    <row r="20" spans="1:11" x14ac:dyDescent="0.25">
      <c r="A20" s="104" t="s">
        <v>384</v>
      </c>
      <c r="B20" s="21" t="s">
        <v>213</v>
      </c>
      <c r="C20" s="44">
        <v>9.9811433304000001</v>
      </c>
      <c r="D20" s="5" t="str">
        <f t="shared" si="5"/>
        <v>N/A</v>
      </c>
      <c r="E20" s="4">
        <v>8.5050210906999997</v>
      </c>
      <c r="F20" s="5" t="str">
        <f t="shared" si="2"/>
        <v>N/A</v>
      </c>
      <c r="G20" s="4">
        <v>1.8317605777999999</v>
      </c>
      <c r="H20" s="5" t="str">
        <f t="shared" si="3"/>
        <v>N/A</v>
      </c>
      <c r="I20" s="6">
        <v>-14.8</v>
      </c>
      <c r="J20" s="6">
        <v>-78.5</v>
      </c>
      <c r="K20" s="85" t="str">
        <f t="shared" si="4"/>
        <v>No</v>
      </c>
    </row>
    <row r="21" spans="1:11" x14ac:dyDescent="0.25">
      <c r="A21" s="104" t="s">
        <v>385</v>
      </c>
      <c r="B21" s="21" t="s">
        <v>213</v>
      </c>
      <c r="C21" s="44">
        <v>0</v>
      </c>
      <c r="D21" s="5" t="str">
        <f t="shared" si="5"/>
        <v>N/A</v>
      </c>
      <c r="E21" s="4">
        <v>1.1862193006999999</v>
      </c>
      <c r="F21" s="5" t="str">
        <f t="shared" si="2"/>
        <v>N/A</v>
      </c>
      <c r="G21" s="4">
        <v>9.1355364486999999</v>
      </c>
      <c r="H21" s="5" t="str">
        <f t="shared" si="3"/>
        <v>N/A</v>
      </c>
      <c r="I21" s="6" t="s">
        <v>1750</v>
      </c>
      <c r="J21" s="6">
        <v>670.1</v>
      </c>
      <c r="K21" s="85" t="str">
        <f t="shared" si="4"/>
        <v>No</v>
      </c>
    </row>
    <row r="22" spans="1:11" x14ac:dyDescent="0.25">
      <c r="A22" s="104" t="s">
        <v>386</v>
      </c>
      <c r="B22" s="21" t="s">
        <v>213</v>
      </c>
      <c r="C22" s="44">
        <v>2.0604680737000001</v>
      </c>
      <c r="D22" s="5" t="str">
        <f t="shared" si="5"/>
        <v>N/A</v>
      </c>
      <c r="E22" s="4">
        <v>2.4032717384</v>
      </c>
      <c r="F22" s="5" t="str">
        <f t="shared" si="2"/>
        <v>N/A</v>
      </c>
      <c r="G22" s="4">
        <v>2.4094390481999999</v>
      </c>
      <c r="H22" s="5" t="str">
        <f t="shared" si="3"/>
        <v>N/A</v>
      </c>
      <c r="I22" s="6">
        <v>16.64</v>
      </c>
      <c r="J22" s="6">
        <v>0.25659999999999999</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1750</v>
      </c>
      <c r="J23" s="6" t="s">
        <v>1750</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1750</v>
      </c>
      <c r="J24" s="6" t="s">
        <v>1750</v>
      </c>
      <c r="K24" s="85" t="str">
        <f t="shared" si="4"/>
        <v>N/A</v>
      </c>
    </row>
    <row r="25" spans="1:11" x14ac:dyDescent="0.25">
      <c r="A25" s="104" t="s">
        <v>391</v>
      </c>
      <c r="B25" s="21" t="s">
        <v>213</v>
      </c>
      <c r="C25" s="44">
        <v>4.6977798100000003E-2</v>
      </c>
      <c r="D25" s="5" t="str">
        <f t="shared" si="5"/>
        <v>N/A</v>
      </c>
      <c r="E25" s="4">
        <v>3.9612016399999998E-2</v>
      </c>
      <c r="F25" s="5" t="str">
        <f t="shared" si="2"/>
        <v>N/A</v>
      </c>
      <c r="G25" s="4">
        <v>3.08123132E-2</v>
      </c>
      <c r="H25" s="5" t="str">
        <f t="shared" si="3"/>
        <v>N/A</v>
      </c>
      <c r="I25" s="6">
        <v>-15.7</v>
      </c>
      <c r="J25" s="6">
        <v>-22.2</v>
      </c>
      <c r="K25" s="85" t="str">
        <f t="shared" si="4"/>
        <v>Yes</v>
      </c>
    </row>
    <row r="26" spans="1:11" x14ac:dyDescent="0.25">
      <c r="A26" s="104" t="s">
        <v>392</v>
      </c>
      <c r="B26" s="21" t="s">
        <v>213</v>
      </c>
      <c r="C26" s="44">
        <v>3.0539938776</v>
      </c>
      <c r="D26" s="5" t="str">
        <f t="shared" si="5"/>
        <v>N/A</v>
      </c>
      <c r="E26" s="4">
        <v>3.497848104</v>
      </c>
      <c r="F26" s="5" t="str">
        <f t="shared" si="2"/>
        <v>N/A</v>
      </c>
      <c r="G26" s="4">
        <v>3.7092156064999999</v>
      </c>
      <c r="H26" s="5" t="str">
        <f t="shared" si="3"/>
        <v>N/A</v>
      </c>
      <c r="I26" s="6">
        <v>14.53</v>
      </c>
      <c r="J26" s="6">
        <v>6.0430000000000001</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1750</v>
      </c>
      <c r="J27" s="6" t="s">
        <v>1750</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1750</v>
      </c>
      <c r="J28" s="6" t="s">
        <v>1750</v>
      </c>
      <c r="K28" s="85" t="str">
        <f t="shared" si="4"/>
        <v>N/A</v>
      </c>
    </row>
    <row r="29" spans="1:11" x14ac:dyDescent="0.25">
      <c r="A29" s="104" t="s">
        <v>399</v>
      </c>
      <c r="B29" s="21" t="s">
        <v>213</v>
      </c>
      <c r="C29" s="44">
        <v>0</v>
      </c>
      <c r="D29" s="5" t="str">
        <f t="shared" si="5"/>
        <v>N/A</v>
      </c>
      <c r="E29" s="4">
        <v>0.4732030062</v>
      </c>
      <c r="F29" s="5" t="str">
        <f t="shared" si="2"/>
        <v>N/A</v>
      </c>
      <c r="G29" s="4">
        <v>4.0460549758999997</v>
      </c>
      <c r="H29" s="5" t="str">
        <f t="shared" si="3"/>
        <v>N/A</v>
      </c>
      <c r="I29" s="6" t="s">
        <v>1750</v>
      </c>
      <c r="J29" s="6">
        <v>755</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1750</v>
      </c>
      <c r="J30" s="6" t="s">
        <v>1750</v>
      </c>
      <c r="K30" s="85" t="str">
        <f t="shared" si="4"/>
        <v>N/A</v>
      </c>
    </row>
    <row r="31" spans="1:11" x14ac:dyDescent="0.25">
      <c r="A31" s="104" t="s">
        <v>32</v>
      </c>
      <c r="B31" s="21" t="s">
        <v>213</v>
      </c>
      <c r="C31" s="44">
        <v>99.864310638999996</v>
      </c>
      <c r="D31" s="5" t="str">
        <f t="shared" si="5"/>
        <v>N/A</v>
      </c>
      <c r="E31" s="4">
        <v>99.873883905</v>
      </c>
      <c r="F31" s="5" t="str">
        <f t="shared" si="2"/>
        <v>N/A</v>
      </c>
      <c r="G31" s="4">
        <v>91.161477481999995</v>
      </c>
      <c r="H31" s="5" t="str">
        <f t="shared" si="3"/>
        <v>N/A</v>
      </c>
      <c r="I31" s="6">
        <v>9.5999999999999992E-3</v>
      </c>
      <c r="J31" s="6">
        <v>-8.7200000000000006</v>
      </c>
      <c r="K31" s="85" t="str">
        <f t="shared" ref="K31:K43" si="6">IF(J31="Div by 0", "N/A", IF(J31="N/A","N/A", IF(J31&gt;30, "No", IF(J31&lt;-30, "No", "Yes"))))</f>
        <v>Yes</v>
      </c>
    </row>
    <row r="32" spans="1:11" x14ac:dyDescent="0.25">
      <c r="A32" s="104" t="s">
        <v>39</v>
      </c>
      <c r="B32" s="21" t="s">
        <v>267</v>
      </c>
      <c r="C32" s="44">
        <v>99.860861083000003</v>
      </c>
      <c r="D32" s="5" t="str">
        <f>IF($B32="N/A","N/A",IF(C32&gt;100,"No",IF(C32&lt;85,"No","Yes")))</f>
        <v>Yes</v>
      </c>
      <c r="E32" s="4">
        <v>99.906242059999997</v>
      </c>
      <c r="F32" s="5" t="str">
        <f>IF($B32="N/A","N/A",IF(E32&gt;100,"No",IF(E32&lt;85,"No","Yes")))</f>
        <v>Yes</v>
      </c>
      <c r="G32" s="4">
        <v>93.260075853999993</v>
      </c>
      <c r="H32" s="5" t="str">
        <f>IF($B32="N/A","N/A",IF(G32&gt;100,"No",IF(G32&lt;85,"No","Yes")))</f>
        <v>Yes</v>
      </c>
      <c r="I32" s="6">
        <v>4.5400000000000003E-2</v>
      </c>
      <c r="J32" s="6">
        <v>-6.65</v>
      </c>
      <c r="K32" s="85" t="str">
        <f t="shared" si="6"/>
        <v>Yes</v>
      </c>
    </row>
    <row r="33" spans="1:11" x14ac:dyDescent="0.25">
      <c r="A33" s="104" t="s">
        <v>905</v>
      </c>
      <c r="B33" s="21" t="s">
        <v>213</v>
      </c>
      <c r="C33" s="44">
        <v>51.822589608999998</v>
      </c>
      <c r="D33" s="5" t="str">
        <f t="shared" si="5"/>
        <v>N/A</v>
      </c>
      <c r="E33" s="4">
        <v>54.472912973</v>
      </c>
      <c r="F33" s="5" t="str">
        <f t="shared" si="2"/>
        <v>N/A</v>
      </c>
      <c r="G33" s="4">
        <v>57.963280181000002</v>
      </c>
      <c r="H33" s="5" t="str">
        <f t="shared" si="3"/>
        <v>N/A</v>
      </c>
      <c r="I33" s="6">
        <v>5.1139999999999999</v>
      </c>
      <c r="J33" s="6">
        <v>6.4080000000000004</v>
      </c>
      <c r="K33" s="85" t="str">
        <f t="shared" si="6"/>
        <v>Yes</v>
      </c>
    </row>
    <row r="34" spans="1:11" x14ac:dyDescent="0.25">
      <c r="A34" s="104" t="s">
        <v>846</v>
      </c>
      <c r="B34" s="21" t="s">
        <v>268</v>
      </c>
      <c r="C34" s="44">
        <v>6.7882164001999996</v>
      </c>
      <c r="D34" s="5" t="str">
        <f>IF($B34="N/A","N/A",IF(C34&gt;25,"No",IF(C34&lt;5,"No","Yes")))</f>
        <v>Yes</v>
      </c>
      <c r="E34" s="4">
        <v>6.4297521016000001</v>
      </c>
      <c r="F34" s="5" t="str">
        <f>IF($B34="N/A","N/A",IF(E34&gt;25,"No",IF(E34&lt;5,"No","Yes")))</f>
        <v>Yes</v>
      </c>
      <c r="G34" s="4">
        <v>6.4780474345999997</v>
      </c>
      <c r="H34" s="5" t="str">
        <f>IF($B34="N/A","N/A",IF(G34&gt;25,"No",IF(G34&lt;5,"No","Yes")))</f>
        <v>Yes</v>
      </c>
      <c r="I34" s="6">
        <v>-5.28</v>
      </c>
      <c r="J34" s="6">
        <v>0.75109999999999999</v>
      </c>
      <c r="K34" s="85" t="str">
        <f t="shared" si="6"/>
        <v>Yes</v>
      </c>
    </row>
    <row r="35" spans="1:11" x14ac:dyDescent="0.25">
      <c r="A35" s="104" t="s">
        <v>847</v>
      </c>
      <c r="B35" s="21" t="s">
        <v>269</v>
      </c>
      <c r="C35" s="44">
        <v>40.815504920999999</v>
      </c>
      <c r="D35" s="5" t="str">
        <f>IF($B35="N/A","N/A",IF(C35&gt;70,"No",IF(C35&lt;40,"No","Yes")))</f>
        <v>Yes</v>
      </c>
      <c r="E35" s="4">
        <v>40.074736139999999</v>
      </c>
      <c r="F35" s="5" t="str">
        <f>IF($B35="N/A","N/A",IF(E35&gt;70,"No",IF(E35&lt;40,"No","Yes")))</f>
        <v>Yes</v>
      </c>
      <c r="G35" s="4">
        <v>39.816745801000003</v>
      </c>
      <c r="H35" s="5" t="str">
        <f>IF($B35="N/A","N/A",IF(G35&gt;70,"No",IF(G35&lt;40,"No","Yes")))</f>
        <v>No</v>
      </c>
      <c r="I35" s="6">
        <v>-1.81</v>
      </c>
      <c r="J35" s="6">
        <v>-0.64400000000000002</v>
      </c>
      <c r="K35" s="85" t="str">
        <f t="shared" si="6"/>
        <v>Yes</v>
      </c>
    </row>
    <row r="36" spans="1:11" x14ac:dyDescent="0.25">
      <c r="A36" s="104" t="s">
        <v>848</v>
      </c>
      <c r="B36" s="21" t="s">
        <v>270</v>
      </c>
      <c r="C36" s="44">
        <v>52.396278678999998</v>
      </c>
      <c r="D36" s="5" t="str">
        <f>IF($B36="N/A","N/A",IF(C36&gt;55,"No",IF(C36&lt;20,"No","Yes")))</f>
        <v>Yes</v>
      </c>
      <c r="E36" s="4">
        <v>53.495511757999999</v>
      </c>
      <c r="F36" s="5" t="str">
        <f>IF($B36="N/A","N/A",IF(E36&gt;55,"No",IF(E36&lt;20,"No","Yes")))</f>
        <v>Yes</v>
      </c>
      <c r="G36" s="4">
        <v>47.534575722</v>
      </c>
      <c r="H36" s="5" t="str">
        <f>IF($B36="N/A","N/A",IF(G36&gt;55,"No",IF(G36&lt;20,"No","Yes")))</f>
        <v>Yes</v>
      </c>
      <c r="I36" s="6">
        <v>2.0979999999999999</v>
      </c>
      <c r="J36" s="6">
        <v>-11.1</v>
      </c>
      <c r="K36" s="85" t="str">
        <f t="shared" si="6"/>
        <v>Yes</v>
      </c>
    </row>
    <row r="37" spans="1:11" x14ac:dyDescent="0.25">
      <c r="A37" s="104" t="s">
        <v>163</v>
      </c>
      <c r="B37" s="21" t="s">
        <v>246</v>
      </c>
      <c r="C37" s="44">
        <v>0</v>
      </c>
      <c r="D37" s="5" t="str">
        <f>IF($B37="N/A","N/A",IF(C37&gt;95,"Yes","No"))</f>
        <v>No</v>
      </c>
      <c r="E37" s="4">
        <v>10.674046635</v>
      </c>
      <c r="F37" s="5" t="str">
        <f>IF($B37="N/A","N/A",IF(E37&gt;95,"Yes","No"))</f>
        <v>No</v>
      </c>
      <c r="G37" s="4">
        <v>87.113955253</v>
      </c>
      <c r="H37" s="5" t="str">
        <f>IF($B37="N/A","N/A",IF(G37&gt;95,"Yes","No"))</f>
        <v>No</v>
      </c>
      <c r="I37" s="6" t="s">
        <v>1750</v>
      </c>
      <c r="J37" s="6">
        <v>716.1</v>
      </c>
      <c r="K37" s="85" t="str">
        <f t="shared" si="6"/>
        <v>No</v>
      </c>
    </row>
    <row r="38" spans="1:11" x14ac:dyDescent="0.25">
      <c r="A38" s="104" t="s">
        <v>41</v>
      </c>
      <c r="B38" s="21" t="s">
        <v>213</v>
      </c>
      <c r="C38" s="44">
        <v>0</v>
      </c>
      <c r="D38" s="5" t="str">
        <f t="shared" ref="D38:D47" si="7">IF($B38="N/A","N/A",IF(C38&gt;15,"No",IF(C38&lt;-15,"No","Yes")))</f>
        <v>N/A</v>
      </c>
      <c r="E38" s="4">
        <v>8.1547299642999995</v>
      </c>
      <c r="F38" s="5" t="str">
        <f>IF($B38="N/A","N/A",IF(E38&gt;15,"No",IF(E38&lt;-15,"No","Yes")))</f>
        <v>N/A</v>
      </c>
      <c r="G38" s="4">
        <v>100</v>
      </c>
      <c r="H38" s="5" t="str">
        <f>IF($B38="N/A","N/A",IF(G38&gt;15,"No",IF(G38&lt;-15,"No","Yes")))</f>
        <v>N/A</v>
      </c>
      <c r="I38" s="6" t="s">
        <v>1750</v>
      </c>
      <c r="J38" s="6">
        <v>1126</v>
      </c>
      <c r="K38" s="85" t="str">
        <f t="shared" si="6"/>
        <v>No</v>
      </c>
    </row>
    <row r="39" spans="1:11" x14ac:dyDescent="0.25">
      <c r="A39" s="104" t="s">
        <v>42</v>
      </c>
      <c r="B39" s="21" t="s">
        <v>213</v>
      </c>
      <c r="C39" s="44">
        <v>100</v>
      </c>
      <c r="D39" s="5" t="str">
        <f t="shared" si="7"/>
        <v>N/A</v>
      </c>
      <c r="E39" s="4">
        <v>100</v>
      </c>
      <c r="F39" s="5" t="str">
        <f>IF($B39="N/A","N/A",IF(E39&gt;15,"No",IF(E39&lt;-15,"No","Yes")))</f>
        <v>N/A</v>
      </c>
      <c r="G39" s="4">
        <v>100</v>
      </c>
      <c r="H39" s="5" t="str">
        <f>IF($B39="N/A","N/A",IF(G39&gt;15,"No",IF(G39&lt;-15,"No","Yes")))</f>
        <v>N/A</v>
      </c>
      <c r="I39" s="6">
        <v>0</v>
      </c>
      <c r="J39" s="6">
        <v>0</v>
      </c>
      <c r="K39" s="85" t="str">
        <f t="shared" si="6"/>
        <v>Yes</v>
      </c>
    </row>
    <row r="40" spans="1:11" x14ac:dyDescent="0.25">
      <c r="A40" s="104" t="s">
        <v>43</v>
      </c>
      <c r="B40" s="21" t="s">
        <v>223</v>
      </c>
      <c r="C40" s="44">
        <v>0</v>
      </c>
      <c r="D40" s="5" t="str">
        <f>IF($B40="N/A","N/A",IF(C40&gt;100,"No",IF(C40&lt;98,"No","Yes")))</f>
        <v>No</v>
      </c>
      <c r="E40" s="4">
        <v>12.344238496999999</v>
      </c>
      <c r="F40" s="5" t="str">
        <f>IF($B40="N/A","N/A",IF(E40&gt;100,"No",IF(E40&lt;98,"No","Yes")))</f>
        <v>No</v>
      </c>
      <c r="G40" s="4">
        <v>92.434987077000002</v>
      </c>
      <c r="H40" s="5" t="str">
        <f>IF($B40="N/A","N/A",IF(G40&gt;100,"No",IF(G40&lt;98,"No","Yes")))</f>
        <v>No</v>
      </c>
      <c r="I40" s="6" t="s">
        <v>1750</v>
      </c>
      <c r="J40" s="6">
        <v>648.79999999999995</v>
      </c>
      <c r="K40" s="85" t="str">
        <f t="shared" si="6"/>
        <v>No</v>
      </c>
    </row>
    <row r="41" spans="1:11" x14ac:dyDescent="0.25">
      <c r="A41" s="104" t="s">
        <v>44</v>
      </c>
      <c r="B41" s="21" t="s">
        <v>213</v>
      </c>
      <c r="C41" s="44" t="s">
        <v>1750</v>
      </c>
      <c r="D41" s="5" t="str">
        <f t="shared" si="7"/>
        <v>N/A</v>
      </c>
      <c r="E41" s="4">
        <v>82.752602756000002</v>
      </c>
      <c r="F41" s="5" t="str">
        <f t="shared" ref="F41:F47" si="8">IF($B41="N/A","N/A",IF(E41&gt;15,"No",IF(E41&lt;-15,"No","Yes")))</f>
        <v>N/A</v>
      </c>
      <c r="G41" s="4">
        <v>81.609942133000004</v>
      </c>
      <c r="H41" s="5" t="str">
        <f t="shared" ref="H41:H47" si="9">IF($B41="N/A","N/A",IF(G41&gt;15,"No",IF(G41&lt;-15,"No","Yes")))</f>
        <v>N/A</v>
      </c>
      <c r="I41" s="6" t="s">
        <v>1750</v>
      </c>
      <c r="J41" s="6">
        <v>-1.38</v>
      </c>
      <c r="K41" s="85" t="str">
        <f t="shared" si="6"/>
        <v>Yes</v>
      </c>
    </row>
    <row r="42" spans="1:11" x14ac:dyDescent="0.25">
      <c r="A42" s="104" t="s">
        <v>45</v>
      </c>
      <c r="B42" s="21" t="s">
        <v>213</v>
      </c>
      <c r="C42" s="44" t="s">
        <v>1750</v>
      </c>
      <c r="D42" s="5" t="str">
        <f t="shared" si="7"/>
        <v>N/A</v>
      </c>
      <c r="E42" s="4">
        <v>17.237367355</v>
      </c>
      <c r="F42" s="5" t="str">
        <f t="shared" si="8"/>
        <v>N/A</v>
      </c>
      <c r="G42" s="4">
        <v>18.380192731000001</v>
      </c>
      <c r="H42" s="5" t="str">
        <f t="shared" si="9"/>
        <v>N/A</v>
      </c>
      <c r="I42" s="6" t="s">
        <v>1750</v>
      </c>
      <c r="J42" s="6">
        <v>6.63</v>
      </c>
      <c r="K42" s="85" t="str">
        <f t="shared" si="6"/>
        <v>Yes</v>
      </c>
    </row>
    <row r="43" spans="1:11" x14ac:dyDescent="0.25">
      <c r="A43" s="104" t="s">
        <v>50</v>
      </c>
      <c r="B43" s="21" t="s">
        <v>213</v>
      </c>
      <c r="C43" s="44" t="s">
        <v>1750</v>
      </c>
      <c r="D43" s="5" t="str">
        <f t="shared" si="7"/>
        <v>N/A</v>
      </c>
      <c r="E43" s="4">
        <v>1.00298891E-2</v>
      </c>
      <c r="F43" s="5" t="str">
        <f t="shared" si="8"/>
        <v>N/A</v>
      </c>
      <c r="G43" s="4">
        <v>9.8651364000000002E-3</v>
      </c>
      <c r="H43" s="5" t="str">
        <f t="shared" si="9"/>
        <v>N/A</v>
      </c>
      <c r="I43" s="6" t="s">
        <v>1750</v>
      </c>
      <c r="J43" s="6">
        <v>-1.64</v>
      </c>
      <c r="K43" s="85" t="str">
        <f t="shared" si="6"/>
        <v>Yes</v>
      </c>
    </row>
    <row r="44" spans="1:11" x14ac:dyDescent="0.25">
      <c r="A44" s="104" t="s">
        <v>908</v>
      </c>
      <c r="B44" s="21" t="s">
        <v>213</v>
      </c>
      <c r="C44" s="44">
        <v>97.898235163999999</v>
      </c>
      <c r="D44" s="5" t="str">
        <f t="shared" si="7"/>
        <v>N/A</v>
      </c>
      <c r="E44" s="4">
        <v>96.388668822</v>
      </c>
      <c r="F44" s="5" t="str">
        <f t="shared" si="8"/>
        <v>N/A</v>
      </c>
      <c r="G44" s="4">
        <v>88.486465639000002</v>
      </c>
      <c r="H44" s="5" t="str">
        <f t="shared" si="9"/>
        <v>N/A</v>
      </c>
      <c r="I44" s="6">
        <v>-1.54</v>
      </c>
      <c r="J44" s="6">
        <v>-8.1999999999999993</v>
      </c>
      <c r="K44" s="85" t="str">
        <f>IF(J44="Div by 0", "N/A", IF(J44="N/A","N/A", IF(J44&gt;30, "No", IF(J44&lt;-30, "No", "Yes"))))</f>
        <v>Yes</v>
      </c>
    </row>
    <row r="45" spans="1:11" x14ac:dyDescent="0.25">
      <c r="A45" s="104" t="s">
        <v>909</v>
      </c>
      <c r="B45" s="21" t="s">
        <v>213</v>
      </c>
      <c r="C45" s="44">
        <v>2.1017648357000001</v>
      </c>
      <c r="D45" s="5" t="str">
        <f t="shared" si="7"/>
        <v>N/A</v>
      </c>
      <c r="E45" s="4">
        <v>3.6113311778999999</v>
      </c>
      <c r="F45" s="5" t="str">
        <f t="shared" si="8"/>
        <v>N/A</v>
      </c>
      <c r="G45" s="4">
        <v>11.513534361</v>
      </c>
      <c r="H45" s="5" t="str">
        <f t="shared" si="9"/>
        <v>N/A</v>
      </c>
      <c r="I45" s="6">
        <v>71.819999999999993</v>
      </c>
      <c r="J45" s="6">
        <v>218.8</v>
      </c>
      <c r="K45" s="85" t="str">
        <f>IF(J45="Div by 0", "N/A", IF(J45="N/A","N/A", IF(J45&gt;30, "No", IF(J45&lt;-30, "No", "Yes"))))</f>
        <v>No</v>
      </c>
    </row>
    <row r="46" spans="1:11" x14ac:dyDescent="0.25">
      <c r="A46" s="104" t="s">
        <v>932</v>
      </c>
      <c r="B46" s="21" t="s">
        <v>213</v>
      </c>
      <c r="C46" s="44">
        <v>2.6220165999999998E-3</v>
      </c>
      <c r="D46" s="5" t="str">
        <f t="shared" si="7"/>
        <v>N/A</v>
      </c>
      <c r="E46" s="4">
        <v>1.284714E-3</v>
      </c>
      <c r="F46" s="5" t="str">
        <f t="shared" si="8"/>
        <v>N/A</v>
      </c>
      <c r="G46" s="4">
        <v>3.3537212000000001E-3</v>
      </c>
      <c r="H46" s="5" t="str">
        <f t="shared" si="9"/>
        <v>N/A</v>
      </c>
      <c r="I46" s="6">
        <v>-51</v>
      </c>
      <c r="J46" s="6">
        <v>161</v>
      </c>
      <c r="K46" s="85" t="str">
        <f>IF(J46="Div by 0", "N/A", IF(J46="N/A","N/A", IF(J46&gt;30, "No", IF(J46&lt;-30, "No", "Yes"))))</f>
        <v>No</v>
      </c>
    </row>
    <row r="47" spans="1:11" x14ac:dyDescent="0.25">
      <c r="A47" s="111" t="s">
        <v>920</v>
      </c>
      <c r="B47" s="93" t="s">
        <v>213</v>
      </c>
      <c r="C47" s="110">
        <v>0</v>
      </c>
      <c r="D47" s="94" t="str">
        <f t="shared" si="7"/>
        <v>N/A</v>
      </c>
      <c r="E47" s="98">
        <v>0</v>
      </c>
      <c r="F47" s="94" t="str">
        <f t="shared" si="8"/>
        <v>N/A</v>
      </c>
      <c r="G47" s="98">
        <v>0</v>
      </c>
      <c r="H47" s="94" t="str">
        <f t="shared" si="9"/>
        <v>N/A</v>
      </c>
      <c r="I47" s="95" t="s">
        <v>1750</v>
      </c>
      <c r="J47" s="95" t="s">
        <v>1750</v>
      </c>
      <c r="K47" s="96" t="str">
        <f>IF(J47="Div by 0", "N/A", IF(J47="N/A","N/A", IF(J47&gt;30, "No", IF(J47&lt;-30, "No", "Yes"))))</f>
        <v>N/A</v>
      </c>
    </row>
    <row r="48" spans="1:11" ht="12" customHeight="1" x14ac:dyDescent="0.25">
      <c r="A48" s="175" t="s">
        <v>1619</v>
      </c>
      <c r="B48" s="176"/>
      <c r="C48" s="176"/>
      <c r="D48" s="176"/>
      <c r="E48" s="176"/>
      <c r="F48" s="176"/>
      <c r="G48" s="176"/>
      <c r="H48" s="176"/>
      <c r="I48" s="176"/>
      <c r="J48" s="176"/>
      <c r="K48" s="177"/>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0</v>
      </c>
      <c r="D6" s="5" t="str">
        <f t="shared" ref="D6:D15" si="0">IF($B6="N/A","N/A",IF(C6&lt;0,"No","Yes"))</f>
        <v>N/A</v>
      </c>
      <c r="E6" s="43">
        <v>0</v>
      </c>
      <c r="F6" s="5" t="str">
        <f t="shared" ref="F6:F15" si="1">IF($B6="N/A","N/A",IF(E6&lt;0,"No","Yes"))</f>
        <v>N/A</v>
      </c>
      <c r="G6" s="43">
        <v>0</v>
      </c>
      <c r="H6" s="5" t="str">
        <f t="shared" ref="H6:H15" si="2">IF($B6="N/A","N/A",IF(G6&lt;0,"No","Yes"))</f>
        <v>N/A</v>
      </c>
      <c r="I6" s="6" t="s">
        <v>1750</v>
      </c>
      <c r="J6" s="6" t="s">
        <v>1750</v>
      </c>
      <c r="K6" s="85" t="str">
        <f t="shared" ref="K6:K15" si="3">IF(J6="Div by 0", "N/A", IF(J6="N/A","N/A", IF(J6&gt;30, "No", IF(J6&lt;-30, "No", "Yes"))))</f>
        <v>N/A</v>
      </c>
    </row>
    <row r="7" spans="1:11" x14ac:dyDescent="0.25">
      <c r="A7" s="105" t="s">
        <v>442</v>
      </c>
      <c r="B7" s="3" t="s">
        <v>213</v>
      </c>
      <c r="C7" s="44" t="s">
        <v>1750</v>
      </c>
      <c r="D7" s="5" t="str">
        <f t="shared" si="0"/>
        <v>N/A</v>
      </c>
      <c r="E7" s="44" t="s">
        <v>1750</v>
      </c>
      <c r="F7" s="5" t="str">
        <f t="shared" si="1"/>
        <v>N/A</v>
      </c>
      <c r="G7" s="44" t="s">
        <v>1750</v>
      </c>
      <c r="H7" s="5" t="str">
        <f t="shared" si="2"/>
        <v>N/A</v>
      </c>
      <c r="I7" s="6" t="s">
        <v>1750</v>
      </c>
      <c r="J7" s="6" t="s">
        <v>1750</v>
      </c>
      <c r="K7" s="85" t="str">
        <f t="shared" si="3"/>
        <v>N/A</v>
      </c>
    </row>
    <row r="8" spans="1:11" x14ac:dyDescent="0.25">
      <c r="A8" s="105" t="s">
        <v>443</v>
      </c>
      <c r="B8" s="3" t="s">
        <v>213</v>
      </c>
      <c r="C8" s="44" t="s">
        <v>1750</v>
      </c>
      <c r="D8" s="5" t="str">
        <f t="shared" si="0"/>
        <v>N/A</v>
      </c>
      <c r="E8" s="44" t="s">
        <v>1750</v>
      </c>
      <c r="F8" s="5" t="str">
        <f t="shared" si="1"/>
        <v>N/A</v>
      </c>
      <c r="G8" s="44" t="s">
        <v>1750</v>
      </c>
      <c r="H8" s="5" t="str">
        <f t="shared" si="2"/>
        <v>N/A</v>
      </c>
      <c r="I8" s="6" t="s">
        <v>1750</v>
      </c>
      <c r="J8" s="6" t="s">
        <v>1750</v>
      </c>
      <c r="K8" s="85" t="str">
        <f t="shared" si="3"/>
        <v>N/A</v>
      </c>
    </row>
    <row r="9" spans="1:11" x14ac:dyDescent="0.25">
      <c r="A9" s="105" t="s">
        <v>444</v>
      </c>
      <c r="B9" s="3" t="s">
        <v>213</v>
      </c>
      <c r="C9" s="44" t="s">
        <v>1750</v>
      </c>
      <c r="D9" s="5" t="str">
        <f t="shared" si="0"/>
        <v>N/A</v>
      </c>
      <c r="E9" s="44" t="s">
        <v>1750</v>
      </c>
      <c r="F9" s="5" t="str">
        <f t="shared" si="1"/>
        <v>N/A</v>
      </c>
      <c r="G9" s="44" t="s">
        <v>1750</v>
      </c>
      <c r="H9" s="5" t="str">
        <f t="shared" si="2"/>
        <v>N/A</v>
      </c>
      <c r="I9" s="6" t="s">
        <v>1750</v>
      </c>
      <c r="J9" s="6" t="s">
        <v>1750</v>
      </c>
      <c r="K9" s="85" t="str">
        <f t="shared" si="3"/>
        <v>N/A</v>
      </c>
    </row>
    <row r="10" spans="1:11" x14ac:dyDescent="0.25">
      <c r="A10" s="105" t="s">
        <v>445</v>
      </c>
      <c r="B10" s="3" t="s">
        <v>213</v>
      </c>
      <c r="C10" s="44" t="s">
        <v>1750</v>
      </c>
      <c r="D10" s="5" t="str">
        <f t="shared" si="0"/>
        <v>N/A</v>
      </c>
      <c r="E10" s="44" t="s">
        <v>1750</v>
      </c>
      <c r="F10" s="5" t="str">
        <f t="shared" si="1"/>
        <v>N/A</v>
      </c>
      <c r="G10" s="44" t="s">
        <v>1750</v>
      </c>
      <c r="H10" s="5" t="str">
        <f t="shared" si="2"/>
        <v>N/A</v>
      </c>
      <c r="I10" s="6" t="s">
        <v>1750</v>
      </c>
      <c r="J10" s="6" t="s">
        <v>1750</v>
      </c>
      <c r="K10" s="85" t="str">
        <f t="shared" si="3"/>
        <v>N/A</v>
      </c>
    </row>
    <row r="11" spans="1:11" ht="13" x14ac:dyDescent="0.3">
      <c r="A11" s="105" t="s">
        <v>1614</v>
      </c>
      <c r="B11" s="3" t="s">
        <v>213</v>
      </c>
      <c r="C11" s="44" t="s">
        <v>1750</v>
      </c>
      <c r="D11" s="5" t="str">
        <f t="shared" si="0"/>
        <v>N/A</v>
      </c>
      <c r="E11" s="44" t="s">
        <v>1750</v>
      </c>
      <c r="F11" s="5" t="str">
        <f t="shared" si="1"/>
        <v>N/A</v>
      </c>
      <c r="G11" s="44" t="s">
        <v>1750</v>
      </c>
      <c r="H11" s="5" t="str">
        <f t="shared" si="2"/>
        <v>N/A</v>
      </c>
      <c r="I11" s="6" t="s">
        <v>1750</v>
      </c>
      <c r="J11" s="6" t="s">
        <v>1750</v>
      </c>
      <c r="K11" s="85" t="str">
        <f t="shared" si="3"/>
        <v>N/A</v>
      </c>
    </row>
    <row r="12" spans="1:11" x14ac:dyDescent="0.25">
      <c r="A12" s="105" t="s">
        <v>16</v>
      </c>
      <c r="B12" s="3" t="s">
        <v>213</v>
      </c>
      <c r="C12" s="44" t="s">
        <v>1750</v>
      </c>
      <c r="D12" s="5" t="str">
        <f t="shared" si="0"/>
        <v>N/A</v>
      </c>
      <c r="E12" s="44" t="s">
        <v>1750</v>
      </c>
      <c r="F12" s="5" t="str">
        <f t="shared" si="1"/>
        <v>N/A</v>
      </c>
      <c r="G12" s="44" t="s">
        <v>1750</v>
      </c>
      <c r="H12" s="5" t="str">
        <f t="shared" si="2"/>
        <v>N/A</v>
      </c>
      <c r="I12" s="6" t="s">
        <v>1750</v>
      </c>
      <c r="J12" s="6" t="s">
        <v>1750</v>
      </c>
      <c r="K12" s="85" t="str">
        <f t="shared" si="3"/>
        <v>N/A</v>
      </c>
    </row>
    <row r="13" spans="1:11" x14ac:dyDescent="0.25">
      <c r="A13" s="105" t="s">
        <v>36</v>
      </c>
      <c r="B13" s="3" t="s">
        <v>213</v>
      </c>
      <c r="C13" s="44" t="s">
        <v>1750</v>
      </c>
      <c r="D13" s="5" t="str">
        <f t="shared" si="0"/>
        <v>N/A</v>
      </c>
      <c r="E13" s="44" t="s">
        <v>1750</v>
      </c>
      <c r="F13" s="5" t="str">
        <f t="shared" si="1"/>
        <v>N/A</v>
      </c>
      <c r="G13" s="44" t="s">
        <v>1750</v>
      </c>
      <c r="H13" s="5" t="str">
        <f t="shared" si="2"/>
        <v>N/A</v>
      </c>
      <c r="I13" s="6" t="s">
        <v>1750</v>
      </c>
      <c r="J13" s="6" t="s">
        <v>1750</v>
      </c>
      <c r="K13" s="85" t="str">
        <f t="shared" si="3"/>
        <v>N/A</v>
      </c>
    </row>
    <row r="14" spans="1:11" x14ac:dyDescent="0.25">
      <c r="A14" s="105" t="s">
        <v>37</v>
      </c>
      <c r="B14" s="3" t="s">
        <v>213</v>
      </c>
      <c r="C14" s="44" t="s">
        <v>1750</v>
      </c>
      <c r="D14" s="5" t="str">
        <f t="shared" si="0"/>
        <v>N/A</v>
      </c>
      <c r="E14" s="44" t="s">
        <v>1750</v>
      </c>
      <c r="F14" s="5" t="str">
        <f t="shared" si="1"/>
        <v>N/A</v>
      </c>
      <c r="G14" s="44" t="s">
        <v>1750</v>
      </c>
      <c r="H14" s="5" t="str">
        <f t="shared" si="2"/>
        <v>N/A</v>
      </c>
      <c r="I14" s="6" t="s">
        <v>1750</v>
      </c>
      <c r="J14" s="6" t="s">
        <v>1750</v>
      </c>
      <c r="K14" s="85" t="str">
        <f t="shared" si="3"/>
        <v>N/A</v>
      </c>
    </row>
    <row r="15" spans="1:11" x14ac:dyDescent="0.25">
      <c r="A15" s="105" t="s">
        <v>38</v>
      </c>
      <c r="B15" s="3" t="s">
        <v>213</v>
      </c>
      <c r="C15" s="44" t="s">
        <v>1750</v>
      </c>
      <c r="D15" s="5" t="str">
        <f t="shared" si="0"/>
        <v>N/A</v>
      </c>
      <c r="E15" s="44" t="s">
        <v>1750</v>
      </c>
      <c r="F15" s="5" t="str">
        <f t="shared" si="1"/>
        <v>N/A</v>
      </c>
      <c r="G15" s="44" t="s">
        <v>1750</v>
      </c>
      <c r="H15" s="5" t="str">
        <f t="shared" si="2"/>
        <v>N/A</v>
      </c>
      <c r="I15" s="6" t="s">
        <v>1750</v>
      </c>
      <c r="J15" s="6" t="s">
        <v>1750</v>
      </c>
      <c r="K15" s="85" t="str">
        <f t="shared" si="3"/>
        <v>N/A</v>
      </c>
    </row>
    <row r="16" spans="1:11" x14ac:dyDescent="0.25">
      <c r="A16" s="105" t="s">
        <v>376</v>
      </c>
      <c r="B16" s="3" t="s">
        <v>213</v>
      </c>
      <c r="C16" s="4" t="s">
        <v>1750</v>
      </c>
      <c r="D16" s="5" t="str">
        <f t="shared" ref="D16:D41" si="4">IF($B16="N/A","N/A",IF(C16&lt;0,"No","Yes"))</f>
        <v>N/A</v>
      </c>
      <c r="E16" s="4" t="s">
        <v>1750</v>
      </c>
      <c r="F16" s="5" t="str">
        <f t="shared" ref="F16:F41" si="5">IF($B16="N/A","N/A",IF(E16&lt;0,"No","Yes"))</f>
        <v>N/A</v>
      </c>
      <c r="G16" s="4" t="s">
        <v>1750</v>
      </c>
      <c r="H16" s="5" t="str">
        <f t="shared" ref="H16:H41" si="6">IF($B16="N/A","N/A",IF(G16&lt;0,"No","Yes"))</f>
        <v>N/A</v>
      </c>
      <c r="I16" s="6" t="s">
        <v>1750</v>
      </c>
      <c r="J16" s="6" t="s">
        <v>1750</v>
      </c>
      <c r="K16" s="85" t="str">
        <f t="shared" ref="K16:K41" si="7">IF(J16="Div by 0", "N/A", IF(J16="N/A","N/A", IF(J16&gt;30, "No", IF(J16&lt;-30, "No", "Yes"))))</f>
        <v>N/A</v>
      </c>
    </row>
    <row r="17" spans="1:11" x14ac:dyDescent="0.25">
      <c r="A17" s="105" t="s">
        <v>377</v>
      </c>
      <c r="B17" s="3" t="s">
        <v>213</v>
      </c>
      <c r="C17" s="4" t="s">
        <v>1750</v>
      </c>
      <c r="D17" s="5" t="str">
        <f t="shared" si="4"/>
        <v>N/A</v>
      </c>
      <c r="E17" s="4" t="s">
        <v>1750</v>
      </c>
      <c r="F17" s="5" t="str">
        <f t="shared" si="5"/>
        <v>N/A</v>
      </c>
      <c r="G17" s="4" t="s">
        <v>1750</v>
      </c>
      <c r="H17" s="5" t="str">
        <f t="shared" si="6"/>
        <v>N/A</v>
      </c>
      <c r="I17" s="6" t="s">
        <v>1750</v>
      </c>
      <c r="J17" s="6" t="s">
        <v>1750</v>
      </c>
      <c r="K17" s="85" t="str">
        <f t="shared" si="7"/>
        <v>N/A</v>
      </c>
    </row>
    <row r="18" spans="1:11" x14ac:dyDescent="0.25">
      <c r="A18" s="105" t="s">
        <v>378</v>
      </c>
      <c r="B18" s="3" t="s">
        <v>213</v>
      </c>
      <c r="C18" s="4" t="s">
        <v>1750</v>
      </c>
      <c r="D18" s="5" t="str">
        <f t="shared" si="4"/>
        <v>N/A</v>
      </c>
      <c r="E18" s="4" t="s">
        <v>1750</v>
      </c>
      <c r="F18" s="5" t="str">
        <f t="shared" si="5"/>
        <v>N/A</v>
      </c>
      <c r="G18" s="4" t="s">
        <v>1750</v>
      </c>
      <c r="H18" s="5" t="str">
        <f t="shared" si="6"/>
        <v>N/A</v>
      </c>
      <c r="I18" s="6" t="s">
        <v>1750</v>
      </c>
      <c r="J18" s="6" t="s">
        <v>1750</v>
      </c>
      <c r="K18" s="85" t="str">
        <f t="shared" si="7"/>
        <v>N/A</v>
      </c>
    </row>
    <row r="19" spans="1:11" x14ac:dyDescent="0.25">
      <c r="A19" s="105" t="s">
        <v>379</v>
      </c>
      <c r="B19" s="3" t="s">
        <v>213</v>
      </c>
      <c r="C19" s="4" t="s">
        <v>1750</v>
      </c>
      <c r="D19" s="5" t="str">
        <f t="shared" si="4"/>
        <v>N/A</v>
      </c>
      <c r="E19" s="4" t="s">
        <v>1750</v>
      </c>
      <c r="F19" s="5" t="str">
        <f t="shared" si="5"/>
        <v>N/A</v>
      </c>
      <c r="G19" s="4" t="s">
        <v>1750</v>
      </c>
      <c r="H19" s="5" t="str">
        <f t="shared" si="6"/>
        <v>N/A</v>
      </c>
      <c r="I19" s="6" t="s">
        <v>1750</v>
      </c>
      <c r="J19" s="6" t="s">
        <v>1750</v>
      </c>
      <c r="K19" s="85" t="str">
        <f t="shared" si="7"/>
        <v>N/A</v>
      </c>
    </row>
    <row r="20" spans="1:11" x14ac:dyDescent="0.25">
      <c r="A20" s="105" t="s">
        <v>380</v>
      </c>
      <c r="B20" s="3" t="s">
        <v>213</v>
      </c>
      <c r="C20" s="4" t="s">
        <v>1750</v>
      </c>
      <c r="D20" s="5" t="str">
        <f t="shared" si="4"/>
        <v>N/A</v>
      </c>
      <c r="E20" s="4" t="s">
        <v>1750</v>
      </c>
      <c r="F20" s="5" t="str">
        <f t="shared" si="5"/>
        <v>N/A</v>
      </c>
      <c r="G20" s="4" t="s">
        <v>1750</v>
      </c>
      <c r="H20" s="5" t="str">
        <f t="shared" si="6"/>
        <v>N/A</v>
      </c>
      <c r="I20" s="6" t="s">
        <v>1750</v>
      </c>
      <c r="J20" s="6" t="s">
        <v>1750</v>
      </c>
      <c r="K20" s="85" t="str">
        <f t="shared" si="7"/>
        <v>N/A</v>
      </c>
    </row>
    <row r="21" spans="1:11" x14ac:dyDescent="0.25">
      <c r="A21" s="105" t="s">
        <v>381</v>
      </c>
      <c r="B21" s="3" t="s">
        <v>213</v>
      </c>
      <c r="C21" s="4" t="s">
        <v>1750</v>
      </c>
      <c r="D21" s="5" t="str">
        <f t="shared" si="4"/>
        <v>N/A</v>
      </c>
      <c r="E21" s="4" t="s">
        <v>1750</v>
      </c>
      <c r="F21" s="5" t="str">
        <f t="shared" si="5"/>
        <v>N/A</v>
      </c>
      <c r="G21" s="4" t="s">
        <v>1750</v>
      </c>
      <c r="H21" s="5" t="str">
        <f t="shared" si="6"/>
        <v>N/A</v>
      </c>
      <c r="I21" s="6" t="s">
        <v>1750</v>
      </c>
      <c r="J21" s="6" t="s">
        <v>1750</v>
      </c>
      <c r="K21" s="85" t="str">
        <f t="shared" si="7"/>
        <v>N/A</v>
      </c>
    </row>
    <row r="22" spans="1:11" x14ac:dyDescent="0.25">
      <c r="A22" s="105" t="s">
        <v>382</v>
      </c>
      <c r="B22" s="3" t="s">
        <v>213</v>
      </c>
      <c r="C22" s="4" t="s">
        <v>1750</v>
      </c>
      <c r="D22" s="5" t="str">
        <f t="shared" si="4"/>
        <v>N/A</v>
      </c>
      <c r="E22" s="4" t="s">
        <v>1750</v>
      </c>
      <c r="F22" s="5" t="str">
        <f t="shared" si="5"/>
        <v>N/A</v>
      </c>
      <c r="G22" s="4" t="s">
        <v>1750</v>
      </c>
      <c r="H22" s="5" t="str">
        <f t="shared" si="6"/>
        <v>N/A</v>
      </c>
      <c r="I22" s="6" t="s">
        <v>1750</v>
      </c>
      <c r="J22" s="6" t="s">
        <v>1750</v>
      </c>
      <c r="K22" s="85" t="str">
        <f t="shared" si="7"/>
        <v>N/A</v>
      </c>
    </row>
    <row r="23" spans="1:11" x14ac:dyDescent="0.25">
      <c r="A23" s="105" t="s">
        <v>383</v>
      </c>
      <c r="B23" s="3" t="s">
        <v>213</v>
      </c>
      <c r="C23" s="4" t="s">
        <v>1750</v>
      </c>
      <c r="D23" s="5" t="str">
        <f t="shared" si="4"/>
        <v>N/A</v>
      </c>
      <c r="E23" s="4" t="s">
        <v>1750</v>
      </c>
      <c r="F23" s="5" t="str">
        <f t="shared" si="5"/>
        <v>N/A</v>
      </c>
      <c r="G23" s="4" t="s">
        <v>1750</v>
      </c>
      <c r="H23" s="5" t="str">
        <f t="shared" si="6"/>
        <v>N/A</v>
      </c>
      <c r="I23" s="6" t="s">
        <v>1750</v>
      </c>
      <c r="J23" s="6" t="s">
        <v>1750</v>
      </c>
      <c r="K23" s="85" t="str">
        <f t="shared" si="7"/>
        <v>N/A</v>
      </c>
    </row>
    <row r="24" spans="1:11" x14ac:dyDescent="0.25">
      <c r="A24" s="105" t="s">
        <v>384</v>
      </c>
      <c r="B24" s="3" t="s">
        <v>213</v>
      </c>
      <c r="C24" s="4" t="s">
        <v>1750</v>
      </c>
      <c r="D24" s="5" t="str">
        <f t="shared" si="4"/>
        <v>N/A</v>
      </c>
      <c r="E24" s="4" t="s">
        <v>1750</v>
      </c>
      <c r="F24" s="5" t="str">
        <f t="shared" si="5"/>
        <v>N/A</v>
      </c>
      <c r="G24" s="4" t="s">
        <v>1750</v>
      </c>
      <c r="H24" s="5" t="str">
        <f t="shared" si="6"/>
        <v>N/A</v>
      </c>
      <c r="I24" s="6" t="s">
        <v>1750</v>
      </c>
      <c r="J24" s="6" t="s">
        <v>1750</v>
      </c>
      <c r="K24" s="85" t="str">
        <f t="shared" si="7"/>
        <v>N/A</v>
      </c>
    </row>
    <row r="25" spans="1:11" x14ac:dyDescent="0.25">
      <c r="A25" s="105" t="s">
        <v>385</v>
      </c>
      <c r="B25" s="3" t="s">
        <v>213</v>
      </c>
      <c r="C25" s="4" t="s">
        <v>1750</v>
      </c>
      <c r="D25" s="5" t="str">
        <f t="shared" si="4"/>
        <v>N/A</v>
      </c>
      <c r="E25" s="4" t="s">
        <v>1750</v>
      </c>
      <c r="F25" s="5" t="str">
        <f t="shared" si="5"/>
        <v>N/A</v>
      </c>
      <c r="G25" s="4" t="s">
        <v>1750</v>
      </c>
      <c r="H25" s="5" t="str">
        <f t="shared" si="6"/>
        <v>N/A</v>
      </c>
      <c r="I25" s="6" t="s">
        <v>1750</v>
      </c>
      <c r="J25" s="6" t="s">
        <v>1750</v>
      </c>
      <c r="K25" s="85" t="str">
        <f t="shared" si="7"/>
        <v>N/A</v>
      </c>
    </row>
    <row r="26" spans="1:11" x14ac:dyDescent="0.25">
      <c r="A26" s="105" t="s">
        <v>386</v>
      </c>
      <c r="B26" s="3" t="s">
        <v>213</v>
      </c>
      <c r="C26" s="4" t="s">
        <v>1750</v>
      </c>
      <c r="D26" s="5" t="str">
        <f t="shared" si="4"/>
        <v>N/A</v>
      </c>
      <c r="E26" s="4" t="s">
        <v>1750</v>
      </c>
      <c r="F26" s="5" t="str">
        <f t="shared" si="5"/>
        <v>N/A</v>
      </c>
      <c r="G26" s="4" t="s">
        <v>1750</v>
      </c>
      <c r="H26" s="5" t="str">
        <f t="shared" si="6"/>
        <v>N/A</v>
      </c>
      <c r="I26" s="6" t="s">
        <v>1750</v>
      </c>
      <c r="J26" s="6" t="s">
        <v>1750</v>
      </c>
      <c r="K26" s="85" t="str">
        <f t="shared" si="7"/>
        <v>N/A</v>
      </c>
    </row>
    <row r="27" spans="1:11" x14ac:dyDescent="0.25">
      <c r="A27" s="105" t="s">
        <v>387</v>
      </c>
      <c r="B27" s="3" t="s">
        <v>213</v>
      </c>
      <c r="C27" s="4" t="s">
        <v>1750</v>
      </c>
      <c r="D27" s="5" t="str">
        <f t="shared" si="4"/>
        <v>N/A</v>
      </c>
      <c r="E27" s="4" t="s">
        <v>1750</v>
      </c>
      <c r="F27" s="5" t="str">
        <f t="shared" si="5"/>
        <v>N/A</v>
      </c>
      <c r="G27" s="4" t="s">
        <v>1750</v>
      </c>
      <c r="H27" s="5" t="str">
        <f t="shared" si="6"/>
        <v>N/A</v>
      </c>
      <c r="I27" s="6" t="s">
        <v>1750</v>
      </c>
      <c r="J27" s="6" t="s">
        <v>1750</v>
      </c>
      <c r="K27" s="85" t="str">
        <f t="shared" si="7"/>
        <v>N/A</v>
      </c>
    </row>
    <row r="28" spans="1:11" x14ac:dyDescent="0.25">
      <c r="A28" s="105" t="s">
        <v>388</v>
      </c>
      <c r="B28" s="3" t="s">
        <v>213</v>
      </c>
      <c r="C28" s="4" t="s">
        <v>1750</v>
      </c>
      <c r="D28" s="5" t="str">
        <f t="shared" si="4"/>
        <v>N/A</v>
      </c>
      <c r="E28" s="4" t="s">
        <v>1750</v>
      </c>
      <c r="F28" s="5" t="str">
        <f t="shared" si="5"/>
        <v>N/A</v>
      </c>
      <c r="G28" s="4" t="s">
        <v>1750</v>
      </c>
      <c r="H28" s="5" t="str">
        <f t="shared" si="6"/>
        <v>N/A</v>
      </c>
      <c r="I28" s="6" t="s">
        <v>1750</v>
      </c>
      <c r="J28" s="6" t="s">
        <v>1750</v>
      </c>
      <c r="K28" s="85" t="str">
        <f t="shared" si="7"/>
        <v>N/A</v>
      </c>
    </row>
    <row r="29" spans="1:11" x14ac:dyDescent="0.25">
      <c r="A29" s="105" t="s">
        <v>389</v>
      </c>
      <c r="B29" s="3" t="s">
        <v>213</v>
      </c>
      <c r="C29" s="4" t="s">
        <v>1750</v>
      </c>
      <c r="D29" s="5" t="str">
        <f t="shared" si="4"/>
        <v>N/A</v>
      </c>
      <c r="E29" s="4" t="s">
        <v>1750</v>
      </c>
      <c r="F29" s="5" t="str">
        <f t="shared" si="5"/>
        <v>N/A</v>
      </c>
      <c r="G29" s="4" t="s">
        <v>1750</v>
      </c>
      <c r="H29" s="5" t="str">
        <f t="shared" si="6"/>
        <v>N/A</v>
      </c>
      <c r="I29" s="6" t="s">
        <v>1750</v>
      </c>
      <c r="J29" s="6" t="s">
        <v>1750</v>
      </c>
      <c r="K29" s="85" t="str">
        <f t="shared" si="7"/>
        <v>N/A</v>
      </c>
    </row>
    <row r="30" spans="1:11" x14ac:dyDescent="0.25">
      <c r="A30" s="105" t="s">
        <v>390</v>
      </c>
      <c r="B30" s="3" t="s">
        <v>213</v>
      </c>
      <c r="C30" s="4" t="s">
        <v>1750</v>
      </c>
      <c r="D30" s="5" t="str">
        <f t="shared" si="4"/>
        <v>N/A</v>
      </c>
      <c r="E30" s="4" t="s">
        <v>1750</v>
      </c>
      <c r="F30" s="5" t="str">
        <f t="shared" si="5"/>
        <v>N/A</v>
      </c>
      <c r="G30" s="4" t="s">
        <v>1750</v>
      </c>
      <c r="H30" s="5" t="str">
        <f t="shared" si="6"/>
        <v>N/A</v>
      </c>
      <c r="I30" s="6" t="s">
        <v>1750</v>
      </c>
      <c r="J30" s="6" t="s">
        <v>1750</v>
      </c>
      <c r="K30" s="85" t="str">
        <f t="shared" si="7"/>
        <v>N/A</v>
      </c>
    </row>
    <row r="31" spans="1:11" x14ac:dyDescent="0.25">
      <c r="A31" s="105" t="s">
        <v>391</v>
      </c>
      <c r="B31" s="3" t="s">
        <v>213</v>
      </c>
      <c r="C31" s="4" t="s">
        <v>1750</v>
      </c>
      <c r="D31" s="5" t="str">
        <f t="shared" si="4"/>
        <v>N/A</v>
      </c>
      <c r="E31" s="4" t="s">
        <v>1750</v>
      </c>
      <c r="F31" s="5" t="str">
        <f t="shared" si="5"/>
        <v>N/A</v>
      </c>
      <c r="G31" s="4" t="s">
        <v>1750</v>
      </c>
      <c r="H31" s="5" t="str">
        <f t="shared" si="6"/>
        <v>N/A</v>
      </c>
      <c r="I31" s="6" t="s">
        <v>1750</v>
      </c>
      <c r="J31" s="6" t="s">
        <v>1750</v>
      </c>
      <c r="K31" s="85" t="str">
        <f t="shared" si="7"/>
        <v>N/A</v>
      </c>
    </row>
    <row r="32" spans="1:11" x14ac:dyDescent="0.25">
      <c r="A32" s="105" t="s">
        <v>392</v>
      </c>
      <c r="B32" s="3" t="s">
        <v>213</v>
      </c>
      <c r="C32" s="4" t="s">
        <v>1750</v>
      </c>
      <c r="D32" s="5" t="str">
        <f t="shared" si="4"/>
        <v>N/A</v>
      </c>
      <c r="E32" s="4" t="s">
        <v>1750</v>
      </c>
      <c r="F32" s="5" t="str">
        <f t="shared" si="5"/>
        <v>N/A</v>
      </c>
      <c r="G32" s="4" t="s">
        <v>1750</v>
      </c>
      <c r="H32" s="5" t="str">
        <f t="shared" si="6"/>
        <v>N/A</v>
      </c>
      <c r="I32" s="6" t="s">
        <v>1750</v>
      </c>
      <c r="J32" s="6" t="s">
        <v>1750</v>
      </c>
      <c r="K32" s="85" t="str">
        <f t="shared" si="7"/>
        <v>N/A</v>
      </c>
    </row>
    <row r="33" spans="1:11" x14ac:dyDescent="0.25">
      <c r="A33" s="105" t="s">
        <v>393</v>
      </c>
      <c r="B33" s="3" t="s">
        <v>213</v>
      </c>
      <c r="C33" s="4" t="s">
        <v>1750</v>
      </c>
      <c r="D33" s="5" t="str">
        <f t="shared" si="4"/>
        <v>N/A</v>
      </c>
      <c r="E33" s="4" t="s">
        <v>1750</v>
      </c>
      <c r="F33" s="5" t="str">
        <f t="shared" si="5"/>
        <v>N/A</v>
      </c>
      <c r="G33" s="4" t="s">
        <v>1750</v>
      </c>
      <c r="H33" s="5" t="str">
        <f t="shared" si="6"/>
        <v>N/A</v>
      </c>
      <c r="I33" s="6" t="s">
        <v>1750</v>
      </c>
      <c r="J33" s="6" t="s">
        <v>1750</v>
      </c>
      <c r="K33" s="85" t="str">
        <f t="shared" si="7"/>
        <v>N/A</v>
      </c>
    </row>
    <row r="34" spans="1:11" x14ac:dyDescent="0.25">
      <c r="A34" s="105" t="s">
        <v>394</v>
      </c>
      <c r="B34" s="3" t="s">
        <v>213</v>
      </c>
      <c r="C34" s="4" t="s">
        <v>1750</v>
      </c>
      <c r="D34" s="5" t="str">
        <f t="shared" si="4"/>
        <v>N/A</v>
      </c>
      <c r="E34" s="4" t="s">
        <v>1750</v>
      </c>
      <c r="F34" s="5" t="str">
        <f t="shared" si="5"/>
        <v>N/A</v>
      </c>
      <c r="G34" s="4" t="s">
        <v>1750</v>
      </c>
      <c r="H34" s="5" t="str">
        <f t="shared" si="6"/>
        <v>N/A</v>
      </c>
      <c r="I34" s="6" t="s">
        <v>1750</v>
      </c>
      <c r="J34" s="6" t="s">
        <v>1750</v>
      </c>
      <c r="K34" s="85" t="str">
        <f t="shared" si="7"/>
        <v>N/A</v>
      </c>
    </row>
    <row r="35" spans="1:11" x14ac:dyDescent="0.25">
      <c r="A35" s="105" t="s">
        <v>395</v>
      </c>
      <c r="B35" s="3" t="s">
        <v>213</v>
      </c>
      <c r="C35" s="4" t="s">
        <v>1750</v>
      </c>
      <c r="D35" s="5" t="str">
        <f t="shared" si="4"/>
        <v>N/A</v>
      </c>
      <c r="E35" s="4" t="s">
        <v>1750</v>
      </c>
      <c r="F35" s="5" t="str">
        <f t="shared" si="5"/>
        <v>N/A</v>
      </c>
      <c r="G35" s="4" t="s">
        <v>1750</v>
      </c>
      <c r="H35" s="5" t="str">
        <f t="shared" si="6"/>
        <v>N/A</v>
      </c>
      <c r="I35" s="6" t="s">
        <v>1750</v>
      </c>
      <c r="J35" s="6" t="s">
        <v>1750</v>
      </c>
      <c r="K35" s="85" t="str">
        <f t="shared" si="7"/>
        <v>N/A</v>
      </c>
    </row>
    <row r="36" spans="1:11" x14ac:dyDescent="0.25">
      <c r="A36" s="105" t="s">
        <v>396</v>
      </c>
      <c r="B36" s="3" t="s">
        <v>213</v>
      </c>
      <c r="C36" s="4" t="s">
        <v>1750</v>
      </c>
      <c r="D36" s="5" t="str">
        <f t="shared" si="4"/>
        <v>N/A</v>
      </c>
      <c r="E36" s="4" t="s">
        <v>1750</v>
      </c>
      <c r="F36" s="5" t="str">
        <f t="shared" si="5"/>
        <v>N/A</v>
      </c>
      <c r="G36" s="4" t="s">
        <v>1750</v>
      </c>
      <c r="H36" s="5" t="str">
        <f t="shared" si="6"/>
        <v>N/A</v>
      </c>
      <c r="I36" s="6" t="s">
        <v>1750</v>
      </c>
      <c r="J36" s="6" t="s">
        <v>1750</v>
      </c>
      <c r="K36" s="85" t="str">
        <f t="shared" si="7"/>
        <v>N/A</v>
      </c>
    </row>
    <row r="37" spans="1:11" x14ac:dyDescent="0.25">
      <c r="A37" s="105" t="s">
        <v>397</v>
      </c>
      <c r="B37" s="3" t="s">
        <v>213</v>
      </c>
      <c r="C37" s="4" t="s">
        <v>1750</v>
      </c>
      <c r="D37" s="5" t="str">
        <f t="shared" si="4"/>
        <v>N/A</v>
      </c>
      <c r="E37" s="4" t="s">
        <v>1750</v>
      </c>
      <c r="F37" s="5" t="str">
        <f t="shared" si="5"/>
        <v>N/A</v>
      </c>
      <c r="G37" s="4" t="s">
        <v>1750</v>
      </c>
      <c r="H37" s="5" t="str">
        <f t="shared" si="6"/>
        <v>N/A</v>
      </c>
      <c r="I37" s="6" t="s">
        <v>1750</v>
      </c>
      <c r="J37" s="6" t="s">
        <v>1750</v>
      </c>
      <c r="K37" s="85" t="str">
        <f t="shared" si="7"/>
        <v>N/A</v>
      </c>
    </row>
    <row r="38" spans="1:11" x14ac:dyDescent="0.25">
      <c r="A38" s="105" t="s">
        <v>398</v>
      </c>
      <c r="B38" s="3" t="s">
        <v>213</v>
      </c>
      <c r="C38" s="4" t="s">
        <v>1750</v>
      </c>
      <c r="D38" s="5" t="str">
        <f t="shared" si="4"/>
        <v>N/A</v>
      </c>
      <c r="E38" s="4" t="s">
        <v>1750</v>
      </c>
      <c r="F38" s="5" t="str">
        <f t="shared" si="5"/>
        <v>N/A</v>
      </c>
      <c r="G38" s="4" t="s">
        <v>1750</v>
      </c>
      <c r="H38" s="5" t="str">
        <f t="shared" si="6"/>
        <v>N/A</v>
      </c>
      <c r="I38" s="6" t="s">
        <v>1750</v>
      </c>
      <c r="J38" s="6" t="s">
        <v>1750</v>
      </c>
      <c r="K38" s="85" t="str">
        <f t="shared" si="7"/>
        <v>N/A</v>
      </c>
    </row>
    <row r="39" spans="1:11" x14ac:dyDescent="0.25">
      <c r="A39" s="105" t="s">
        <v>399</v>
      </c>
      <c r="B39" s="3" t="s">
        <v>213</v>
      </c>
      <c r="C39" s="4" t="s">
        <v>1750</v>
      </c>
      <c r="D39" s="5" t="str">
        <f t="shared" si="4"/>
        <v>N/A</v>
      </c>
      <c r="E39" s="4" t="s">
        <v>1750</v>
      </c>
      <c r="F39" s="5" t="str">
        <f t="shared" si="5"/>
        <v>N/A</v>
      </c>
      <c r="G39" s="4" t="s">
        <v>1750</v>
      </c>
      <c r="H39" s="5" t="str">
        <f t="shared" si="6"/>
        <v>N/A</v>
      </c>
      <c r="I39" s="6" t="s">
        <v>1750</v>
      </c>
      <c r="J39" s="6" t="s">
        <v>1750</v>
      </c>
      <c r="K39" s="85" t="str">
        <f t="shared" si="7"/>
        <v>N/A</v>
      </c>
    </row>
    <row r="40" spans="1:11" x14ac:dyDescent="0.25">
      <c r="A40" s="105" t="s">
        <v>400</v>
      </c>
      <c r="B40" s="3" t="s">
        <v>213</v>
      </c>
      <c r="C40" s="4" t="s">
        <v>1750</v>
      </c>
      <c r="D40" s="5" t="str">
        <f t="shared" si="4"/>
        <v>N/A</v>
      </c>
      <c r="E40" s="4" t="s">
        <v>1750</v>
      </c>
      <c r="F40" s="5" t="str">
        <f t="shared" si="5"/>
        <v>N/A</v>
      </c>
      <c r="G40" s="4" t="s">
        <v>1750</v>
      </c>
      <c r="H40" s="5" t="str">
        <f t="shared" si="6"/>
        <v>N/A</v>
      </c>
      <c r="I40" s="6" t="s">
        <v>1750</v>
      </c>
      <c r="J40" s="6" t="s">
        <v>1750</v>
      </c>
      <c r="K40" s="85" t="str">
        <f t="shared" si="7"/>
        <v>N/A</v>
      </c>
    </row>
    <row r="41" spans="1:11" x14ac:dyDescent="0.25">
      <c r="A41" s="105" t="s">
        <v>401</v>
      </c>
      <c r="B41" s="3" t="s">
        <v>213</v>
      </c>
      <c r="C41" s="4" t="s">
        <v>1750</v>
      </c>
      <c r="D41" s="5" t="str">
        <f t="shared" si="4"/>
        <v>N/A</v>
      </c>
      <c r="E41" s="4" t="s">
        <v>1750</v>
      </c>
      <c r="F41" s="5" t="str">
        <f t="shared" si="5"/>
        <v>N/A</v>
      </c>
      <c r="G41" s="4" t="s">
        <v>1750</v>
      </c>
      <c r="H41" s="5" t="str">
        <f t="shared" si="6"/>
        <v>N/A</v>
      </c>
      <c r="I41" s="6" t="s">
        <v>1750</v>
      </c>
      <c r="J41" s="6" t="s">
        <v>1750</v>
      </c>
      <c r="K41" s="85" t="str">
        <f t="shared" si="7"/>
        <v>N/A</v>
      </c>
    </row>
    <row r="42" spans="1:11" x14ac:dyDescent="0.25">
      <c r="A42" s="105" t="s">
        <v>32</v>
      </c>
      <c r="B42" s="3" t="s">
        <v>213</v>
      </c>
      <c r="C42" s="4" t="s">
        <v>1750</v>
      </c>
      <c r="D42" s="5" t="str">
        <f t="shared" ref="D42:D51" si="8">IF($B42="N/A","N/A",IF(C42&lt;0,"No","Yes"))</f>
        <v>N/A</v>
      </c>
      <c r="E42" s="4" t="s">
        <v>1750</v>
      </c>
      <c r="F42" s="5" t="str">
        <f t="shared" ref="F42:F51" si="9">IF($B42="N/A","N/A",IF(E42&lt;0,"No","Yes"))</f>
        <v>N/A</v>
      </c>
      <c r="G42" s="4" t="s">
        <v>1750</v>
      </c>
      <c r="H42" s="5" t="str">
        <f t="shared" ref="H42:H51" si="10">IF($B42="N/A","N/A",IF(G42&lt;0,"No","Yes"))</f>
        <v>N/A</v>
      </c>
      <c r="I42" s="6" t="s">
        <v>1750</v>
      </c>
      <c r="J42" s="6" t="s">
        <v>1750</v>
      </c>
      <c r="K42" s="85" t="str">
        <f t="shared" ref="K42:K51" si="11">IF(J42="Div by 0", "N/A", IF(J42="N/A","N/A", IF(J42&gt;30, "No", IF(J42&lt;-30, "No", "Yes"))))</f>
        <v>N/A</v>
      </c>
    </row>
    <row r="43" spans="1:11" x14ac:dyDescent="0.25">
      <c r="A43" s="105" t="s">
        <v>39</v>
      </c>
      <c r="B43" s="3" t="s">
        <v>213</v>
      </c>
      <c r="C43" s="4" t="s">
        <v>1750</v>
      </c>
      <c r="D43" s="5" t="str">
        <f t="shared" si="8"/>
        <v>N/A</v>
      </c>
      <c r="E43" s="4" t="s">
        <v>1750</v>
      </c>
      <c r="F43" s="5" t="str">
        <f t="shared" si="9"/>
        <v>N/A</v>
      </c>
      <c r="G43" s="4" t="s">
        <v>1750</v>
      </c>
      <c r="H43" s="5" t="str">
        <f t="shared" si="10"/>
        <v>N/A</v>
      </c>
      <c r="I43" s="6" t="s">
        <v>1750</v>
      </c>
      <c r="J43" s="6" t="s">
        <v>1750</v>
      </c>
      <c r="K43" s="85" t="str">
        <f t="shared" si="11"/>
        <v>N/A</v>
      </c>
    </row>
    <row r="44" spans="1:11" x14ac:dyDescent="0.25">
      <c r="A44" s="105" t="s">
        <v>40</v>
      </c>
      <c r="B44" s="3" t="s">
        <v>213</v>
      </c>
      <c r="C44" s="4" t="s">
        <v>1750</v>
      </c>
      <c r="D44" s="5" t="str">
        <f t="shared" si="8"/>
        <v>N/A</v>
      </c>
      <c r="E44" s="4" t="s">
        <v>1750</v>
      </c>
      <c r="F44" s="5" t="str">
        <f t="shared" si="9"/>
        <v>N/A</v>
      </c>
      <c r="G44" s="4" t="s">
        <v>1750</v>
      </c>
      <c r="H44" s="5" t="str">
        <f t="shared" si="10"/>
        <v>N/A</v>
      </c>
      <c r="I44" s="6" t="s">
        <v>1750</v>
      </c>
      <c r="J44" s="6" t="s">
        <v>1750</v>
      </c>
      <c r="K44" s="85" t="str">
        <f t="shared" si="11"/>
        <v>N/A</v>
      </c>
    </row>
    <row r="45" spans="1:11" x14ac:dyDescent="0.25">
      <c r="A45" s="105" t="s">
        <v>163</v>
      </c>
      <c r="B45" s="3" t="s">
        <v>213</v>
      </c>
      <c r="C45" s="4" t="s">
        <v>1750</v>
      </c>
      <c r="D45" s="5" t="str">
        <f t="shared" si="8"/>
        <v>N/A</v>
      </c>
      <c r="E45" s="4" t="s">
        <v>1750</v>
      </c>
      <c r="F45" s="5" t="str">
        <f t="shared" si="9"/>
        <v>N/A</v>
      </c>
      <c r="G45" s="4" t="s">
        <v>1750</v>
      </c>
      <c r="H45" s="5" t="str">
        <f t="shared" si="10"/>
        <v>N/A</v>
      </c>
      <c r="I45" s="6" t="s">
        <v>1750</v>
      </c>
      <c r="J45" s="6" t="s">
        <v>1750</v>
      </c>
      <c r="K45" s="85" t="str">
        <f t="shared" si="11"/>
        <v>N/A</v>
      </c>
    </row>
    <row r="46" spans="1:11" x14ac:dyDescent="0.25">
      <c r="A46" s="105" t="s">
        <v>41</v>
      </c>
      <c r="B46" s="3" t="s">
        <v>213</v>
      </c>
      <c r="C46" s="4" t="s">
        <v>1750</v>
      </c>
      <c r="D46" s="5" t="str">
        <f t="shared" si="8"/>
        <v>N/A</v>
      </c>
      <c r="E46" s="4" t="s">
        <v>1750</v>
      </c>
      <c r="F46" s="5" t="str">
        <f t="shared" si="9"/>
        <v>N/A</v>
      </c>
      <c r="G46" s="4" t="s">
        <v>1750</v>
      </c>
      <c r="H46" s="5" t="str">
        <f t="shared" si="10"/>
        <v>N/A</v>
      </c>
      <c r="I46" s="6" t="s">
        <v>1750</v>
      </c>
      <c r="J46" s="6" t="s">
        <v>1750</v>
      </c>
      <c r="K46" s="85" t="str">
        <f t="shared" si="11"/>
        <v>N/A</v>
      </c>
    </row>
    <row r="47" spans="1:11" x14ac:dyDescent="0.25">
      <c r="A47" s="105" t="s">
        <v>42</v>
      </c>
      <c r="B47" s="3" t="s">
        <v>213</v>
      </c>
      <c r="C47" s="4" t="s">
        <v>1750</v>
      </c>
      <c r="D47" s="5" t="str">
        <f t="shared" si="8"/>
        <v>N/A</v>
      </c>
      <c r="E47" s="4" t="s">
        <v>1750</v>
      </c>
      <c r="F47" s="5" t="str">
        <f t="shared" si="9"/>
        <v>N/A</v>
      </c>
      <c r="G47" s="4" t="s">
        <v>1750</v>
      </c>
      <c r="H47" s="5" t="str">
        <f t="shared" si="10"/>
        <v>N/A</v>
      </c>
      <c r="I47" s="6" t="s">
        <v>1750</v>
      </c>
      <c r="J47" s="6" t="s">
        <v>1750</v>
      </c>
      <c r="K47" s="85" t="str">
        <f t="shared" si="11"/>
        <v>N/A</v>
      </c>
    </row>
    <row r="48" spans="1:11" x14ac:dyDescent="0.25">
      <c r="A48" s="105" t="s">
        <v>43</v>
      </c>
      <c r="B48" s="3" t="s">
        <v>213</v>
      </c>
      <c r="C48" s="4" t="s">
        <v>1750</v>
      </c>
      <c r="D48" s="5" t="str">
        <f t="shared" si="8"/>
        <v>N/A</v>
      </c>
      <c r="E48" s="4" t="s">
        <v>1750</v>
      </c>
      <c r="F48" s="5" t="str">
        <f t="shared" si="9"/>
        <v>N/A</v>
      </c>
      <c r="G48" s="4" t="s">
        <v>1750</v>
      </c>
      <c r="H48" s="5" t="str">
        <f t="shared" si="10"/>
        <v>N/A</v>
      </c>
      <c r="I48" s="6" t="s">
        <v>1750</v>
      </c>
      <c r="J48" s="6" t="s">
        <v>1750</v>
      </c>
      <c r="K48" s="85" t="str">
        <f t="shared" si="11"/>
        <v>N/A</v>
      </c>
    </row>
    <row r="49" spans="1:12" x14ac:dyDescent="0.25">
      <c r="A49" s="105" t="s">
        <v>44</v>
      </c>
      <c r="B49" s="3" t="s">
        <v>213</v>
      </c>
      <c r="C49" s="4" t="s">
        <v>1750</v>
      </c>
      <c r="D49" s="5" t="str">
        <f t="shared" si="8"/>
        <v>N/A</v>
      </c>
      <c r="E49" s="4" t="s">
        <v>1750</v>
      </c>
      <c r="F49" s="5" t="str">
        <f t="shared" si="9"/>
        <v>N/A</v>
      </c>
      <c r="G49" s="4" t="s">
        <v>1750</v>
      </c>
      <c r="H49" s="5" t="str">
        <f t="shared" si="10"/>
        <v>N/A</v>
      </c>
      <c r="I49" s="6" t="s">
        <v>1750</v>
      </c>
      <c r="J49" s="6" t="s">
        <v>1750</v>
      </c>
      <c r="K49" s="85" t="str">
        <f t="shared" si="11"/>
        <v>N/A</v>
      </c>
    </row>
    <row r="50" spans="1:12" x14ac:dyDescent="0.25">
      <c r="A50" s="105" t="s">
        <v>45</v>
      </c>
      <c r="B50" s="3" t="s">
        <v>213</v>
      </c>
      <c r="C50" s="4" t="s">
        <v>1750</v>
      </c>
      <c r="D50" s="5" t="str">
        <f t="shared" si="8"/>
        <v>N/A</v>
      </c>
      <c r="E50" s="4" t="s">
        <v>1750</v>
      </c>
      <c r="F50" s="5" t="str">
        <f t="shared" si="9"/>
        <v>N/A</v>
      </c>
      <c r="G50" s="4" t="s">
        <v>1750</v>
      </c>
      <c r="H50" s="5" t="str">
        <f t="shared" si="10"/>
        <v>N/A</v>
      </c>
      <c r="I50" s="6" t="s">
        <v>1750</v>
      </c>
      <c r="J50" s="6" t="s">
        <v>1750</v>
      </c>
      <c r="K50" s="85" t="str">
        <f t="shared" si="11"/>
        <v>N/A</v>
      </c>
    </row>
    <row r="51" spans="1:12" x14ac:dyDescent="0.25">
      <c r="A51" s="105" t="s">
        <v>50</v>
      </c>
      <c r="B51" s="3" t="s">
        <v>213</v>
      </c>
      <c r="C51" s="4" t="s">
        <v>1750</v>
      </c>
      <c r="D51" s="5" t="str">
        <f t="shared" si="8"/>
        <v>N/A</v>
      </c>
      <c r="E51" s="4" t="s">
        <v>1750</v>
      </c>
      <c r="F51" s="5" t="str">
        <f t="shared" si="9"/>
        <v>N/A</v>
      </c>
      <c r="G51" s="4" t="s">
        <v>1750</v>
      </c>
      <c r="H51" s="5" t="str">
        <f t="shared" si="10"/>
        <v>N/A</v>
      </c>
      <c r="I51" s="6" t="s">
        <v>1750</v>
      </c>
      <c r="J51" s="6" t="s">
        <v>1750</v>
      </c>
      <c r="K51" s="85" t="str">
        <f t="shared" si="11"/>
        <v>N/A</v>
      </c>
      <c r="L51" s="29"/>
    </row>
    <row r="52" spans="1:12" s="29" customFormat="1" x14ac:dyDescent="0.25">
      <c r="A52" s="104" t="s">
        <v>893</v>
      </c>
      <c r="B52" s="3" t="s">
        <v>213</v>
      </c>
      <c r="C52" s="4" t="s">
        <v>1750</v>
      </c>
      <c r="D52" s="5" t="str">
        <f t="shared" ref="D52:D57" si="12">IF($B52="N/A","N/A",IF(C52&lt;0,"No","Yes"))</f>
        <v>N/A</v>
      </c>
      <c r="E52" s="4" t="s">
        <v>1750</v>
      </c>
      <c r="F52" s="5" t="str">
        <f t="shared" ref="F52:F57" si="13">IF($B52="N/A","N/A",IF(E52&lt;0,"No","Yes"))</f>
        <v>N/A</v>
      </c>
      <c r="G52" s="4" t="s">
        <v>1750</v>
      </c>
      <c r="H52" s="5" t="str">
        <f t="shared" ref="H52:H57" si="14">IF($B52="N/A","N/A",IF(G52&lt;0,"No","Yes"))</f>
        <v>N/A</v>
      </c>
      <c r="I52" s="6" t="s">
        <v>1750</v>
      </c>
      <c r="J52" s="6" t="s">
        <v>1750</v>
      </c>
      <c r="K52" s="85" t="str">
        <f t="shared" ref="K52:K57" si="15">IF(J52="Div by 0", "N/A", IF(J52="N/A","N/A", IF(J52&gt;30, "No", IF(J52&lt;-30, "No", "Yes"))))</f>
        <v>N/A</v>
      </c>
    </row>
    <row r="53" spans="1:12" s="29" customFormat="1" x14ac:dyDescent="0.25">
      <c r="A53" s="104" t="s">
        <v>894</v>
      </c>
      <c r="B53" s="3" t="s">
        <v>213</v>
      </c>
      <c r="C53" s="4" t="s">
        <v>1750</v>
      </c>
      <c r="D53" s="5" t="str">
        <f t="shared" si="12"/>
        <v>N/A</v>
      </c>
      <c r="E53" s="4" t="s">
        <v>1750</v>
      </c>
      <c r="F53" s="5" t="str">
        <f t="shared" si="13"/>
        <v>N/A</v>
      </c>
      <c r="G53" s="4" t="s">
        <v>1750</v>
      </c>
      <c r="H53" s="5" t="str">
        <f t="shared" si="14"/>
        <v>N/A</v>
      </c>
      <c r="I53" s="6" t="s">
        <v>1750</v>
      </c>
      <c r="J53" s="6" t="s">
        <v>1750</v>
      </c>
      <c r="K53" s="85" t="str">
        <f t="shared" si="15"/>
        <v>N/A</v>
      </c>
    </row>
    <row r="54" spans="1:12" s="29" customFormat="1" x14ac:dyDescent="0.25">
      <c r="A54" s="104" t="s">
        <v>895</v>
      </c>
      <c r="B54" s="3" t="s">
        <v>213</v>
      </c>
      <c r="C54" s="4" t="s">
        <v>1750</v>
      </c>
      <c r="D54" s="5" t="str">
        <f t="shared" si="12"/>
        <v>N/A</v>
      </c>
      <c r="E54" s="4" t="s">
        <v>1750</v>
      </c>
      <c r="F54" s="5" t="str">
        <f t="shared" si="13"/>
        <v>N/A</v>
      </c>
      <c r="G54" s="4" t="s">
        <v>1750</v>
      </c>
      <c r="H54" s="5" t="str">
        <f t="shared" si="14"/>
        <v>N/A</v>
      </c>
      <c r="I54" s="6" t="s">
        <v>1750</v>
      </c>
      <c r="J54" s="6" t="s">
        <v>1750</v>
      </c>
      <c r="K54" s="85" t="str">
        <f t="shared" si="15"/>
        <v>N/A</v>
      </c>
    </row>
    <row r="55" spans="1:12" s="29" customFormat="1" x14ac:dyDescent="0.25">
      <c r="A55" s="104" t="s">
        <v>896</v>
      </c>
      <c r="B55" s="3" t="s">
        <v>213</v>
      </c>
      <c r="C55" s="4" t="s">
        <v>1750</v>
      </c>
      <c r="D55" s="5" t="str">
        <f t="shared" si="12"/>
        <v>N/A</v>
      </c>
      <c r="E55" s="4" t="s">
        <v>1750</v>
      </c>
      <c r="F55" s="5" t="str">
        <f t="shared" si="13"/>
        <v>N/A</v>
      </c>
      <c r="G55" s="4" t="s">
        <v>1750</v>
      </c>
      <c r="H55" s="5" t="str">
        <f t="shared" si="14"/>
        <v>N/A</v>
      </c>
      <c r="I55" s="6" t="s">
        <v>1750</v>
      </c>
      <c r="J55" s="6" t="s">
        <v>1750</v>
      </c>
      <c r="K55" s="85" t="str">
        <f t="shared" si="15"/>
        <v>N/A</v>
      </c>
    </row>
    <row r="56" spans="1:12" s="29" customFormat="1" ht="25" x14ac:dyDescent="0.25">
      <c r="A56" s="104" t="s">
        <v>897</v>
      </c>
      <c r="B56" s="3" t="s">
        <v>213</v>
      </c>
      <c r="C56" s="4" t="s">
        <v>1750</v>
      </c>
      <c r="D56" s="5" t="str">
        <f t="shared" si="12"/>
        <v>N/A</v>
      </c>
      <c r="E56" s="4" t="s">
        <v>1750</v>
      </c>
      <c r="F56" s="5" t="str">
        <f t="shared" si="13"/>
        <v>N/A</v>
      </c>
      <c r="G56" s="4" t="s">
        <v>1750</v>
      </c>
      <c r="H56" s="5" t="str">
        <f t="shared" si="14"/>
        <v>N/A</v>
      </c>
      <c r="I56" s="6" t="s">
        <v>1750</v>
      </c>
      <c r="J56" s="6" t="s">
        <v>1750</v>
      </c>
      <c r="K56" s="85" t="str">
        <f t="shared" si="15"/>
        <v>N/A</v>
      </c>
    </row>
    <row r="57" spans="1:12" s="29" customFormat="1" ht="25" x14ac:dyDescent="0.25">
      <c r="A57" s="111" t="s">
        <v>933</v>
      </c>
      <c r="B57" s="113" t="s">
        <v>213</v>
      </c>
      <c r="C57" s="98" t="s">
        <v>1750</v>
      </c>
      <c r="D57" s="94" t="str">
        <f t="shared" si="12"/>
        <v>N/A</v>
      </c>
      <c r="E57" s="98" t="s">
        <v>1750</v>
      </c>
      <c r="F57" s="94" t="str">
        <f t="shared" si="13"/>
        <v>N/A</v>
      </c>
      <c r="G57" s="98" t="s">
        <v>1750</v>
      </c>
      <c r="H57" s="94" t="str">
        <f t="shared" si="14"/>
        <v>N/A</v>
      </c>
      <c r="I57" s="95" t="s">
        <v>1750</v>
      </c>
      <c r="J57" s="95" t="s">
        <v>1750</v>
      </c>
      <c r="K57" s="96" t="str">
        <f t="shared" si="15"/>
        <v>N/A</v>
      </c>
      <c r="L57" s="13"/>
    </row>
    <row r="58" spans="1:12" ht="12" customHeight="1" x14ac:dyDescent="0.25">
      <c r="A58" s="175" t="s">
        <v>1619</v>
      </c>
      <c r="B58" s="176"/>
      <c r="C58" s="176"/>
      <c r="D58" s="176"/>
      <c r="E58" s="176"/>
      <c r="F58" s="176"/>
      <c r="G58" s="176"/>
      <c r="H58" s="176"/>
      <c r="I58" s="176"/>
      <c r="J58" s="176"/>
      <c r="K58" s="177"/>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796186</v>
      </c>
      <c r="D7" s="18" t="str">
        <f>IF($B7="N/A","N/A",IF(C7&gt;15,"No",IF(C7&lt;-15,"No","Yes")))</f>
        <v>N/A</v>
      </c>
      <c r="E7" s="17">
        <v>820412</v>
      </c>
      <c r="F7" s="18" t="str">
        <f>IF($B7="N/A","N/A",IF(E7&gt;15,"No",IF(E7&lt;-15,"No","Yes")))</f>
        <v>N/A</v>
      </c>
      <c r="G7" s="17">
        <v>835956</v>
      </c>
      <c r="H7" s="18" t="str">
        <f>IF($B7="N/A","N/A",IF(G7&gt;15,"No",IF(G7&lt;-15,"No","Yes")))</f>
        <v>N/A</v>
      </c>
      <c r="I7" s="19">
        <v>3.0430000000000001</v>
      </c>
      <c r="J7" s="19">
        <v>1.895</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85" t="str">
        <f t="shared" si="0"/>
        <v>N/A</v>
      </c>
    </row>
    <row r="13" spans="1:11" x14ac:dyDescent="0.25">
      <c r="A13" s="84" t="s">
        <v>835</v>
      </c>
      <c r="B13" s="21" t="s">
        <v>214</v>
      </c>
      <c r="C13" s="5">
        <v>43.066318674000001</v>
      </c>
      <c r="D13" s="5" t="str">
        <f t="shared" si="1"/>
        <v>No</v>
      </c>
      <c r="E13" s="5">
        <v>49.039385089</v>
      </c>
      <c r="F13" s="5" t="str">
        <f t="shared" si="2"/>
        <v>No</v>
      </c>
      <c r="G13" s="5">
        <v>63.004033704999998</v>
      </c>
      <c r="H13" s="5" t="str">
        <f t="shared" si="3"/>
        <v>No</v>
      </c>
      <c r="I13" s="6">
        <v>13.87</v>
      </c>
      <c r="J13" s="6">
        <v>28.48</v>
      </c>
      <c r="K13" s="85" t="str">
        <f t="shared" si="0"/>
        <v>Yes</v>
      </c>
    </row>
    <row r="14" spans="1:11" x14ac:dyDescent="0.25">
      <c r="A14" s="84" t="s">
        <v>13</v>
      </c>
      <c r="B14" s="21" t="s">
        <v>213</v>
      </c>
      <c r="C14" s="22">
        <v>796186</v>
      </c>
      <c r="D14" s="5" t="str">
        <f>IF($B14="N/A","N/A",IF(C14&gt;15,"No",IF(C14&lt;-15,"No","Yes")))</f>
        <v>N/A</v>
      </c>
      <c r="E14" s="22">
        <v>820412</v>
      </c>
      <c r="F14" s="5" t="str">
        <f>IF($B14="N/A","N/A",IF(E14&gt;15,"No",IF(E14&lt;-15,"No","Yes")))</f>
        <v>N/A</v>
      </c>
      <c r="G14" s="22">
        <v>835956</v>
      </c>
      <c r="H14" s="5" t="str">
        <f>IF($B14="N/A","N/A",IF(G14&gt;15,"No",IF(G14&lt;-15,"No","Yes")))</f>
        <v>N/A</v>
      </c>
      <c r="I14" s="6">
        <v>3.0430000000000001</v>
      </c>
      <c r="J14" s="6">
        <v>1.895</v>
      </c>
      <c r="K14" s="85" t="str">
        <f t="shared" si="0"/>
        <v>Yes</v>
      </c>
    </row>
    <row r="15" spans="1:11" ht="14.25" customHeight="1" x14ac:dyDescent="0.25">
      <c r="A15" s="84" t="s">
        <v>441</v>
      </c>
      <c r="B15" s="21" t="s">
        <v>213</v>
      </c>
      <c r="C15" s="5">
        <v>3.7772580779</v>
      </c>
      <c r="D15" s="5" t="str">
        <f>IF($B15="N/A","N/A",IF(C15&gt;15,"No",IF(C15&lt;-15,"No","Yes")))</f>
        <v>N/A</v>
      </c>
      <c r="E15" s="5">
        <v>4.0327298967000003</v>
      </c>
      <c r="F15" s="5" t="str">
        <f>IF($B15="N/A","N/A",IF(E15&gt;15,"No",IF(E15&lt;-15,"No","Yes")))</f>
        <v>N/A</v>
      </c>
      <c r="G15" s="5">
        <v>4.4186536133000001</v>
      </c>
      <c r="H15" s="5" t="str">
        <f>IF($B15="N/A","N/A",IF(G15&gt;15,"No",IF(G15&lt;-15,"No","Yes")))</f>
        <v>N/A</v>
      </c>
      <c r="I15" s="6">
        <v>6.7629999999999999</v>
      </c>
      <c r="J15" s="6">
        <v>9.57</v>
      </c>
      <c r="K15" s="85" t="str">
        <f t="shared" si="0"/>
        <v>Yes</v>
      </c>
    </row>
    <row r="16" spans="1:11" ht="12.75" customHeight="1" x14ac:dyDescent="0.25">
      <c r="A16" s="84" t="s">
        <v>857</v>
      </c>
      <c r="B16" s="21" t="s">
        <v>213</v>
      </c>
      <c r="C16" s="23">
        <v>101.94889273</v>
      </c>
      <c r="D16" s="5" t="str">
        <f>IF($B16="N/A","N/A",IF(C16&gt;15,"No",IF(C16&lt;-15,"No","Yes")))</f>
        <v>N/A</v>
      </c>
      <c r="E16" s="23">
        <v>124.14761977000001</v>
      </c>
      <c r="F16" s="5" t="str">
        <f>IF($B16="N/A","N/A",IF(E16&gt;15,"No",IF(E16&lt;-15,"No","Yes")))</f>
        <v>N/A</v>
      </c>
      <c r="G16" s="23">
        <v>124.22597325</v>
      </c>
      <c r="H16" s="5" t="str">
        <f>IF($B16="N/A","N/A",IF(G16&gt;15,"No",IF(G16&lt;-15,"No","Yes")))</f>
        <v>N/A</v>
      </c>
      <c r="I16" s="6">
        <v>21.77</v>
      </c>
      <c r="J16" s="6">
        <v>6.3100000000000003E-2</v>
      </c>
      <c r="K16" s="85" t="str">
        <f t="shared" si="0"/>
        <v>Yes</v>
      </c>
    </row>
    <row r="17" spans="1:11" x14ac:dyDescent="0.25">
      <c r="A17" s="84" t="s">
        <v>131</v>
      </c>
      <c r="B17" s="21" t="s">
        <v>213</v>
      </c>
      <c r="C17" s="22">
        <v>11</v>
      </c>
      <c r="D17" s="5" t="str">
        <f>IF($B17="N/A","N/A",IF(C17&gt;15,"No",IF(C17&lt;-15,"No","Yes")))</f>
        <v>N/A</v>
      </c>
      <c r="E17" s="22">
        <v>0</v>
      </c>
      <c r="F17" s="5" t="str">
        <f>IF($B17="N/A","N/A",IF(E17&gt;15,"No",IF(E17&lt;-15,"No","Yes")))</f>
        <v>N/A</v>
      </c>
      <c r="G17" s="22">
        <v>11</v>
      </c>
      <c r="H17" s="5" t="str">
        <f>IF($B17="N/A","N/A",IF(G17&gt;15,"No",IF(G17&lt;-15,"No","Yes")))</f>
        <v>N/A</v>
      </c>
      <c r="I17" s="6">
        <v>-100</v>
      </c>
      <c r="J17" s="6" t="s">
        <v>1750</v>
      </c>
      <c r="K17" s="85" t="str">
        <f t="shared" si="0"/>
        <v>N/A</v>
      </c>
    </row>
    <row r="18" spans="1:11" x14ac:dyDescent="0.25">
      <c r="A18" s="84" t="s">
        <v>346</v>
      </c>
      <c r="B18" s="21" t="s">
        <v>213</v>
      </c>
      <c r="C18" s="4">
        <v>2.5119759999999997E-4</v>
      </c>
      <c r="D18" s="5" t="str">
        <f>IF($B18="N/A","N/A",IF(C18&gt;15,"No",IF(C18&lt;-15,"No","Yes")))</f>
        <v>N/A</v>
      </c>
      <c r="E18" s="4">
        <v>0</v>
      </c>
      <c r="F18" s="5" t="str">
        <f>IF($B18="N/A","N/A",IF(E18&gt;15,"No",IF(E18&lt;-15,"No","Yes")))</f>
        <v>N/A</v>
      </c>
      <c r="G18" s="4">
        <v>8.3736460000000004E-4</v>
      </c>
      <c r="H18" s="5" t="str">
        <f>IF($B18="N/A","N/A",IF(G18&gt;15,"No",IF(G18&lt;-15,"No","Yes")))</f>
        <v>N/A</v>
      </c>
      <c r="I18" s="6">
        <v>-100</v>
      </c>
      <c r="J18" s="6" t="s">
        <v>1750</v>
      </c>
      <c r="K18" s="85" t="str">
        <f t="shared" si="0"/>
        <v>N/A</v>
      </c>
    </row>
    <row r="19" spans="1:11" ht="27.75" customHeight="1" x14ac:dyDescent="0.25">
      <c r="A19" s="84" t="s">
        <v>836</v>
      </c>
      <c r="B19" s="21" t="s">
        <v>213</v>
      </c>
      <c r="C19" s="23">
        <v>20</v>
      </c>
      <c r="D19" s="5" t="str">
        <f>IF($B19="N/A","N/A",IF(C19&gt;60,"No",IF(C19&lt;15,"No","Yes")))</f>
        <v>N/A</v>
      </c>
      <c r="E19" s="23" t="s">
        <v>1750</v>
      </c>
      <c r="F19" s="5" t="str">
        <f>IF($B19="N/A","N/A",IF(E19&gt;60,"No",IF(E19&lt;15,"No","Yes")))</f>
        <v>N/A</v>
      </c>
      <c r="G19" s="23">
        <v>8.4285714285999997</v>
      </c>
      <c r="H19" s="5" t="str">
        <f>IF($B19="N/A","N/A",IF(G19&gt;60,"No",IF(G19&lt;15,"No","Yes")))</f>
        <v>N/A</v>
      </c>
      <c r="I19" s="6" t="s">
        <v>1750</v>
      </c>
      <c r="J19" s="6" t="s">
        <v>1750</v>
      </c>
      <c r="K19" s="85" t="str">
        <f t="shared" si="0"/>
        <v>N/A</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1750</v>
      </c>
      <c r="J20" s="6" t="s">
        <v>1750</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1750</v>
      </c>
      <c r="J22" s="95" t="s">
        <v>1750</v>
      </c>
      <c r="K22" s="96" t="str">
        <f t="shared" si="0"/>
        <v>N/A</v>
      </c>
    </row>
    <row r="23" spans="1:11" ht="12" customHeight="1" x14ac:dyDescent="0.25">
      <c r="A23" s="175" t="s">
        <v>1619</v>
      </c>
      <c r="B23" s="176"/>
      <c r="C23" s="176"/>
      <c r="D23" s="176"/>
      <c r="E23" s="176"/>
      <c r="F23" s="176"/>
      <c r="G23" s="176"/>
      <c r="H23" s="176"/>
      <c r="I23" s="176"/>
      <c r="J23" s="176"/>
      <c r="K23" s="177"/>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796186</v>
      </c>
      <c r="D6" s="5" t="str">
        <f>IF($B6="N/A","N/A",IF(C6&gt;15,"No",IF(C6&lt;-15,"No","Yes")))</f>
        <v>N/A</v>
      </c>
      <c r="E6" s="22">
        <v>820412</v>
      </c>
      <c r="F6" s="5" t="str">
        <f>IF($B6="N/A","N/A",IF(E6&gt;15,"No",IF(E6&lt;-15,"No","Yes")))</f>
        <v>N/A</v>
      </c>
      <c r="G6" s="22">
        <v>835956</v>
      </c>
      <c r="H6" s="5" t="str">
        <f>IF($B6="N/A","N/A",IF(G6&gt;15,"No",IF(G6&lt;-15,"No","Yes")))</f>
        <v>N/A</v>
      </c>
      <c r="I6" s="6">
        <v>3.0430000000000001</v>
      </c>
      <c r="J6" s="6">
        <v>1.895</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1750</v>
      </c>
      <c r="J8" s="6" t="s">
        <v>1750</v>
      </c>
      <c r="K8" s="85" t="str">
        <f t="shared" si="0"/>
        <v>N/A</v>
      </c>
    </row>
    <row r="9" spans="1:11" x14ac:dyDescent="0.25">
      <c r="A9" s="84" t="s">
        <v>849</v>
      </c>
      <c r="B9" s="21" t="s">
        <v>271</v>
      </c>
      <c r="C9" s="23">
        <v>69.842103477999999</v>
      </c>
      <c r="D9" s="5" t="str">
        <f>IF($B9="N/A","N/A",IF(C9&gt;60,"No",IF(C9&lt;15,"No","Yes")))</f>
        <v>No</v>
      </c>
      <c r="E9" s="23">
        <v>78.242536677000004</v>
      </c>
      <c r="F9" s="5" t="str">
        <f>IF($B9="N/A","N/A",IF(E9&gt;60,"No",IF(E9&lt;15,"No","Yes")))</f>
        <v>No</v>
      </c>
      <c r="G9" s="23">
        <v>82.437617529999997</v>
      </c>
      <c r="H9" s="5" t="str">
        <f>IF($B9="N/A","N/A",IF(G9&gt;60,"No",IF(G9&lt;15,"No","Yes")))</f>
        <v>No</v>
      </c>
      <c r="I9" s="6">
        <v>12.03</v>
      </c>
      <c r="J9" s="6">
        <v>5.3620000000000001</v>
      </c>
      <c r="K9" s="85" t="str">
        <f t="shared" si="0"/>
        <v>Yes</v>
      </c>
    </row>
    <row r="10" spans="1:11" x14ac:dyDescent="0.25">
      <c r="A10" s="84" t="s">
        <v>14</v>
      </c>
      <c r="B10" s="21" t="s">
        <v>272</v>
      </c>
      <c r="C10" s="5">
        <v>4.0243109021999999</v>
      </c>
      <c r="D10" s="5" t="str">
        <f>IF($B10="N/A","N/A",IF(C10&gt;15,"No",IF(C10&lt;=0,"No","Yes")))</f>
        <v>Yes</v>
      </c>
      <c r="E10" s="5">
        <v>3.9881181649999999</v>
      </c>
      <c r="F10" s="5" t="str">
        <f>IF($B10="N/A","N/A",IF(E10&gt;15,"No",IF(E10&lt;=0,"No","Yes")))</f>
        <v>Yes</v>
      </c>
      <c r="G10" s="5">
        <v>3.9273598131999998</v>
      </c>
      <c r="H10" s="5" t="str">
        <f>IF($B10="N/A","N/A",IF(G10&gt;15,"No",IF(G10&lt;=0,"No","Yes")))</f>
        <v>Yes</v>
      </c>
      <c r="I10" s="6">
        <v>-0.89900000000000002</v>
      </c>
      <c r="J10" s="6">
        <v>-1.52</v>
      </c>
      <c r="K10" s="85" t="str">
        <f t="shared" si="0"/>
        <v>Yes</v>
      </c>
    </row>
    <row r="11" spans="1:11" x14ac:dyDescent="0.25">
      <c r="A11" s="84" t="s">
        <v>872</v>
      </c>
      <c r="B11" s="21" t="s">
        <v>213</v>
      </c>
      <c r="C11" s="23">
        <v>122.42451859000001</v>
      </c>
      <c r="D11" s="5" t="str">
        <f>IF($B11="N/A","N/A",IF(C11&gt;15,"No",IF(C11&lt;-15,"No","Yes")))</f>
        <v>N/A</v>
      </c>
      <c r="E11" s="23">
        <v>131.52877533</v>
      </c>
      <c r="F11" s="5" t="str">
        <f>IF($B11="N/A","N/A",IF(E11&gt;15,"No",IF(E11&lt;-15,"No","Yes")))</f>
        <v>N/A</v>
      </c>
      <c r="G11" s="23">
        <v>120.02494593999999</v>
      </c>
      <c r="H11" s="5" t="str">
        <f>IF($B11="N/A","N/A",IF(G11&gt;15,"No",IF(G11&lt;-15,"No","Yes")))</f>
        <v>N/A</v>
      </c>
      <c r="I11" s="6">
        <v>7.4370000000000003</v>
      </c>
      <c r="J11" s="6">
        <v>-8.75</v>
      </c>
      <c r="K11" s="85" t="str">
        <f t="shared" si="0"/>
        <v>Yes</v>
      </c>
    </row>
    <row r="12" spans="1:11" x14ac:dyDescent="0.25">
      <c r="A12" s="84" t="s">
        <v>934</v>
      </c>
      <c r="B12" s="21" t="s">
        <v>213</v>
      </c>
      <c r="C12" s="5">
        <v>1.5667193344000001</v>
      </c>
      <c r="D12" s="5" t="str">
        <f>IF($B12="N/A","N/A",IF(C12&gt;15,"No",IF(C12&lt;-15,"No","Yes")))</f>
        <v>N/A</v>
      </c>
      <c r="E12" s="5">
        <v>1.4300132129000001</v>
      </c>
      <c r="F12" s="5" t="str">
        <f>IF($B12="N/A","N/A",IF(E12&gt;15,"No",IF(E12&lt;-15,"No","Yes")))</f>
        <v>N/A</v>
      </c>
      <c r="G12" s="5">
        <v>1.3670575963</v>
      </c>
      <c r="H12" s="5" t="str">
        <f>IF($B12="N/A","N/A",IF(G12&gt;15,"No",IF(G12&lt;-15,"No","Yes")))</f>
        <v>N/A</v>
      </c>
      <c r="I12" s="6">
        <v>-8.73</v>
      </c>
      <c r="J12" s="6">
        <v>-4.4000000000000004</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1750</v>
      </c>
      <c r="J14" s="6" t="s">
        <v>1750</v>
      </c>
      <c r="K14" s="85" t="str">
        <f t="shared" si="0"/>
        <v>N/A</v>
      </c>
    </row>
    <row r="15" spans="1:11" x14ac:dyDescent="0.25">
      <c r="A15" s="84" t="s">
        <v>164</v>
      </c>
      <c r="B15" s="21" t="s">
        <v>213</v>
      </c>
      <c r="C15" s="5">
        <v>99.647444190000002</v>
      </c>
      <c r="D15" s="5" t="str">
        <f>IF($B15="N/A","N/A",IF(C15&gt;15,"No",IF(C15&lt;-15,"No","Yes")))</f>
        <v>N/A</v>
      </c>
      <c r="E15" s="5">
        <v>99.598738194999996</v>
      </c>
      <c r="F15" s="5" t="str">
        <f>IF($B15="N/A","N/A",IF(E15&gt;15,"No",IF(E15&lt;-15,"No","Yes")))</f>
        <v>N/A</v>
      </c>
      <c r="G15" s="5">
        <v>92.908598060000003</v>
      </c>
      <c r="H15" s="5" t="str">
        <f>IF($B15="N/A","N/A",IF(G15&gt;15,"No",IF(G15&lt;-15,"No","Yes")))</f>
        <v>N/A</v>
      </c>
      <c r="I15" s="6">
        <v>-4.9000000000000002E-2</v>
      </c>
      <c r="J15" s="6">
        <v>-6.72</v>
      </c>
      <c r="K15" s="85" t="str">
        <f t="shared" si="0"/>
        <v>Yes</v>
      </c>
    </row>
    <row r="16" spans="1:11" x14ac:dyDescent="0.25">
      <c r="A16" s="84" t="s">
        <v>165</v>
      </c>
      <c r="B16" s="21" t="s">
        <v>275</v>
      </c>
      <c r="C16" s="5">
        <v>0</v>
      </c>
      <c r="D16" s="5" t="str">
        <f>IF($B16="N/A","N/A",IF(C16&gt;98,"Yes","No"))</f>
        <v>No</v>
      </c>
      <c r="E16" s="5">
        <v>0</v>
      </c>
      <c r="F16" s="5" t="str">
        <f>IF($B16="N/A","N/A",IF(E16&gt;98,"Yes","No"))</f>
        <v>No</v>
      </c>
      <c r="G16" s="5">
        <v>1.196235E-4</v>
      </c>
      <c r="H16" s="5" t="str">
        <f>IF($B16="N/A","N/A",IF(G16&gt;98,"Yes","No"))</f>
        <v>No</v>
      </c>
      <c r="I16" s="6" t="s">
        <v>1750</v>
      </c>
      <c r="J16" s="6" t="s">
        <v>1750</v>
      </c>
      <c r="K16" s="85" t="str">
        <f t="shared" si="0"/>
        <v>N/A</v>
      </c>
    </row>
    <row r="17" spans="1:11" x14ac:dyDescent="0.25">
      <c r="A17" s="84" t="s">
        <v>21</v>
      </c>
      <c r="B17" s="21" t="s">
        <v>275</v>
      </c>
      <c r="C17" s="5">
        <v>99.951393267</v>
      </c>
      <c r="D17" s="5" t="str">
        <f>IF($B17="N/A","N/A",IF(C17&gt;98,"Yes","No"))</f>
        <v>Yes</v>
      </c>
      <c r="E17" s="5">
        <v>99.961848437</v>
      </c>
      <c r="F17" s="5" t="str">
        <f>IF($B17="N/A","N/A",IF(E17&gt;98,"Yes","No"))</f>
        <v>Yes</v>
      </c>
      <c r="G17" s="5">
        <v>99.954543061999999</v>
      </c>
      <c r="H17" s="5" t="str">
        <f>IF($B17="N/A","N/A",IF(G17&gt;98,"Yes","No"))</f>
        <v>Yes</v>
      </c>
      <c r="I17" s="6">
        <v>1.0500000000000001E-2</v>
      </c>
      <c r="J17" s="6">
        <v>-7.0000000000000001E-3</v>
      </c>
      <c r="K17" s="85" t="str">
        <f t="shared" si="0"/>
        <v>Yes</v>
      </c>
    </row>
    <row r="18" spans="1:11" x14ac:dyDescent="0.25">
      <c r="A18" s="84" t="s">
        <v>53</v>
      </c>
      <c r="B18" s="21" t="s">
        <v>275</v>
      </c>
      <c r="C18" s="5">
        <v>99.647318591000001</v>
      </c>
      <c r="D18" s="5" t="str">
        <f>IF($B18="N/A","N/A",IF(C18&gt;98,"Yes","No"))</f>
        <v>Yes</v>
      </c>
      <c r="E18" s="5">
        <v>99.598738194999996</v>
      </c>
      <c r="F18" s="5" t="str">
        <f>IF($B18="N/A","N/A",IF(E18&gt;98,"Yes","No"))</f>
        <v>Yes</v>
      </c>
      <c r="G18" s="5">
        <v>99.699386091999997</v>
      </c>
      <c r="H18" s="5" t="str">
        <f>IF($B18="N/A","N/A",IF(G18&gt;98,"Yes","No"))</f>
        <v>Yes</v>
      </c>
      <c r="I18" s="6">
        <v>-4.9000000000000002E-2</v>
      </c>
      <c r="J18" s="6">
        <v>0.1011</v>
      </c>
      <c r="K18" s="85" t="str">
        <f t="shared" si="0"/>
        <v>Yes</v>
      </c>
    </row>
    <row r="19" spans="1:11" ht="12.75" customHeight="1" x14ac:dyDescent="0.25">
      <c r="A19" s="84" t="s">
        <v>673</v>
      </c>
      <c r="B19" s="21" t="s">
        <v>223</v>
      </c>
      <c r="C19" s="5">
        <v>98.191377392000007</v>
      </c>
      <c r="D19" s="5" t="str">
        <f>IF($B19="N/A","N/A",IF(C19&gt;100,"No",IF(C19&lt;98,"No","Yes")))</f>
        <v>Yes</v>
      </c>
      <c r="E19" s="5">
        <v>98.362773825999994</v>
      </c>
      <c r="F19" s="5" t="str">
        <f>IF($B19="N/A","N/A",IF(E19&gt;100,"No",IF(E19&lt;98,"No","Yes")))</f>
        <v>Yes</v>
      </c>
      <c r="G19" s="5">
        <v>95.718674188999998</v>
      </c>
      <c r="H19" s="5" t="str">
        <f>IF($B19="N/A","N/A",IF(G19&gt;100,"No",IF(G19&lt;98,"No","Yes")))</f>
        <v>No</v>
      </c>
      <c r="I19" s="6">
        <v>0.17460000000000001</v>
      </c>
      <c r="J19" s="6">
        <v>-2.69</v>
      </c>
      <c r="K19" s="85" t="str">
        <f>IF(J19="Div by 0", "N/A", IF(J19="N/A","N/A", IF(J19&gt;30, "No", IF(J19&lt;-30, "No", "Yes"))))</f>
        <v>Yes</v>
      </c>
    </row>
    <row r="20" spans="1:11" x14ac:dyDescent="0.25">
      <c r="A20" s="84" t="s">
        <v>674</v>
      </c>
      <c r="B20" s="21" t="s">
        <v>223</v>
      </c>
      <c r="C20" s="5">
        <v>98.568173767999994</v>
      </c>
      <c r="D20" s="5" t="str">
        <f>IF($B20="N/A","N/A",IF(C20&gt;100,"No",IF(C20&lt;98,"No","Yes")))</f>
        <v>Yes</v>
      </c>
      <c r="E20" s="5">
        <v>98.597533921999997</v>
      </c>
      <c r="F20" s="5" t="str">
        <f>IF($B20="N/A","N/A",IF(E20&gt;100,"No",IF(E20&lt;98,"No","Yes")))</f>
        <v>Yes</v>
      </c>
      <c r="G20" s="5">
        <v>98.694907387000001</v>
      </c>
      <c r="H20" s="5" t="str">
        <f>IF($B20="N/A","N/A",IF(G20&gt;100,"No",IF(G20&lt;98,"No","Yes")))</f>
        <v>Yes</v>
      </c>
      <c r="I20" s="6">
        <v>2.98E-2</v>
      </c>
      <c r="J20" s="6">
        <v>9.8799999999999999E-2</v>
      </c>
      <c r="K20" s="85" t="str">
        <f>IF(J20="Div by 0", "N/A", IF(J20="N/A","N/A", IF(J20&gt;30, "No", IF(J20&lt;-30, "No", "Yes"))))</f>
        <v>Yes</v>
      </c>
    </row>
    <row r="21" spans="1:11" x14ac:dyDescent="0.25">
      <c r="A21" s="84" t="s">
        <v>675</v>
      </c>
      <c r="B21" s="21" t="s">
        <v>223</v>
      </c>
      <c r="C21" s="5">
        <v>98.568173767999994</v>
      </c>
      <c r="D21" s="5" t="str">
        <f>IF($B21="N/A","N/A",IF(C21&gt;100,"No",IF(C21&lt;98,"No","Yes")))</f>
        <v>Yes</v>
      </c>
      <c r="E21" s="5">
        <v>98.597533921999997</v>
      </c>
      <c r="F21" s="5" t="str">
        <f>IF($B21="N/A","N/A",IF(E21&gt;100,"No",IF(E21&lt;98,"No","Yes")))</f>
        <v>Yes</v>
      </c>
      <c r="G21" s="5">
        <v>98.694907387000001</v>
      </c>
      <c r="H21" s="5" t="str">
        <f>IF($B21="N/A","N/A",IF(G21&gt;100,"No",IF(G21&lt;98,"No","Yes")))</f>
        <v>Yes</v>
      </c>
      <c r="I21" s="6">
        <v>2.98E-2</v>
      </c>
      <c r="J21" s="6">
        <v>9.8799999999999999E-2</v>
      </c>
      <c r="K21" s="85" t="str">
        <f>IF(J21="Div by 0", "N/A", IF(J21="N/A","N/A", IF(J21&gt;30, "No", IF(J21&lt;-30, "No", "Yes"))))</f>
        <v>Yes</v>
      </c>
    </row>
    <row r="22" spans="1:11" ht="15" customHeight="1" x14ac:dyDescent="0.25">
      <c r="A22" s="84" t="s">
        <v>1685</v>
      </c>
      <c r="B22" s="21" t="s">
        <v>213</v>
      </c>
      <c r="C22" s="5">
        <v>57.335848658000003</v>
      </c>
      <c r="D22" s="5" t="str">
        <f>IF($B22="N/A","N/A",IF(C22&gt;15,"No",IF(C22&lt;-15,"No","Yes")))</f>
        <v>N/A</v>
      </c>
      <c r="E22" s="5">
        <v>56.850338610000001</v>
      </c>
      <c r="F22" s="5" t="str">
        <f>IF($B22="N/A","N/A",IF(E22&gt;15,"No",IF(E22&lt;-15,"No","Yes")))</f>
        <v>N/A</v>
      </c>
      <c r="G22" s="5">
        <v>56.392800577999999</v>
      </c>
      <c r="H22" s="5" t="str">
        <f>IF($B22="N/A","N/A",IF(G22&gt;15,"No",IF(G22&lt;-15,"No","Yes")))</f>
        <v>N/A</v>
      </c>
      <c r="I22" s="6">
        <v>-0.84699999999999998</v>
      </c>
      <c r="J22" s="6">
        <v>-0.80500000000000005</v>
      </c>
      <c r="K22" s="85" t="str">
        <f t="shared" ref="K22:K31" si="1">IF(J22="Div by 0", "N/A", IF(J22="N/A","N/A", IF(J22&gt;30, "No", IF(J22&lt;-30, "No", "Yes"))))</f>
        <v>Yes</v>
      </c>
    </row>
    <row r="23" spans="1:11" x14ac:dyDescent="0.25">
      <c r="A23" s="84" t="s">
        <v>935</v>
      </c>
      <c r="B23" s="21" t="s">
        <v>213</v>
      </c>
      <c r="C23" s="5">
        <v>40.756933681</v>
      </c>
      <c r="D23" s="5" t="str">
        <f>IF($B23="N/A","N/A",IF(C23&gt;15,"No",IF(C23&lt;-15,"No","Yes")))</f>
        <v>N/A</v>
      </c>
      <c r="E23" s="5">
        <v>41.046693611999999</v>
      </c>
      <c r="F23" s="5" t="str">
        <f>IF($B23="N/A","N/A",IF(E23&gt;15,"No",IF(E23&lt;-15,"No","Yes")))</f>
        <v>N/A</v>
      </c>
      <c r="G23" s="5">
        <v>41.5264679</v>
      </c>
      <c r="H23" s="5" t="str">
        <f>IF($B23="N/A","N/A",IF(G23&gt;15,"No",IF(G23&lt;-15,"No","Yes")))</f>
        <v>N/A</v>
      </c>
      <c r="I23" s="6">
        <v>0.71089999999999998</v>
      </c>
      <c r="J23" s="6">
        <v>1.169</v>
      </c>
      <c r="K23" s="85" t="str">
        <f t="shared" si="1"/>
        <v>Yes</v>
      </c>
    </row>
    <row r="24" spans="1:11" ht="25" x14ac:dyDescent="0.25">
      <c r="A24" s="84" t="s">
        <v>936</v>
      </c>
      <c r="B24" s="21" t="s">
        <v>213</v>
      </c>
      <c r="C24" s="5">
        <v>0.31500177089999998</v>
      </c>
      <c r="D24" s="5" t="str">
        <f>IF($B24="N/A","N/A",IF(C24&gt;15,"No",IF(C24&lt;-15,"No","Yes")))</f>
        <v>N/A</v>
      </c>
      <c r="E24" s="5">
        <v>0.56398492460000005</v>
      </c>
      <c r="F24" s="5" t="str">
        <f>IF($B24="N/A","N/A",IF(E24&gt;15,"No",IF(E24&lt;-15,"No","Yes")))</f>
        <v>N/A</v>
      </c>
      <c r="G24" s="5">
        <v>0.64955571820000002</v>
      </c>
      <c r="H24" s="5" t="str">
        <f>IF($B24="N/A","N/A",IF(G24&gt;15,"No",IF(G24&lt;-15,"No","Yes")))</f>
        <v>N/A</v>
      </c>
      <c r="I24" s="6">
        <v>79.040000000000006</v>
      </c>
      <c r="J24" s="6">
        <v>15.17</v>
      </c>
      <c r="K24" s="85" t="str">
        <f t="shared" si="1"/>
        <v>Yes</v>
      </c>
    </row>
    <row r="25" spans="1:11" x14ac:dyDescent="0.25">
      <c r="A25" s="84" t="s">
        <v>166</v>
      </c>
      <c r="B25" s="21" t="s">
        <v>213</v>
      </c>
      <c r="C25" s="5">
        <v>98.568173767999994</v>
      </c>
      <c r="D25" s="5" t="str">
        <f t="shared" ref="D25:D27" si="2">IF($B25="N/A","N/A",IF(C25&gt;15,"No",IF(C25&lt;-15,"No","Yes")))</f>
        <v>N/A</v>
      </c>
      <c r="E25" s="5">
        <v>98.597533921999997</v>
      </c>
      <c r="F25" s="5" t="str">
        <f t="shared" ref="F25:F27" si="3">IF($B25="N/A","N/A",IF(E25&gt;15,"No",IF(E25&lt;-15,"No","Yes")))</f>
        <v>N/A</v>
      </c>
      <c r="G25" s="5">
        <v>98.694907387000001</v>
      </c>
      <c r="H25" s="5" t="str">
        <f t="shared" ref="H25:H27" si="4">IF($B25="N/A","N/A",IF(G25&gt;15,"No",IF(G25&lt;-15,"No","Yes")))</f>
        <v>N/A</v>
      </c>
      <c r="I25" s="6">
        <v>2.98E-2</v>
      </c>
      <c r="J25" s="6">
        <v>9.8799999999999999E-2</v>
      </c>
      <c r="K25" s="85" t="str">
        <f t="shared" si="1"/>
        <v>Yes</v>
      </c>
    </row>
    <row r="26" spans="1:11" x14ac:dyDescent="0.25">
      <c r="A26" s="84" t="s">
        <v>167</v>
      </c>
      <c r="B26" s="21" t="s">
        <v>213</v>
      </c>
      <c r="C26" s="5">
        <v>98.568173767999994</v>
      </c>
      <c r="D26" s="5" t="str">
        <f t="shared" si="2"/>
        <v>N/A</v>
      </c>
      <c r="E26" s="5">
        <v>98.597533921999997</v>
      </c>
      <c r="F26" s="5" t="str">
        <f t="shared" si="3"/>
        <v>N/A</v>
      </c>
      <c r="G26" s="5">
        <v>98.694907387000001</v>
      </c>
      <c r="H26" s="5" t="str">
        <f t="shared" si="4"/>
        <v>N/A</v>
      </c>
      <c r="I26" s="6">
        <v>2.98E-2</v>
      </c>
      <c r="J26" s="6">
        <v>9.8799999999999999E-2</v>
      </c>
      <c r="K26" s="85" t="str">
        <f t="shared" si="1"/>
        <v>Yes</v>
      </c>
    </row>
    <row r="27" spans="1:11" x14ac:dyDescent="0.25">
      <c r="A27" s="84" t="s">
        <v>168</v>
      </c>
      <c r="B27" s="21" t="s">
        <v>213</v>
      </c>
      <c r="C27" s="5">
        <v>98.568173767999994</v>
      </c>
      <c r="D27" s="5" t="str">
        <f t="shared" si="2"/>
        <v>N/A</v>
      </c>
      <c r="E27" s="5">
        <v>98.597533921999997</v>
      </c>
      <c r="F27" s="5" t="str">
        <f t="shared" si="3"/>
        <v>N/A</v>
      </c>
      <c r="G27" s="5">
        <v>98.694907387000001</v>
      </c>
      <c r="H27" s="5" t="str">
        <f t="shared" si="4"/>
        <v>N/A</v>
      </c>
      <c r="I27" s="6">
        <v>2.98E-2</v>
      </c>
      <c r="J27" s="6">
        <v>9.8799999999999999E-2</v>
      </c>
      <c r="K27" s="85" t="str">
        <f t="shared" si="1"/>
        <v>Yes</v>
      </c>
    </row>
    <row r="28" spans="1:11" x14ac:dyDescent="0.25">
      <c r="A28" s="84" t="s">
        <v>54</v>
      </c>
      <c r="B28" s="21" t="s">
        <v>213</v>
      </c>
      <c r="C28" s="5">
        <v>4.9989575300000002</v>
      </c>
      <c r="D28" s="5" t="str">
        <f>IF($B28="N/A","N/A",IF(C28&gt;15,"No",IF(C28&lt;-15,"No","Yes")))</f>
        <v>N/A</v>
      </c>
      <c r="E28" s="5">
        <v>5.0552649156999996</v>
      </c>
      <c r="F28" s="5" t="str">
        <f>IF($B28="N/A","N/A",IF(E28&gt;15,"No",IF(E28&lt;-15,"No","Yes")))</f>
        <v>N/A</v>
      </c>
      <c r="G28" s="5">
        <v>4.9488250577999997</v>
      </c>
      <c r="H28" s="5" t="str">
        <f>IF($B28="N/A","N/A",IF(G28&gt;15,"No",IF(G28&lt;-15,"No","Yes")))</f>
        <v>N/A</v>
      </c>
      <c r="I28" s="6">
        <v>1.1259999999999999</v>
      </c>
      <c r="J28" s="6">
        <v>-2.11</v>
      </c>
      <c r="K28" s="85" t="str">
        <f t="shared" si="1"/>
        <v>Yes</v>
      </c>
    </row>
    <row r="29" spans="1:11" x14ac:dyDescent="0.25">
      <c r="A29" s="84" t="s">
        <v>55</v>
      </c>
      <c r="B29" s="21" t="s">
        <v>213</v>
      </c>
      <c r="C29" s="5">
        <v>93.569216237999996</v>
      </c>
      <c r="D29" s="5" t="str">
        <f>IF($B29="N/A","N/A",IF(C29&gt;15,"No",IF(C29&lt;-15,"No","Yes")))</f>
        <v>N/A</v>
      </c>
      <c r="E29" s="5">
        <v>93.542269005999998</v>
      </c>
      <c r="F29" s="5" t="str">
        <f>IF($B29="N/A","N/A",IF(E29&gt;15,"No",IF(E29&lt;-15,"No","Yes")))</f>
        <v>N/A</v>
      </c>
      <c r="G29" s="5">
        <v>93.746082329999993</v>
      </c>
      <c r="H29" s="5" t="str">
        <f>IF($B29="N/A","N/A",IF(G29&gt;15,"No",IF(G29&lt;-15,"No","Yes")))</f>
        <v>N/A</v>
      </c>
      <c r="I29" s="6">
        <v>-2.9000000000000001E-2</v>
      </c>
      <c r="J29" s="6">
        <v>0.21790000000000001</v>
      </c>
      <c r="K29" s="85" t="str">
        <f t="shared" si="1"/>
        <v>Yes</v>
      </c>
    </row>
    <row r="30" spans="1:11" x14ac:dyDescent="0.25">
      <c r="A30" s="84" t="s">
        <v>56</v>
      </c>
      <c r="B30" s="21" t="s">
        <v>213</v>
      </c>
      <c r="C30" s="5">
        <v>78.280200858000001</v>
      </c>
      <c r="D30" s="5" t="str">
        <f>IF($B30="N/A","N/A",IF(C30&gt;15,"No",IF(C30&lt;-15,"No","Yes")))</f>
        <v>N/A</v>
      </c>
      <c r="E30" s="5">
        <v>79.448130938999995</v>
      </c>
      <c r="F30" s="5" t="str">
        <f>IF($B30="N/A","N/A",IF(E30&gt;15,"No",IF(E30&lt;-15,"No","Yes")))</f>
        <v>N/A</v>
      </c>
      <c r="G30" s="5">
        <v>79.674528323999994</v>
      </c>
      <c r="H30" s="5" t="str">
        <f>IF($B30="N/A","N/A",IF(G30&gt;15,"No",IF(G30&lt;-15,"No","Yes")))</f>
        <v>N/A</v>
      </c>
      <c r="I30" s="6">
        <v>1.492</v>
      </c>
      <c r="J30" s="6">
        <v>0.28499999999999998</v>
      </c>
      <c r="K30" s="85" t="str">
        <f t="shared" si="1"/>
        <v>Yes</v>
      </c>
    </row>
    <row r="31" spans="1:11" x14ac:dyDescent="0.25">
      <c r="A31" s="92" t="s">
        <v>57</v>
      </c>
      <c r="B31" s="93" t="s">
        <v>213</v>
      </c>
      <c r="C31" s="94">
        <v>14.840376494999999</v>
      </c>
      <c r="D31" s="94" t="str">
        <f>IF($B31="N/A","N/A",IF(C31&gt;15,"No",IF(C31&lt;-15,"No","Yes")))</f>
        <v>N/A</v>
      </c>
      <c r="E31" s="94">
        <v>14.300619688999999</v>
      </c>
      <c r="F31" s="94" t="str">
        <f>IF($B31="N/A","N/A",IF(E31&gt;15,"No",IF(E31&lt;-15,"No","Yes")))</f>
        <v>N/A</v>
      </c>
      <c r="G31" s="94">
        <v>12.319428295</v>
      </c>
      <c r="H31" s="94" t="str">
        <f>IF($B31="N/A","N/A",IF(G31&gt;15,"No",IF(G31&lt;-15,"No","Yes")))</f>
        <v>N/A</v>
      </c>
      <c r="I31" s="95">
        <v>-3.64</v>
      </c>
      <c r="J31" s="95">
        <v>-13.9</v>
      </c>
      <c r="K31" s="96" t="str">
        <f t="shared" si="1"/>
        <v>Yes</v>
      </c>
    </row>
    <row r="32" spans="1:11" ht="12" customHeight="1" x14ac:dyDescent="0.25">
      <c r="A32" s="175" t="s">
        <v>1619</v>
      </c>
      <c r="B32" s="176"/>
      <c r="C32" s="176"/>
      <c r="D32" s="176"/>
      <c r="E32" s="176"/>
      <c r="F32" s="176"/>
      <c r="G32" s="176"/>
      <c r="H32" s="176"/>
      <c r="I32" s="176"/>
      <c r="J32" s="176"/>
      <c r="K32" s="177"/>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1750</v>
      </c>
      <c r="J6" s="6" t="s">
        <v>1750</v>
      </c>
      <c r="K6" s="85" t="str">
        <f t="shared" ref="K6:K18" si="2">IF(J6="Div by 0", "N/A", IF(J6="N/A","N/A", IF(J6&gt;30, "No", IF(J6&lt;-30, "No", "Yes"))))</f>
        <v>N/A</v>
      </c>
    </row>
    <row r="7" spans="1:11" x14ac:dyDescent="0.25">
      <c r="A7" s="82" t="s">
        <v>442</v>
      </c>
      <c r="B7" s="42" t="s">
        <v>213</v>
      </c>
      <c r="C7" s="5" t="s">
        <v>1750</v>
      </c>
      <c r="D7" s="5" t="str">
        <f t="shared" si="0"/>
        <v>N/A</v>
      </c>
      <c r="E7" s="5" t="s">
        <v>1750</v>
      </c>
      <c r="F7" s="5" t="str">
        <f t="shared" si="0"/>
        <v>N/A</v>
      </c>
      <c r="G7" s="5" t="s">
        <v>1750</v>
      </c>
      <c r="H7" s="5" t="str">
        <f t="shared" si="1"/>
        <v>N/A</v>
      </c>
      <c r="I7" s="6" t="s">
        <v>1750</v>
      </c>
      <c r="J7" s="6" t="s">
        <v>1750</v>
      </c>
      <c r="K7" s="85" t="str">
        <f t="shared" si="2"/>
        <v>N/A</v>
      </c>
    </row>
    <row r="8" spans="1:11" x14ac:dyDescent="0.25">
      <c r="A8" s="82" t="s">
        <v>443</v>
      </c>
      <c r="B8" s="42" t="s">
        <v>213</v>
      </c>
      <c r="C8" s="5" t="s">
        <v>1750</v>
      </c>
      <c r="D8" s="5" t="str">
        <f t="shared" si="0"/>
        <v>N/A</v>
      </c>
      <c r="E8" s="5" t="s">
        <v>1750</v>
      </c>
      <c r="F8" s="5" t="str">
        <f t="shared" si="0"/>
        <v>N/A</v>
      </c>
      <c r="G8" s="5" t="s">
        <v>1750</v>
      </c>
      <c r="H8" s="5" t="str">
        <f t="shared" si="1"/>
        <v>N/A</v>
      </c>
      <c r="I8" s="6" t="s">
        <v>1750</v>
      </c>
      <c r="J8" s="6" t="s">
        <v>1750</v>
      </c>
      <c r="K8" s="85" t="str">
        <f t="shared" si="2"/>
        <v>N/A</v>
      </c>
    </row>
    <row r="9" spans="1:11" x14ac:dyDescent="0.25">
      <c r="A9" s="82" t="s">
        <v>444</v>
      </c>
      <c r="B9" s="42" t="s">
        <v>213</v>
      </c>
      <c r="C9" s="5" t="s">
        <v>1750</v>
      </c>
      <c r="D9" s="5" t="str">
        <f t="shared" si="0"/>
        <v>N/A</v>
      </c>
      <c r="E9" s="5" t="s">
        <v>1750</v>
      </c>
      <c r="F9" s="5" t="str">
        <f t="shared" si="0"/>
        <v>N/A</v>
      </c>
      <c r="G9" s="5" t="s">
        <v>1750</v>
      </c>
      <c r="H9" s="5" t="str">
        <f t="shared" si="1"/>
        <v>N/A</v>
      </c>
      <c r="I9" s="6" t="s">
        <v>1750</v>
      </c>
      <c r="J9" s="6" t="s">
        <v>1750</v>
      </c>
      <c r="K9" s="85" t="str">
        <f t="shared" si="2"/>
        <v>N/A</v>
      </c>
    </row>
    <row r="10" spans="1:11" x14ac:dyDescent="0.25">
      <c r="A10" s="82" t="s">
        <v>445</v>
      </c>
      <c r="B10" s="42" t="s">
        <v>213</v>
      </c>
      <c r="C10" s="5" t="s">
        <v>1750</v>
      </c>
      <c r="D10" s="5" t="str">
        <f t="shared" si="0"/>
        <v>N/A</v>
      </c>
      <c r="E10" s="5" t="s">
        <v>1750</v>
      </c>
      <c r="F10" s="5" t="str">
        <f t="shared" si="0"/>
        <v>N/A</v>
      </c>
      <c r="G10" s="5" t="s">
        <v>1750</v>
      </c>
      <c r="H10" s="5" t="str">
        <f t="shared" si="1"/>
        <v>N/A</v>
      </c>
      <c r="I10" s="6" t="s">
        <v>1750</v>
      </c>
      <c r="J10" s="6" t="s">
        <v>1750</v>
      </c>
      <c r="K10" s="85" t="str">
        <f t="shared" si="2"/>
        <v>N/A</v>
      </c>
    </row>
    <row r="11" spans="1:11" x14ac:dyDescent="0.25">
      <c r="A11" s="108" t="s">
        <v>207</v>
      </c>
      <c r="B11" s="42" t="s">
        <v>213</v>
      </c>
      <c r="C11" s="5" t="s">
        <v>1750</v>
      </c>
      <c r="D11" s="5" t="str">
        <f t="shared" si="0"/>
        <v>N/A</v>
      </c>
      <c r="E11" s="5" t="s">
        <v>1750</v>
      </c>
      <c r="F11" s="5" t="str">
        <f t="shared" si="0"/>
        <v>N/A</v>
      </c>
      <c r="G11" s="5" t="s">
        <v>1750</v>
      </c>
      <c r="H11" s="5" t="str">
        <f t="shared" si="1"/>
        <v>N/A</v>
      </c>
      <c r="I11" s="6" t="s">
        <v>1750</v>
      </c>
      <c r="J11" s="6" t="s">
        <v>1750</v>
      </c>
      <c r="K11" s="85" t="str">
        <f t="shared" si="2"/>
        <v>N/A</v>
      </c>
    </row>
    <row r="12" spans="1:11" x14ac:dyDescent="0.25">
      <c r="A12" s="108" t="s">
        <v>934</v>
      </c>
      <c r="B12" s="42" t="s">
        <v>213</v>
      </c>
      <c r="C12" s="5" t="s">
        <v>1750</v>
      </c>
      <c r="D12" s="5" t="str">
        <f t="shared" si="0"/>
        <v>N/A</v>
      </c>
      <c r="E12" s="5" t="s">
        <v>1750</v>
      </c>
      <c r="F12" s="5" t="str">
        <f t="shared" si="0"/>
        <v>N/A</v>
      </c>
      <c r="G12" s="5" t="s">
        <v>1750</v>
      </c>
      <c r="H12" s="5" t="str">
        <f t="shared" si="1"/>
        <v>N/A</v>
      </c>
      <c r="I12" s="6" t="s">
        <v>1750</v>
      </c>
      <c r="J12" s="6" t="s">
        <v>1750</v>
      </c>
      <c r="K12" s="85" t="str">
        <f t="shared" si="2"/>
        <v>N/A</v>
      </c>
    </row>
    <row r="13" spans="1:11" x14ac:dyDescent="0.25">
      <c r="A13" s="108" t="s">
        <v>51</v>
      </c>
      <c r="B13" s="42" t="s">
        <v>213</v>
      </c>
      <c r="C13" s="5" t="s">
        <v>1750</v>
      </c>
      <c r="D13" s="5" t="str">
        <f t="shared" si="0"/>
        <v>N/A</v>
      </c>
      <c r="E13" s="5" t="s">
        <v>1750</v>
      </c>
      <c r="F13" s="5" t="str">
        <f t="shared" si="0"/>
        <v>N/A</v>
      </c>
      <c r="G13" s="5" t="s">
        <v>1750</v>
      </c>
      <c r="H13" s="5" t="str">
        <f t="shared" si="1"/>
        <v>N/A</v>
      </c>
      <c r="I13" s="6" t="s">
        <v>1750</v>
      </c>
      <c r="J13" s="6" t="s">
        <v>1750</v>
      </c>
      <c r="K13" s="85" t="str">
        <f t="shared" si="2"/>
        <v>N/A</v>
      </c>
    </row>
    <row r="14" spans="1:11" x14ac:dyDescent="0.25">
      <c r="A14" s="108" t="s">
        <v>52</v>
      </c>
      <c r="B14" s="42" t="s">
        <v>213</v>
      </c>
      <c r="C14" s="5" t="s">
        <v>1750</v>
      </c>
      <c r="D14" s="5" t="str">
        <f t="shared" si="0"/>
        <v>N/A</v>
      </c>
      <c r="E14" s="5" t="s">
        <v>1750</v>
      </c>
      <c r="F14" s="5" t="str">
        <f t="shared" si="0"/>
        <v>N/A</v>
      </c>
      <c r="G14" s="5" t="s">
        <v>1750</v>
      </c>
      <c r="H14" s="5" t="str">
        <f t="shared" si="1"/>
        <v>N/A</v>
      </c>
      <c r="I14" s="6" t="s">
        <v>1750</v>
      </c>
      <c r="J14" s="6" t="s">
        <v>1750</v>
      </c>
      <c r="K14" s="85" t="str">
        <f t="shared" si="2"/>
        <v>N/A</v>
      </c>
    </row>
    <row r="15" spans="1:11" x14ac:dyDescent="0.25">
      <c r="A15" s="108" t="s">
        <v>164</v>
      </c>
      <c r="B15" s="42" t="s">
        <v>213</v>
      </c>
      <c r="C15" s="5" t="s">
        <v>1750</v>
      </c>
      <c r="D15" s="5" t="str">
        <f t="shared" si="0"/>
        <v>N/A</v>
      </c>
      <c r="E15" s="5" t="s">
        <v>1750</v>
      </c>
      <c r="F15" s="5" t="str">
        <f t="shared" si="0"/>
        <v>N/A</v>
      </c>
      <c r="G15" s="5" t="s">
        <v>1750</v>
      </c>
      <c r="H15" s="5" t="str">
        <f t="shared" si="1"/>
        <v>N/A</v>
      </c>
      <c r="I15" s="6" t="s">
        <v>1750</v>
      </c>
      <c r="J15" s="6" t="s">
        <v>1750</v>
      </c>
      <c r="K15" s="85" t="str">
        <f t="shared" si="2"/>
        <v>N/A</v>
      </c>
    </row>
    <row r="16" spans="1:11" x14ac:dyDescent="0.25">
      <c r="A16" s="108" t="s">
        <v>165</v>
      </c>
      <c r="B16" s="42" t="s">
        <v>213</v>
      </c>
      <c r="C16" s="5" t="s">
        <v>1750</v>
      </c>
      <c r="D16" s="5" t="str">
        <f t="shared" si="0"/>
        <v>N/A</v>
      </c>
      <c r="E16" s="5" t="s">
        <v>1750</v>
      </c>
      <c r="F16" s="5" t="str">
        <f t="shared" si="0"/>
        <v>N/A</v>
      </c>
      <c r="G16" s="5" t="s">
        <v>1750</v>
      </c>
      <c r="H16" s="5" t="str">
        <f t="shared" si="1"/>
        <v>N/A</v>
      </c>
      <c r="I16" s="6" t="s">
        <v>1750</v>
      </c>
      <c r="J16" s="6" t="s">
        <v>1750</v>
      </c>
      <c r="K16" s="85" t="str">
        <f t="shared" si="2"/>
        <v>N/A</v>
      </c>
    </row>
    <row r="17" spans="1:11" x14ac:dyDescent="0.25">
      <c r="A17" s="108" t="s">
        <v>21</v>
      </c>
      <c r="B17" s="42" t="s">
        <v>213</v>
      </c>
      <c r="C17" s="5" t="s">
        <v>1750</v>
      </c>
      <c r="D17" s="5" t="str">
        <f t="shared" si="0"/>
        <v>N/A</v>
      </c>
      <c r="E17" s="5" t="s">
        <v>1750</v>
      </c>
      <c r="F17" s="5" t="str">
        <f t="shared" si="0"/>
        <v>N/A</v>
      </c>
      <c r="G17" s="5" t="s">
        <v>1750</v>
      </c>
      <c r="H17" s="5" t="str">
        <f t="shared" si="1"/>
        <v>N/A</v>
      </c>
      <c r="I17" s="6" t="s">
        <v>1750</v>
      </c>
      <c r="J17" s="6" t="s">
        <v>1750</v>
      </c>
      <c r="K17" s="85" t="str">
        <f t="shared" si="2"/>
        <v>N/A</v>
      </c>
    </row>
    <row r="18" spans="1:11" x14ac:dyDescent="0.25">
      <c r="A18" s="108" t="s">
        <v>53</v>
      </c>
      <c r="B18" s="42" t="s">
        <v>213</v>
      </c>
      <c r="C18" s="5" t="s">
        <v>1750</v>
      </c>
      <c r="D18" s="5" t="str">
        <f t="shared" si="0"/>
        <v>N/A</v>
      </c>
      <c r="E18" s="5" t="s">
        <v>1750</v>
      </c>
      <c r="F18" s="5" t="str">
        <f t="shared" si="0"/>
        <v>N/A</v>
      </c>
      <c r="G18" s="5" t="s">
        <v>1750</v>
      </c>
      <c r="H18" s="5" t="str">
        <f t="shared" si="1"/>
        <v>N/A</v>
      </c>
      <c r="I18" s="6" t="s">
        <v>1750</v>
      </c>
      <c r="J18" s="6" t="s">
        <v>1750</v>
      </c>
      <c r="K18" s="85" t="str">
        <f t="shared" si="2"/>
        <v>N/A</v>
      </c>
    </row>
    <row r="19" spans="1:11" x14ac:dyDescent="0.25">
      <c r="A19" s="84" t="s">
        <v>673</v>
      </c>
      <c r="B19" s="42" t="s">
        <v>213</v>
      </c>
      <c r="C19" s="5" t="s">
        <v>1750</v>
      </c>
      <c r="D19" s="5" t="str">
        <f t="shared" ref="D19:D21" si="3">IF($B19="N/A","N/A",IF(C19&lt;0,"No","Yes"))</f>
        <v>N/A</v>
      </c>
      <c r="E19" s="5" t="s">
        <v>1750</v>
      </c>
      <c r="F19" s="5" t="str">
        <f t="shared" ref="F19:F21" si="4">IF($B19="N/A","N/A",IF(E19&lt;0,"No","Yes"))</f>
        <v>N/A</v>
      </c>
      <c r="G19" s="5" t="s">
        <v>1750</v>
      </c>
      <c r="H19" s="5" t="str">
        <f t="shared" ref="H19:H21" si="5">IF($B19="N/A","N/A",IF(G19&lt;0,"No","Yes"))</f>
        <v>N/A</v>
      </c>
      <c r="I19" s="6" t="s">
        <v>1750</v>
      </c>
      <c r="J19" s="6" t="s">
        <v>1750</v>
      </c>
      <c r="K19" s="85" t="str">
        <f>IF(J19="Div by 0", "N/A", IF(J19="N/A","N/A", IF(J19&gt;30, "No", IF(J19&lt;-30, "No", "Yes"))))</f>
        <v>N/A</v>
      </c>
    </row>
    <row r="20" spans="1:11" x14ac:dyDescent="0.25">
      <c r="A20" s="84" t="s">
        <v>674</v>
      </c>
      <c r="B20" s="42" t="s">
        <v>213</v>
      </c>
      <c r="C20" s="5" t="s">
        <v>1750</v>
      </c>
      <c r="D20" s="5" t="str">
        <f t="shared" si="3"/>
        <v>N/A</v>
      </c>
      <c r="E20" s="5" t="s">
        <v>1750</v>
      </c>
      <c r="F20" s="5" t="str">
        <f t="shared" si="4"/>
        <v>N/A</v>
      </c>
      <c r="G20" s="5" t="s">
        <v>1750</v>
      </c>
      <c r="H20" s="5" t="str">
        <f t="shared" si="5"/>
        <v>N/A</v>
      </c>
      <c r="I20" s="6" t="s">
        <v>1750</v>
      </c>
      <c r="J20" s="6" t="s">
        <v>1750</v>
      </c>
      <c r="K20" s="85" t="str">
        <f>IF(J20="Div by 0", "N/A", IF(J20="N/A","N/A", IF(J20&gt;30, "No", IF(J20&lt;-30, "No", "Yes"))))</f>
        <v>N/A</v>
      </c>
    </row>
    <row r="21" spans="1:11" x14ac:dyDescent="0.25">
      <c r="A21" s="84" t="s">
        <v>675</v>
      </c>
      <c r="B21" s="42" t="s">
        <v>213</v>
      </c>
      <c r="C21" s="5" t="s">
        <v>1750</v>
      </c>
      <c r="D21" s="5" t="str">
        <f t="shared" si="3"/>
        <v>N/A</v>
      </c>
      <c r="E21" s="5" t="s">
        <v>1750</v>
      </c>
      <c r="F21" s="5" t="str">
        <f t="shared" si="4"/>
        <v>N/A</v>
      </c>
      <c r="G21" s="5" t="s">
        <v>1750</v>
      </c>
      <c r="H21" s="5" t="str">
        <f t="shared" si="5"/>
        <v>N/A</v>
      </c>
      <c r="I21" s="6" t="s">
        <v>1750</v>
      </c>
      <c r="J21" s="6" t="s">
        <v>1750</v>
      </c>
      <c r="K21" s="85" t="str">
        <f>IF(J21="Div by 0", "N/A", IF(J21="N/A","N/A", IF(J21&gt;30, "No", IF(J21&lt;-30, "No", "Yes"))))</f>
        <v>N/A</v>
      </c>
    </row>
    <row r="22" spans="1:11" ht="16.5" customHeight="1" x14ac:dyDescent="0.25">
      <c r="A22" s="84" t="s">
        <v>1685</v>
      </c>
      <c r="B22" s="42" t="s">
        <v>213</v>
      </c>
      <c r="C22" s="5" t="s">
        <v>1750</v>
      </c>
      <c r="D22" s="5" t="str">
        <f t="shared" ref="D22:D31" si="6">IF($B22="N/A","N/A",IF(C22&lt;0,"No","Yes"))</f>
        <v>N/A</v>
      </c>
      <c r="E22" s="5" t="s">
        <v>1750</v>
      </c>
      <c r="F22" s="5" t="str">
        <f t="shared" ref="F22:F31" si="7">IF($B22="N/A","N/A",IF(E22&lt;0,"No","Yes"))</f>
        <v>N/A</v>
      </c>
      <c r="G22" s="5" t="s">
        <v>1750</v>
      </c>
      <c r="I22" s="6" t="s">
        <v>1750</v>
      </c>
      <c r="J22" s="6" t="s">
        <v>1750</v>
      </c>
      <c r="K22" s="85" t="str">
        <f t="shared" ref="K22:K31" si="8">IF(J22="Div by 0", "N/A", IF(J22="N/A","N/A", IF(J22&gt;30, "No", IF(J22&lt;-30, "No", "Yes"))))</f>
        <v>N/A</v>
      </c>
    </row>
    <row r="23" spans="1:11" x14ac:dyDescent="0.25">
      <c r="A23" s="84" t="s">
        <v>937</v>
      </c>
      <c r="B23" s="42" t="s">
        <v>213</v>
      </c>
      <c r="C23" s="5" t="s">
        <v>1750</v>
      </c>
      <c r="D23" s="5" t="str">
        <f t="shared" si="6"/>
        <v>N/A</v>
      </c>
      <c r="E23" s="5" t="s">
        <v>1750</v>
      </c>
      <c r="F23" s="5" t="str">
        <f t="shared" si="7"/>
        <v>N/A</v>
      </c>
      <c r="G23" s="5" t="s">
        <v>1750</v>
      </c>
      <c r="H23" s="5" t="str">
        <f t="shared" ref="H23:H31" si="9">IF($B23="N/A","N/A",IF(G23&lt;0,"No","Yes"))</f>
        <v>N/A</v>
      </c>
      <c r="I23" s="6" t="s">
        <v>1750</v>
      </c>
      <c r="J23" s="6" t="s">
        <v>1750</v>
      </c>
      <c r="K23" s="85" t="str">
        <f t="shared" si="8"/>
        <v>N/A</v>
      </c>
    </row>
    <row r="24" spans="1:11" ht="25" x14ac:dyDescent="0.25">
      <c r="A24" s="84" t="s">
        <v>938</v>
      </c>
      <c r="B24" s="42" t="s">
        <v>213</v>
      </c>
      <c r="C24" s="5" t="s">
        <v>1750</v>
      </c>
      <c r="D24" s="5" t="str">
        <f t="shared" si="6"/>
        <v>N/A</v>
      </c>
      <c r="E24" s="5" t="s">
        <v>1750</v>
      </c>
      <c r="F24" s="5" t="str">
        <f t="shared" si="7"/>
        <v>N/A</v>
      </c>
      <c r="G24" s="5" t="s">
        <v>1750</v>
      </c>
      <c r="H24" s="5" t="str">
        <f t="shared" si="9"/>
        <v>N/A</v>
      </c>
      <c r="I24" s="6" t="s">
        <v>1750</v>
      </c>
      <c r="J24" s="6" t="s">
        <v>1750</v>
      </c>
      <c r="K24" s="85" t="str">
        <f t="shared" si="8"/>
        <v>N/A</v>
      </c>
    </row>
    <row r="25" spans="1:11" x14ac:dyDescent="0.25">
      <c r="A25" s="108" t="s">
        <v>166</v>
      </c>
      <c r="B25" s="42" t="s">
        <v>213</v>
      </c>
      <c r="C25" s="5" t="s">
        <v>1750</v>
      </c>
      <c r="D25" s="5" t="str">
        <f t="shared" si="6"/>
        <v>N/A</v>
      </c>
      <c r="E25" s="5" t="s">
        <v>1750</v>
      </c>
      <c r="F25" s="5" t="str">
        <f t="shared" si="7"/>
        <v>N/A</v>
      </c>
      <c r="G25" s="5" t="s">
        <v>1750</v>
      </c>
      <c r="H25" s="5" t="str">
        <f t="shared" si="9"/>
        <v>N/A</v>
      </c>
      <c r="I25" s="6" t="s">
        <v>1750</v>
      </c>
      <c r="J25" s="6" t="s">
        <v>1750</v>
      </c>
      <c r="K25" s="85" t="str">
        <f t="shared" si="8"/>
        <v>N/A</v>
      </c>
    </row>
    <row r="26" spans="1:11" x14ac:dyDescent="0.25">
      <c r="A26" s="108" t="s">
        <v>167</v>
      </c>
      <c r="B26" s="42" t="s">
        <v>213</v>
      </c>
      <c r="C26" s="5" t="s">
        <v>1750</v>
      </c>
      <c r="D26" s="5" t="str">
        <f t="shared" si="6"/>
        <v>N/A</v>
      </c>
      <c r="E26" s="5" t="s">
        <v>1750</v>
      </c>
      <c r="F26" s="5" t="str">
        <f t="shared" si="7"/>
        <v>N/A</v>
      </c>
      <c r="G26" s="5" t="s">
        <v>1750</v>
      </c>
      <c r="H26" s="5" t="str">
        <f t="shared" si="9"/>
        <v>N/A</v>
      </c>
      <c r="I26" s="6" t="s">
        <v>1750</v>
      </c>
      <c r="J26" s="6" t="s">
        <v>1750</v>
      </c>
      <c r="K26" s="85" t="str">
        <f t="shared" si="8"/>
        <v>N/A</v>
      </c>
    </row>
    <row r="27" spans="1:11" x14ac:dyDescent="0.25">
      <c r="A27" s="108" t="s">
        <v>168</v>
      </c>
      <c r="B27" s="42" t="s">
        <v>213</v>
      </c>
      <c r="C27" s="5" t="s">
        <v>1750</v>
      </c>
      <c r="D27" s="5" t="str">
        <f t="shared" si="6"/>
        <v>N/A</v>
      </c>
      <c r="E27" s="5" t="s">
        <v>1750</v>
      </c>
      <c r="F27" s="5" t="str">
        <f t="shared" si="7"/>
        <v>N/A</v>
      </c>
      <c r="G27" s="5" t="s">
        <v>1750</v>
      </c>
      <c r="H27" s="5" t="str">
        <f t="shared" si="9"/>
        <v>N/A</v>
      </c>
      <c r="I27" s="6" t="s">
        <v>1750</v>
      </c>
      <c r="J27" s="6" t="s">
        <v>1750</v>
      </c>
      <c r="K27" s="85" t="str">
        <f t="shared" si="8"/>
        <v>N/A</v>
      </c>
    </row>
    <row r="28" spans="1:11" x14ac:dyDescent="0.25">
      <c r="A28" s="108" t="s">
        <v>54</v>
      </c>
      <c r="B28" s="42" t="s">
        <v>213</v>
      </c>
      <c r="C28" s="5" t="s">
        <v>1750</v>
      </c>
      <c r="D28" s="5" t="str">
        <f t="shared" si="6"/>
        <v>N/A</v>
      </c>
      <c r="E28" s="5" t="s">
        <v>1750</v>
      </c>
      <c r="F28" s="5" t="str">
        <f t="shared" si="7"/>
        <v>N/A</v>
      </c>
      <c r="G28" s="5" t="s">
        <v>1750</v>
      </c>
      <c r="H28" s="5" t="str">
        <f t="shared" si="9"/>
        <v>N/A</v>
      </c>
      <c r="I28" s="6" t="s">
        <v>1750</v>
      </c>
      <c r="J28" s="6" t="s">
        <v>1750</v>
      </c>
      <c r="K28" s="85" t="str">
        <f t="shared" si="8"/>
        <v>N/A</v>
      </c>
    </row>
    <row r="29" spans="1:11" x14ac:dyDescent="0.25">
      <c r="A29" s="108" t="s">
        <v>55</v>
      </c>
      <c r="B29" s="42" t="s">
        <v>213</v>
      </c>
      <c r="C29" s="5" t="s">
        <v>1750</v>
      </c>
      <c r="D29" s="5" t="str">
        <f t="shared" si="6"/>
        <v>N/A</v>
      </c>
      <c r="E29" s="5" t="s">
        <v>1750</v>
      </c>
      <c r="F29" s="5" t="str">
        <f t="shared" si="7"/>
        <v>N/A</v>
      </c>
      <c r="G29" s="5" t="s">
        <v>1750</v>
      </c>
      <c r="H29" s="5" t="str">
        <f t="shared" si="9"/>
        <v>N/A</v>
      </c>
      <c r="I29" s="6" t="s">
        <v>1750</v>
      </c>
      <c r="J29" s="6" t="s">
        <v>1750</v>
      </c>
      <c r="K29" s="85" t="str">
        <f t="shared" si="8"/>
        <v>N/A</v>
      </c>
    </row>
    <row r="30" spans="1:11" x14ac:dyDescent="0.25">
      <c r="A30" s="108" t="s">
        <v>56</v>
      </c>
      <c r="B30" s="42" t="s">
        <v>213</v>
      </c>
      <c r="C30" s="5" t="s">
        <v>1750</v>
      </c>
      <c r="D30" s="5" t="str">
        <f t="shared" si="6"/>
        <v>N/A</v>
      </c>
      <c r="E30" s="5" t="s">
        <v>1750</v>
      </c>
      <c r="F30" s="5" t="str">
        <f t="shared" si="7"/>
        <v>N/A</v>
      </c>
      <c r="G30" s="5" t="s">
        <v>1750</v>
      </c>
      <c r="H30" s="5" t="str">
        <f t="shared" si="9"/>
        <v>N/A</v>
      </c>
      <c r="I30" s="6" t="s">
        <v>1750</v>
      </c>
      <c r="J30" s="6" t="s">
        <v>1750</v>
      </c>
      <c r="K30" s="85" t="str">
        <f t="shared" si="8"/>
        <v>N/A</v>
      </c>
    </row>
    <row r="31" spans="1:11" x14ac:dyDescent="0.25">
      <c r="A31" s="109" t="s">
        <v>57</v>
      </c>
      <c r="B31" s="115" t="s">
        <v>213</v>
      </c>
      <c r="C31" s="94" t="s">
        <v>1750</v>
      </c>
      <c r="D31" s="94" t="str">
        <f t="shared" si="6"/>
        <v>N/A</v>
      </c>
      <c r="E31" s="94" t="s">
        <v>1750</v>
      </c>
      <c r="F31" s="94" t="str">
        <f t="shared" si="7"/>
        <v>N/A</v>
      </c>
      <c r="G31" s="94" t="s">
        <v>1750</v>
      </c>
      <c r="H31" s="94" t="str">
        <f t="shared" si="9"/>
        <v>N/A</v>
      </c>
      <c r="I31" s="95" t="s">
        <v>1750</v>
      </c>
      <c r="J31" s="95" t="s">
        <v>1750</v>
      </c>
      <c r="K31" s="96" t="str">
        <f t="shared" si="8"/>
        <v>N/A</v>
      </c>
    </row>
    <row r="32" spans="1:11" ht="12" customHeight="1" x14ac:dyDescent="0.25">
      <c r="A32" s="175" t="s">
        <v>1619</v>
      </c>
      <c r="B32" s="176"/>
      <c r="C32" s="176"/>
      <c r="D32" s="176"/>
      <c r="E32" s="176"/>
      <c r="F32" s="176"/>
      <c r="G32" s="176"/>
      <c r="H32" s="176"/>
      <c r="I32" s="176"/>
      <c r="J32" s="176"/>
      <c r="K32" s="177"/>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1796875" style="13" customWidth="1"/>
    <col min="12" max="12" width="16.17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1749</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150171</v>
      </c>
      <c r="D7" s="39" t="str">
        <f>IF($B7="N/A","N/A",IF(C7&gt;10,"No",IF(C7&lt;-10,"No","Yes")))</f>
        <v>N/A</v>
      </c>
      <c r="E7" s="17">
        <v>152082</v>
      </c>
      <c r="F7" s="39" t="str">
        <f>IF($B7="N/A","N/A",IF(E7&gt;10,"No",IF(E7&lt;-10,"No","Yes")))</f>
        <v>N/A</v>
      </c>
      <c r="G7" s="17">
        <v>153179</v>
      </c>
      <c r="H7" s="39" t="str">
        <f>IF($B7="N/A","N/A",IF(G7&gt;10,"No",IF(G7&lt;-10,"No","Yes")))</f>
        <v>N/A</v>
      </c>
      <c r="I7" s="40">
        <v>1.2729999999999999</v>
      </c>
      <c r="J7" s="40">
        <v>0.72130000000000005</v>
      </c>
      <c r="K7" s="41" t="s">
        <v>734</v>
      </c>
      <c r="L7" s="86" t="str">
        <f>IF(J7="Div by 0", "N/A", IF(K7="N/A","N/A", IF(J7&gt;VALUE(MID(K7,1,2)), "No", IF(J7&lt;-1*VALUE(MID(K7,1,2)), "No", "Yes"))))</f>
        <v>Yes</v>
      </c>
    </row>
    <row r="8" spans="1:12" x14ac:dyDescent="0.25">
      <c r="A8" s="84" t="s">
        <v>58</v>
      </c>
      <c r="B8" s="21" t="s">
        <v>213</v>
      </c>
      <c r="C8" s="26">
        <v>763672270</v>
      </c>
      <c r="D8" s="7" t="str">
        <f>IF($B8="N/A","N/A",IF(C8&gt;10,"No",IF(C8&lt;-10,"No","Yes")))</f>
        <v>N/A</v>
      </c>
      <c r="E8" s="26">
        <v>809401714</v>
      </c>
      <c r="F8" s="7" t="str">
        <f>IF($B8="N/A","N/A",IF(E8&gt;10,"No",IF(E8&lt;-10,"No","Yes")))</f>
        <v>N/A</v>
      </c>
      <c r="G8" s="26">
        <v>838553686</v>
      </c>
      <c r="H8" s="7" t="str">
        <f>IF($B8="N/A","N/A",IF(G8&gt;10,"No",IF(G8&lt;-10,"No","Yes")))</f>
        <v>N/A</v>
      </c>
      <c r="I8" s="8">
        <v>5.9880000000000004</v>
      </c>
      <c r="J8" s="8">
        <v>3.6019999999999999</v>
      </c>
      <c r="K8" s="25" t="s">
        <v>734</v>
      </c>
      <c r="L8" s="85" t="str">
        <f>IF(J8="Div by 0", "N/A", IF(K8="N/A","N/A", IF(J8&gt;VALUE(MID(K8,1,2)), "No", IF(J8&lt;-1*VALUE(MID(K8,1,2)), "No", "Yes"))))</f>
        <v>Yes</v>
      </c>
    </row>
    <row r="9" spans="1:12" x14ac:dyDescent="0.25">
      <c r="A9" s="116" t="s">
        <v>939</v>
      </c>
      <c r="B9" s="5" t="s">
        <v>213</v>
      </c>
      <c r="C9" s="4">
        <v>10.876933629</v>
      </c>
      <c r="D9" s="7" t="str">
        <f>IF($B9="N/A","N/A",IF(C9&gt;10,"No",IF(C9&lt;-10,"No","Yes")))</f>
        <v>N/A</v>
      </c>
      <c r="E9" s="4">
        <v>11.041411869999999</v>
      </c>
      <c r="F9" s="7" t="str">
        <f>IF($B9="N/A","N/A",IF(E9&gt;10,"No",IF(E9&lt;-10,"No","Yes")))</f>
        <v>N/A</v>
      </c>
      <c r="G9" s="4">
        <v>11.229346058999999</v>
      </c>
      <c r="H9" s="7" t="str">
        <f>IF($B9="N/A","N/A",IF(G9&gt;10,"No",IF(G9&lt;-10,"No","Yes")))</f>
        <v>N/A</v>
      </c>
      <c r="I9" s="8">
        <v>1.512</v>
      </c>
      <c r="J9" s="8">
        <v>1.702</v>
      </c>
      <c r="K9" s="5" t="s">
        <v>213</v>
      </c>
      <c r="L9" s="85" t="str">
        <f>IF(J9="Div by 0", "N/A", IF(K9="N/A","N/A", IF(J9&gt;VALUE(MID(K9,1,2)), "No", IF(J9&lt;-1*VALUE(MID(K9,1,2)), "No", "Yes"))))</f>
        <v>N/A</v>
      </c>
    </row>
    <row r="10" spans="1:12" x14ac:dyDescent="0.25">
      <c r="A10" s="116" t="s">
        <v>940</v>
      </c>
      <c r="B10" s="5" t="s">
        <v>213</v>
      </c>
      <c r="C10" s="4">
        <v>40.495834748</v>
      </c>
      <c r="D10" s="7" t="str">
        <f t="shared" ref="D10:D20" si="0">IF($B10="N/A","N/A",IF(C10&gt;10,"No",IF(C10&lt;-10,"No","Yes")))</f>
        <v>N/A</v>
      </c>
      <c r="E10" s="4">
        <v>39.937007667000003</v>
      </c>
      <c r="F10" s="7" t="str">
        <f t="shared" ref="F10:F20" si="1">IF($B10="N/A","N/A",IF(E10&gt;10,"No",IF(E10&lt;-10,"No","Yes")))</f>
        <v>N/A</v>
      </c>
      <c r="G10" s="4">
        <v>41.227583414999998</v>
      </c>
      <c r="H10" s="7" t="str">
        <f t="shared" ref="H10:H20" si="2">IF($B10="N/A","N/A",IF(G10&gt;10,"No",IF(G10&lt;-10,"No","Yes")))</f>
        <v>N/A</v>
      </c>
      <c r="I10" s="8">
        <v>-1.38</v>
      </c>
      <c r="J10" s="8">
        <v>3.2320000000000002</v>
      </c>
      <c r="K10" s="5" t="s">
        <v>213</v>
      </c>
      <c r="L10" s="85" t="str">
        <f t="shared" ref="L10:L27" si="3">IF(J10="Div by 0", "N/A", IF(K10="N/A","N/A", IF(J10&gt;VALUE(MID(K10,1,2)), "No", IF(J10&lt;-1*VALUE(MID(K10,1,2)), "No", "Yes"))))</f>
        <v>N/A</v>
      </c>
    </row>
    <row r="11" spans="1:12" x14ac:dyDescent="0.25">
      <c r="A11" s="116" t="s">
        <v>941</v>
      </c>
      <c r="B11" s="5" t="s">
        <v>213</v>
      </c>
      <c r="C11" s="4">
        <v>4.7053026216999996</v>
      </c>
      <c r="D11" s="7" t="str">
        <f t="shared" si="0"/>
        <v>N/A</v>
      </c>
      <c r="E11" s="4">
        <v>5.0827842874</v>
      </c>
      <c r="F11" s="7" t="str">
        <f t="shared" si="1"/>
        <v>N/A</v>
      </c>
      <c r="G11" s="4">
        <v>4.9256099074000002</v>
      </c>
      <c r="H11" s="7" t="str">
        <f t="shared" si="2"/>
        <v>N/A</v>
      </c>
      <c r="I11" s="8">
        <v>8.0220000000000002</v>
      </c>
      <c r="J11" s="8">
        <v>-3.09</v>
      </c>
      <c r="K11" s="5" t="s">
        <v>213</v>
      </c>
      <c r="L11" s="85" t="str">
        <f t="shared" si="3"/>
        <v>N/A</v>
      </c>
    </row>
    <row r="12" spans="1:12" x14ac:dyDescent="0.25">
      <c r="A12" s="116" t="s">
        <v>942</v>
      </c>
      <c r="B12" s="5" t="s">
        <v>213</v>
      </c>
      <c r="C12" s="4">
        <v>0</v>
      </c>
      <c r="D12" s="7" t="str">
        <f t="shared" si="0"/>
        <v>N/A</v>
      </c>
      <c r="E12" s="4">
        <v>0</v>
      </c>
      <c r="F12" s="7" t="str">
        <f t="shared" si="1"/>
        <v>N/A</v>
      </c>
      <c r="G12" s="4">
        <v>0</v>
      </c>
      <c r="H12" s="7" t="str">
        <f t="shared" si="2"/>
        <v>N/A</v>
      </c>
      <c r="I12" s="8" t="s">
        <v>1750</v>
      </c>
      <c r="J12" s="8" t="s">
        <v>1750</v>
      </c>
      <c r="K12" s="5" t="s">
        <v>213</v>
      </c>
      <c r="L12" s="85" t="str">
        <f t="shared" si="3"/>
        <v>N/A</v>
      </c>
    </row>
    <row r="13" spans="1:12" x14ac:dyDescent="0.25">
      <c r="A13" s="116" t="s">
        <v>943</v>
      </c>
      <c r="B13" s="7" t="s">
        <v>213</v>
      </c>
      <c r="C13" s="4">
        <v>43.921929001000002</v>
      </c>
      <c r="D13" s="7" t="str">
        <f t="shared" si="0"/>
        <v>N/A</v>
      </c>
      <c r="E13" s="4">
        <v>43.938796175999997</v>
      </c>
      <c r="F13" s="7" t="str">
        <f t="shared" si="1"/>
        <v>N/A</v>
      </c>
      <c r="G13" s="4">
        <v>42.617460618000003</v>
      </c>
      <c r="H13" s="7" t="str">
        <f t="shared" si="2"/>
        <v>N/A</v>
      </c>
      <c r="I13" s="8">
        <v>3.8399999999999997E-2</v>
      </c>
      <c r="J13" s="8">
        <v>-3.01</v>
      </c>
      <c r="K13" s="5" t="s">
        <v>213</v>
      </c>
      <c r="L13" s="85" t="str">
        <f t="shared" si="3"/>
        <v>N/A</v>
      </c>
    </row>
    <row r="14" spans="1:12" ht="12.75" customHeight="1" x14ac:dyDescent="0.25">
      <c r="A14" s="116" t="s">
        <v>944</v>
      </c>
      <c r="B14" s="7" t="s">
        <v>213</v>
      </c>
      <c r="C14" s="4">
        <v>0</v>
      </c>
      <c r="D14" s="7" t="str">
        <f t="shared" si="0"/>
        <v>N/A</v>
      </c>
      <c r="E14" s="4">
        <v>0</v>
      </c>
      <c r="F14" s="7" t="str">
        <f t="shared" si="1"/>
        <v>N/A</v>
      </c>
      <c r="G14" s="4">
        <v>0</v>
      </c>
      <c r="H14" s="7" t="str">
        <f t="shared" si="2"/>
        <v>N/A</v>
      </c>
      <c r="I14" s="8" t="s">
        <v>1750</v>
      </c>
      <c r="J14" s="8" t="s">
        <v>1750</v>
      </c>
      <c r="K14" s="5" t="s">
        <v>213</v>
      </c>
      <c r="L14" s="85" t="str">
        <f t="shared" si="3"/>
        <v>N/A</v>
      </c>
    </row>
    <row r="15" spans="1:12" x14ac:dyDescent="0.25">
      <c r="A15" s="116" t="s">
        <v>945</v>
      </c>
      <c r="B15" s="7" t="s">
        <v>213</v>
      </c>
      <c r="C15" s="4">
        <v>0</v>
      </c>
      <c r="D15" s="7" t="str">
        <f t="shared" si="0"/>
        <v>N/A</v>
      </c>
      <c r="E15" s="4">
        <v>0</v>
      </c>
      <c r="F15" s="7" t="str">
        <f t="shared" si="1"/>
        <v>N/A</v>
      </c>
      <c r="G15" s="4">
        <v>0</v>
      </c>
      <c r="H15" s="7" t="str">
        <f t="shared" si="2"/>
        <v>N/A</v>
      </c>
      <c r="I15" s="8" t="s">
        <v>1750</v>
      </c>
      <c r="J15" s="8" t="s">
        <v>1750</v>
      </c>
      <c r="K15" s="5" t="s">
        <v>213</v>
      </c>
      <c r="L15" s="85" t="str">
        <f t="shared" si="3"/>
        <v>N/A</v>
      </c>
    </row>
    <row r="16" spans="1:12" ht="12.75" customHeight="1" x14ac:dyDescent="0.25">
      <c r="A16" s="116" t="s">
        <v>946</v>
      </c>
      <c r="B16" s="7" t="s">
        <v>213</v>
      </c>
      <c r="C16" s="4">
        <v>0</v>
      </c>
      <c r="D16" s="7" t="str">
        <f t="shared" si="0"/>
        <v>N/A</v>
      </c>
      <c r="E16" s="4">
        <v>0</v>
      </c>
      <c r="F16" s="7" t="str">
        <f t="shared" si="1"/>
        <v>N/A</v>
      </c>
      <c r="G16" s="4">
        <v>0</v>
      </c>
      <c r="H16" s="7" t="str">
        <f t="shared" si="2"/>
        <v>N/A</v>
      </c>
      <c r="I16" s="8" t="s">
        <v>1750</v>
      </c>
      <c r="J16" s="8" t="s">
        <v>1750</v>
      </c>
      <c r="K16" s="5" t="s">
        <v>213</v>
      </c>
      <c r="L16" s="85" t="str">
        <f t="shared" si="3"/>
        <v>N/A</v>
      </c>
    </row>
    <row r="17" spans="1:12" ht="12.75" customHeight="1" x14ac:dyDescent="0.25">
      <c r="A17" s="116" t="s">
        <v>947</v>
      </c>
      <c r="B17" s="7" t="s">
        <v>213</v>
      </c>
      <c r="C17" s="4">
        <v>84.417763749000002</v>
      </c>
      <c r="D17" s="7" t="str">
        <f t="shared" si="0"/>
        <v>N/A</v>
      </c>
      <c r="E17" s="4">
        <v>83.875803843</v>
      </c>
      <c r="F17" s="7" t="str">
        <f t="shared" si="1"/>
        <v>N/A</v>
      </c>
      <c r="G17" s="4">
        <v>83.845044032999994</v>
      </c>
      <c r="H17" s="7" t="str">
        <f t="shared" si="2"/>
        <v>N/A</v>
      </c>
      <c r="I17" s="8">
        <v>-0.64200000000000002</v>
      </c>
      <c r="J17" s="8">
        <v>-3.6999999999999998E-2</v>
      </c>
      <c r="K17" s="5" t="s">
        <v>213</v>
      </c>
      <c r="L17" s="85" t="str">
        <f t="shared" si="3"/>
        <v>N/A</v>
      </c>
    </row>
    <row r="18" spans="1:12" ht="12.75" customHeight="1" x14ac:dyDescent="0.25">
      <c r="A18" s="116" t="s">
        <v>1703</v>
      </c>
      <c r="B18" s="7" t="s">
        <v>213</v>
      </c>
      <c r="C18" s="4">
        <v>43.921929001000002</v>
      </c>
      <c r="D18" s="7" t="str">
        <f t="shared" si="0"/>
        <v>N/A</v>
      </c>
      <c r="E18" s="4">
        <v>43.938796175999997</v>
      </c>
      <c r="F18" s="7" t="str">
        <f t="shared" si="1"/>
        <v>N/A</v>
      </c>
      <c r="G18" s="4">
        <v>42.617460618000003</v>
      </c>
      <c r="H18" s="7" t="str">
        <f t="shared" si="2"/>
        <v>N/A</v>
      </c>
      <c r="I18" s="8">
        <v>3.8399999999999997E-2</v>
      </c>
      <c r="J18" s="8">
        <v>-3.01</v>
      </c>
      <c r="K18" s="5" t="s">
        <v>213</v>
      </c>
      <c r="L18" s="85" t="str">
        <f t="shared" si="3"/>
        <v>N/A</v>
      </c>
    </row>
    <row r="19" spans="1:12" ht="12.75" customHeight="1" x14ac:dyDescent="0.25">
      <c r="A19" s="116" t="s">
        <v>948</v>
      </c>
      <c r="B19" s="7" t="s">
        <v>213</v>
      </c>
      <c r="C19" s="4">
        <v>4.7053026216999996</v>
      </c>
      <c r="D19" s="7" t="str">
        <f t="shared" si="0"/>
        <v>N/A</v>
      </c>
      <c r="E19" s="4">
        <v>5.0827842874</v>
      </c>
      <c r="F19" s="7" t="str">
        <f t="shared" si="1"/>
        <v>N/A</v>
      </c>
      <c r="G19" s="4">
        <v>4.9256099074000002</v>
      </c>
      <c r="H19" s="7" t="str">
        <f t="shared" si="2"/>
        <v>N/A</v>
      </c>
      <c r="I19" s="8">
        <v>8.0220000000000002</v>
      </c>
      <c r="J19" s="8">
        <v>-3.09</v>
      </c>
      <c r="K19" s="5" t="s">
        <v>213</v>
      </c>
      <c r="L19" s="85" t="str">
        <f t="shared" si="3"/>
        <v>N/A</v>
      </c>
    </row>
    <row r="20" spans="1:12" ht="12.75" customHeight="1" x14ac:dyDescent="0.25">
      <c r="A20" s="117" t="s">
        <v>132</v>
      </c>
      <c r="B20" s="1" t="s">
        <v>213</v>
      </c>
      <c r="C20" s="22">
        <v>14</v>
      </c>
      <c r="D20" s="7" t="str">
        <f t="shared" si="0"/>
        <v>N/A</v>
      </c>
      <c r="E20" s="22">
        <v>16</v>
      </c>
      <c r="F20" s="7" t="str">
        <f t="shared" si="1"/>
        <v>N/A</v>
      </c>
      <c r="G20" s="22">
        <v>68</v>
      </c>
      <c r="H20" s="7" t="str">
        <f t="shared" si="2"/>
        <v>N/A</v>
      </c>
      <c r="I20" s="8">
        <v>14.29</v>
      </c>
      <c r="J20" s="8">
        <v>325</v>
      </c>
      <c r="K20" s="22" t="s">
        <v>213</v>
      </c>
      <c r="L20" s="85" t="str">
        <f t="shared" si="3"/>
        <v>N/A</v>
      </c>
    </row>
    <row r="21" spans="1:12" ht="12.75" customHeight="1" x14ac:dyDescent="0.25">
      <c r="A21" s="117" t="s">
        <v>133</v>
      </c>
      <c r="B21" s="25" t="s">
        <v>276</v>
      </c>
      <c r="C21" s="4">
        <v>9.3227054000000007E-3</v>
      </c>
      <c r="D21" s="7" t="str">
        <f>IF($B21="N/A","N/A",IF(C21&gt;=2,"No",IF(C21&lt;0,"No","Yes")))</f>
        <v>Yes</v>
      </c>
      <c r="E21" s="4">
        <v>1.05206402E-2</v>
      </c>
      <c r="F21" s="7" t="str">
        <f>IF($B21="N/A","N/A",IF(E21&gt;=2,"No",IF(E21&lt;0,"No","Yes")))</f>
        <v>Yes</v>
      </c>
      <c r="G21" s="4">
        <v>4.4392508099999999E-2</v>
      </c>
      <c r="H21" s="7" t="str">
        <f>IF($B21="N/A","N/A",IF(G21&gt;=2,"No",IF(G21&lt;0,"No","Yes")))</f>
        <v>Yes</v>
      </c>
      <c r="I21" s="8">
        <v>12.85</v>
      </c>
      <c r="J21" s="8">
        <v>322</v>
      </c>
      <c r="K21" s="5" t="s">
        <v>213</v>
      </c>
      <c r="L21" s="85" t="str">
        <f t="shared" si="3"/>
        <v>N/A</v>
      </c>
    </row>
    <row r="22" spans="1:12" x14ac:dyDescent="0.25">
      <c r="A22" s="108" t="s">
        <v>134</v>
      </c>
      <c r="B22" s="25" t="s">
        <v>213</v>
      </c>
      <c r="C22" s="26">
        <v>6633</v>
      </c>
      <c r="D22" s="7" t="str">
        <f t="shared" ref="D22:D27" si="4">IF($B22="N/A","N/A",IF(C22&gt;10,"No",IF(C22&lt;-10,"No","Yes")))</f>
        <v>N/A</v>
      </c>
      <c r="E22" s="26">
        <v>2266</v>
      </c>
      <c r="F22" s="7" t="str">
        <f t="shared" ref="F22:F27" si="5">IF($B22="N/A","N/A",IF(E22&gt;10,"No",IF(E22&lt;-10,"No","Yes")))</f>
        <v>N/A</v>
      </c>
      <c r="G22" s="26">
        <v>880481</v>
      </c>
      <c r="H22" s="7" t="str">
        <f t="shared" ref="H22:H27" si="6">IF($B22="N/A","N/A",IF(G22&gt;10,"No",IF(G22&lt;-10,"No","Yes")))</f>
        <v>N/A</v>
      </c>
      <c r="I22" s="8">
        <v>-65.8</v>
      </c>
      <c r="J22" s="8">
        <v>38756</v>
      </c>
      <c r="K22" s="5" t="s">
        <v>213</v>
      </c>
      <c r="L22" s="85" t="str">
        <f t="shared" si="3"/>
        <v>N/A</v>
      </c>
    </row>
    <row r="23" spans="1:12" x14ac:dyDescent="0.25">
      <c r="A23" s="108" t="s">
        <v>1679</v>
      </c>
      <c r="B23" s="25" t="s">
        <v>213</v>
      </c>
      <c r="C23" s="26">
        <v>473.78571428999999</v>
      </c>
      <c r="D23" s="7" t="str">
        <f t="shared" si="4"/>
        <v>N/A</v>
      </c>
      <c r="E23" s="26">
        <v>141.625</v>
      </c>
      <c r="F23" s="7" t="str">
        <f t="shared" si="5"/>
        <v>N/A</v>
      </c>
      <c r="G23" s="26">
        <v>12948.25</v>
      </c>
      <c r="H23" s="7" t="str">
        <f t="shared" si="6"/>
        <v>N/A</v>
      </c>
      <c r="I23" s="8">
        <v>-70.099999999999994</v>
      </c>
      <c r="J23" s="8">
        <v>9043</v>
      </c>
      <c r="K23" s="5" t="s">
        <v>213</v>
      </c>
      <c r="L23" s="85" t="str">
        <f t="shared" si="3"/>
        <v>N/A</v>
      </c>
    </row>
    <row r="24" spans="1:12" ht="12.75" customHeight="1" x14ac:dyDescent="0.25">
      <c r="A24" s="117" t="s">
        <v>135</v>
      </c>
      <c r="B24" s="21" t="s">
        <v>213</v>
      </c>
      <c r="C24" s="1">
        <v>4</v>
      </c>
      <c r="D24" s="7" t="str">
        <f t="shared" si="4"/>
        <v>N/A</v>
      </c>
      <c r="E24" s="1">
        <v>7</v>
      </c>
      <c r="F24" s="7" t="str">
        <f t="shared" si="5"/>
        <v>N/A</v>
      </c>
      <c r="G24" s="1">
        <v>66</v>
      </c>
      <c r="H24" s="7" t="str">
        <f t="shared" si="6"/>
        <v>N/A</v>
      </c>
      <c r="I24" s="8">
        <v>75</v>
      </c>
      <c r="J24" s="8">
        <v>842.9</v>
      </c>
      <c r="K24" s="22" t="s">
        <v>213</v>
      </c>
      <c r="L24" s="85" t="str">
        <f t="shared" si="3"/>
        <v>N/A</v>
      </c>
    </row>
    <row r="25" spans="1:12" ht="12.75" customHeight="1" x14ac:dyDescent="0.25">
      <c r="A25" s="117" t="s">
        <v>136</v>
      </c>
      <c r="B25" s="21" t="s">
        <v>213</v>
      </c>
      <c r="C25" s="9">
        <v>2.6636301000000002E-3</v>
      </c>
      <c r="D25" s="7" t="str">
        <f t="shared" si="4"/>
        <v>N/A</v>
      </c>
      <c r="E25" s="9">
        <v>4.6027801000000004E-3</v>
      </c>
      <c r="F25" s="7" t="str">
        <f t="shared" si="5"/>
        <v>N/A</v>
      </c>
      <c r="G25" s="9">
        <v>4.3086846099999999E-2</v>
      </c>
      <c r="H25" s="7" t="str">
        <f t="shared" si="6"/>
        <v>N/A</v>
      </c>
      <c r="I25" s="8">
        <v>72.8</v>
      </c>
      <c r="J25" s="8">
        <v>836.1</v>
      </c>
      <c r="K25" s="5" t="s">
        <v>213</v>
      </c>
      <c r="L25" s="85" t="str">
        <f t="shared" si="3"/>
        <v>N/A</v>
      </c>
    </row>
    <row r="26" spans="1:12" ht="25" x14ac:dyDescent="0.25">
      <c r="A26" s="108" t="s">
        <v>137</v>
      </c>
      <c r="B26" s="21" t="s">
        <v>213</v>
      </c>
      <c r="C26" s="10">
        <v>6600</v>
      </c>
      <c r="D26" s="7" t="str">
        <f t="shared" si="4"/>
        <v>N/A</v>
      </c>
      <c r="E26" s="10">
        <v>1766</v>
      </c>
      <c r="F26" s="7" t="str">
        <f t="shared" si="5"/>
        <v>N/A</v>
      </c>
      <c r="G26" s="10">
        <v>880469</v>
      </c>
      <c r="H26" s="7" t="str">
        <f t="shared" si="6"/>
        <v>N/A</v>
      </c>
      <c r="I26" s="8">
        <v>-73.2</v>
      </c>
      <c r="J26" s="8">
        <v>49757</v>
      </c>
      <c r="K26" s="5" t="s">
        <v>213</v>
      </c>
      <c r="L26" s="85" t="str">
        <f t="shared" si="3"/>
        <v>N/A</v>
      </c>
    </row>
    <row r="27" spans="1:12" ht="25" x14ac:dyDescent="0.25">
      <c r="A27" s="108" t="s">
        <v>949</v>
      </c>
      <c r="B27" s="21" t="s">
        <v>213</v>
      </c>
      <c r="C27" s="10">
        <v>1650</v>
      </c>
      <c r="D27" s="7" t="str">
        <f t="shared" si="4"/>
        <v>N/A</v>
      </c>
      <c r="E27" s="10">
        <v>252.28571428999999</v>
      </c>
      <c r="F27" s="7" t="str">
        <f t="shared" si="5"/>
        <v>N/A</v>
      </c>
      <c r="G27" s="10">
        <v>13340.439394000001</v>
      </c>
      <c r="H27" s="7" t="str">
        <f t="shared" si="6"/>
        <v>N/A</v>
      </c>
      <c r="I27" s="8">
        <v>-84.7</v>
      </c>
      <c r="J27" s="8">
        <v>5188</v>
      </c>
      <c r="K27" s="5" t="s">
        <v>213</v>
      </c>
      <c r="L27" s="85" t="str">
        <f t="shared" si="3"/>
        <v>N/A</v>
      </c>
    </row>
    <row r="28" spans="1:12" x14ac:dyDescent="0.25">
      <c r="A28" s="117" t="s">
        <v>138</v>
      </c>
      <c r="B28" s="1" t="s">
        <v>213</v>
      </c>
      <c r="C28" s="22">
        <v>2284</v>
      </c>
      <c r="D28" s="7" t="str">
        <f>IF($B28="N/A","N/A",IF(C28&gt;10,"No",IF(C28&lt;-10,"No","Yes")))</f>
        <v>N/A</v>
      </c>
      <c r="E28" s="22">
        <v>1953</v>
      </c>
      <c r="F28" s="7" t="str">
        <f>IF($B28="N/A","N/A",IF(E28&gt;10,"No",IF(E28&lt;-10,"No","Yes")))</f>
        <v>N/A</v>
      </c>
      <c r="G28" s="22">
        <v>2025</v>
      </c>
      <c r="H28" s="7" t="str">
        <f>IF($B28="N/A","N/A",IF(G28&gt;10,"No",IF(G28&lt;-10,"No","Yes")))</f>
        <v>N/A</v>
      </c>
      <c r="I28" s="8">
        <v>-14.5</v>
      </c>
      <c r="J28" s="8">
        <v>3.6869999999999998</v>
      </c>
      <c r="K28" s="22" t="s">
        <v>213</v>
      </c>
      <c r="L28" s="85" t="str">
        <f>IF(J28="Div by 0", "N/A", IF(K28="N/A","N/A", IF(J28&gt;VALUE(MID(K28,1,2)), "No", IF(J28&lt;-1*VALUE(MID(K28,1,2)), "No", "Yes"))))</f>
        <v>N/A</v>
      </c>
    </row>
    <row r="29" spans="1:12" x14ac:dyDescent="0.25">
      <c r="A29" s="108" t="s">
        <v>139</v>
      </c>
      <c r="B29" s="25" t="s">
        <v>213</v>
      </c>
      <c r="C29" s="4">
        <v>1.5209328033</v>
      </c>
      <c r="D29" s="7" t="str">
        <f>IF($B29="N/A","N/A",IF(C29&gt;10,"No",IF(C29&lt;-10,"No","Yes")))</f>
        <v>N/A</v>
      </c>
      <c r="E29" s="4">
        <v>1.2841756420999999</v>
      </c>
      <c r="F29" s="7" t="str">
        <f>IF($B29="N/A","N/A",IF(E29&gt;10,"No",IF(E29&lt;-10,"No","Yes")))</f>
        <v>N/A</v>
      </c>
      <c r="G29" s="4">
        <v>1.3219827783</v>
      </c>
      <c r="H29" s="7" t="str">
        <f>IF($B29="N/A","N/A",IF(G29&gt;10,"No",IF(G29&lt;-10,"No","Yes")))</f>
        <v>N/A</v>
      </c>
      <c r="I29" s="8">
        <v>-15.6</v>
      </c>
      <c r="J29" s="8">
        <v>2.944</v>
      </c>
      <c r="K29" s="5" t="s">
        <v>213</v>
      </c>
      <c r="L29" s="85" t="str">
        <f>IF(J29="Div by 0", "N/A", IF(K29="N/A","N/A", IF(J29&gt;VALUE(MID(K29,1,2)), "No", IF(J29&lt;-1*VALUE(MID(K29,1,2)), "No", "Yes"))))</f>
        <v>N/A</v>
      </c>
    </row>
    <row r="30" spans="1:12" x14ac:dyDescent="0.25">
      <c r="A30" s="117" t="s">
        <v>140</v>
      </c>
      <c r="B30" s="22" t="s">
        <v>213</v>
      </c>
      <c r="C30" s="22">
        <v>5852</v>
      </c>
      <c r="D30" s="7" t="str">
        <f>IF($B30="N/A","N/A",IF(C30&gt;10,"No",IF(C30&lt;-10,"No","Yes")))</f>
        <v>N/A</v>
      </c>
      <c r="E30" s="22">
        <v>5856</v>
      </c>
      <c r="F30" s="7" t="str">
        <f>IF($B30="N/A","N/A",IF(E30&gt;10,"No",IF(E30&lt;-10,"No","Yes")))</f>
        <v>N/A</v>
      </c>
      <c r="G30" s="22">
        <v>5627</v>
      </c>
      <c r="H30" s="7" t="str">
        <f>IF($B30="N/A","N/A",IF(G30&gt;10,"No",IF(G30&lt;-10,"No","Yes")))</f>
        <v>N/A</v>
      </c>
      <c r="I30" s="8">
        <v>6.8400000000000002E-2</v>
      </c>
      <c r="J30" s="8">
        <v>-3.91</v>
      </c>
      <c r="K30" s="22" t="s">
        <v>213</v>
      </c>
      <c r="L30" s="85" t="str">
        <f>IF(J30="Div by 0", "N/A", IF(K30="N/A","N/A", IF(J30&gt;VALUE(MID(K30,1,2)), "No", IF(J30&lt;-1*VALUE(MID(K30,1,2)), "No", "Yes"))))</f>
        <v>N/A</v>
      </c>
    </row>
    <row r="31" spans="1:12" x14ac:dyDescent="0.25">
      <c r="A31" s="108" t="s">
        <v>141</v>
      </c>
      <c r="B31" s="21" t="s">
        <v>213</v>
      </c>
      <c r="C31" s="4">
        <v>3.8968908777000002</v>
      </c>
      <c r="D31" s="7" t="str">
        <f>IF($B31="N/A","N/A",IF(C31&gt;10,"No",IF(C31&lt;-10,"No","Yes")))</f>
        <v>N/A</v>
      </c>
      <c r="E31" s="4">
        <v>3.8505543061999998</v>
      </c>
      <c r="F31" s="7" t="str">
        <f>IF($B31="N/A","N/A",IF(E31&gt;10,"No",IF(E31&lt;-10,"No","Yes")))</f>
        <v>N/A</v>
      </c>
      <c r="G31" s="4">
        <v>3.6734800461999999</v>
      </c>
      <c r="H31" s="7" t="str">
        <f>IF($B31="N/A","N/A",IF(G31&gt;10,"No",IF(G31&lt;-10,"No","Yes")))</f>
        <v>N/A</v>
      </c>
      <c r="I31" s="8">
        <v>-1.19</v>
      </c>
      <c r="J31" s="8">
        <v>-4.5999999999999996</v>
      </c>
      <c r="K31" s="5" t="s">
        <v>213</v>
      </c>
      <c r="L31" s="85" t="str">
        <f>IF(J31="Div by 0", "N/A", IF(K31="N/A","N/A", IF(J31&gt;VALUE(MID(K31,1,2)), "No", IF(J31&lt;-1*VALUE(MID(K31,1,2)), "No", "Yes"))))</f>
        <v>N/A</v>
      </c>
    </row>
    <row r="32" spans="1:12" ht="12.75" customHeight="1" x14ac:dyDescent="0.25">
      <c r="A32" s="117" t="s">
        <v>142</v>
      </c>
      <c r="B32" s="1" t="s">
        <v>213</v>
      </c>
      <c r="C32" s="1">
        <v>3069.3333333</v>
      </c>
      <c r="D32" s="7" t="str">
        <f>IF($B32="N/A","N/A",IF(C32&gt;10,"No",IF(C32&lt;-10,"No","Yes")))</f>
        <v>N/A</v>
      </c>
      <c r="E32" s="1">
        <v>2811.75</v>
      </c>
      <c r="F32" s="7" t="str">
        <f>IF($B32="N/A","N/A",IF(E32&gt;10,"No",IF(E32&lt;-10,"No","Yes")))</f>
        <v>N/A</v>
      </c>
      <c r="G32" s="1">
        <v>2775.75</v>
      </c>
      <c r="H32" s="7" t="str">
        <f>IF($B32="N/A","N/A",IF(G32&gt;10,"No",IF(G32&lt;-10,"No","Yes")))</f>
        <v>N/A</v>
      </c>
      <c r="I32" s="8">
        <v>-8.39</v>
      </c>
      <c r="J32" s="8">
        <v>-1.28</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0</v>
      </c>
      <c r="F33" s="7" t="str">
        <f t="shared" ref="F33:F35" si="8">IF($B33="N/A","N/A",IF(E33&gt;10,"No",IF(E33&lt;-10,"No","Yes")))</f>
        <v>N/A</v>
      </c>
      <c r="G33" s="1">
        <v>11</v>
      </c>
      <c r="H33" s="7" t="str">
        <f t="shared" ref="H33:H35" si="9">IF($B33="N/A","N/A",IF(G33&gt;10,"No",IF(G33&lt;-10,"No","Yes")))</f>
        <v>N/A</v>
      </c>
      <c r="I33" s="8" t="s">
        <v>213</v>
      </c>
      <c r="J33" s="8" t="s">
        <v>1750</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0</v>
      </c>
      <c r="F34" s="7" t="str">
        <f t="shared" si="8"/>
        <v>N/A</v>
      </c>
      <c r="G34" s="1">
        <v>4.6310385000000003E-3</v>
      </c>
      <c r="H34" s="7" t="str">
        <f t="shared" si="9"/>
        <v>N/A</v>
      </c>
      <c r="I34" s="8" t="s">
        <v>213</v>
      </c>
      <c r="J34" s="8" t="s">
        <v>1750</v>
      </c>
      <c r="K34" s="1" t="s">
        <v>213</v>
      </c>
      <c r="L34" s="85" t="str">
        <f t="shared" si="10"/>
        <v>N/A</v>
      </c>
    </row>
    <row r="35" spans="1:12" ht="30.75" customHeight="1" x14ac:dyDescent="0.25">
      <c r="A35" s="123" t="s">
        <v>1722</v>
      </c>
      <c r="B35" s="101" t="s">
        <v>213</v>
      </c>
      <c r="C35" s="101" t="s">
        <v>213</v>
      </c>
      <c r="D35" s="124" t="str">
        <f t="shared" si="7"/>
        <v>N/A</v>
      </c>
      <c r="E35" s="101">
        <v>0</v>
      </c>
      <c r="F35" s="124" t="str">
        <f t="shared" si="8"/>
        <v>N/A</v>
      </c>
      <c r="G35" s="101">
        <v>87850</v>
      </c>
      <c r="H35" s="124" t="str">
        <f t="shared" si="9"/>
        <v>N/A</v>
      </c>
      <c r="I35" s="125" t="s">
        <v>213</v>
      </c>
      <c r="J35" s="125" t="s">
        <v>1750</v>
      </c>
      <c r="K35" s="101" t="s">
        <v>213</v>
      </c>
      <c r="L35" s="96" t="str">
        <f t="shared" si="10"/>
        <v>N/A</v>
      </c>
    </row>
    <row r="36" spans="1:12" s="13" customFormat="1" ht="12" customHeight="1" x14ac:dyDescent="0.25">
      <c r="A36" s="179" t="s">
        <v>1619</v>
      </c>
      <c r="B36" s="179"/>
      <c r="C36" s="179"/>
      <c r="D36" s="179"/>
      <c r="E36" s="179"/>
      <c r="F36" s="179"/>
      <c r="G36" s="179"/>
      <c r="H36" s="179"/>
      <c r="I36" s="179"/>
      <c r="J36" s="179"/>
      <c r="K36" s="179"/>
      <c r="L36" s="179"/>
    </row>
    <row r="37" spans="1:12" s="13" customFormat="1" ht="12.75" customHeight="1" x14ac:dyDescent="0.25">
      <c r="A37" s="178" t="s">
        <v>1617</v>
      </c>
      <c r="B37" s="178"/>
      <c r="C37" s="178"/>
      <c r="D37" s="178"/>
      <c r="E37" s="178"/>
      <c r="F37" s="178"/>
      <c r="G37" s="178"/>
      <c r="H37" s="178"/>
      <c r="I37" s="178"/>
      <c r="J37" s="178"/>
      <c r="K37" s="178"/>
      <c r="L37" s="178"/>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pane="topRight"/>
      <selection pane="bottomLeft"/>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1796875" style="13" customWidth="1"/>
    <col min="12" max="12" width="16.17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3" t="s">
        <v>1577</v>
      </c>
      <c r="B2" s="184"/>
      <c r="C2" s="184"/>
      <c r="D2" s="184"/>
      <c r="E2" s="184"/>
      <c r="F2" s="184"/>
      <c r="G2" s="184"/>
      <c r="H2" s="184"/>
      <c r="I2" s="184"/>
      <c r="J2" s="184"/>
      <c r="K2" s="184"/>
      <c r="L2" s="185"/>
    </row>
    <row r="3" spans="1:12" s="13" customFormat="1" ht="13" x14ac:dyDescent="0.3">
      <c r="A3" s="164" t="s">
        <v>1749</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147873</v>
      </c>
      <c r="D6" s="7" t="str">
        <f>IF($B6="N/A","N/A",IF(C6&gt;10,"No",IF(C6&lt;-10,"No","Yes")))</f>
        <v>N/A</v>
      </c>
      <c r="E6" s="22">
        <v>150113</v>
      </c>
      <c r="F6" s="7" t="str">
        <f>IF($B6="N/A","N/A",IF(E6&gt;10,"No",IF(E6&lt;-10,"No","Yes")))</f>
        <v>N/A</v>
      </c>
      <c r="G6" s="22">
        <v>151086</v>
      </c>
      <c r="H6" s="7" t="str">
        <f>IF($B6="N/A","N/A",IF(G6&gt;10,"No",IF(G6&lt;-10,"No","Yes")))</f>
        <v>N/A</v>
      </c>
      <c r="I6" s="8">
        <v>1.5149999999999999</v>
      </c>
      <c r="J6" s="8">
        <v>0.6482</v>
      </c>
      <c r="K6" s="1" t="s">
        <v>734</v>
      </c>
      <c r="L6" s="85" t="str">
        <f>IF(J6="Div by 0", "N/A", IF(K6="N/A","N/A", IF(J6&gt;VALUE(MID(K6,1,2)), "No", IF(J6&lt;-1*VALUE(MID(K6,1,2)), "No", "Yes"))))</f>
        <v>Yes</v>
      </c>
    </row>
    <row r="7" spans="1:12" x14ac:dyDescent="0.25">
      <c r="A7" s="117" t="s">
        <v>59</v>
      </c>
      <c r="B7" s="22" t="s">
        <v>213</v>
      </c>
      <c r="C7" s="22">
        <v>118330.06</v>
      </c>
      <c r="D7" s="7" t="str">
        <f>IF($B7="N/A","N/A",IF(C7&gt;10,"No",IF(C7&lt;-10,"No","Yes")))</f>
        <v>N/A</v>
      </c>
      <c r="E7" s="22">
        <v>119264.74</v>
      </c>
      <c r="F7" s="7" t="str">
        <f>IF($B7="N/A","N/A",IF(E7&gt;10,"No",IF(E7&lt;-10,"No","Yes")))</f>
        <v>N/A</v>
      </c>
      <c r="G7" s="22">
        <v>121396.43</v>
      </c>
      <c r="H7" s="7" t="str">
        <f>IF($B7="N/A","N/A",IF(G7&gt;10,"No",IF(G7&lt;-10,"No","Yes")))</f>
        <v>N/A</v>
      </c>
      <c r="I7" s="8">
        <v>0.78990000000000005</v>
      </c>
      <c r="J7" s="8">
        <v>1.7869999999999999</v>
      </c>
      <c r="K7" s="1" t="s">
        <v>735</v>
      </c>
      <c r="L7" s="85" t="str">
        <f>IF(J7="Div by 0", "N/A", IF(K7="N/A","N/A", IF(J7&gt;VALUE(MID(K7,1,2)), "No", IF(J7&lt;-1*VALUE(MID(K7,1,2)), "No", "Yes"))))</f>
        <v>Yes</v>
      </c>
    </row>
    <row r="8" spans="1:12" x14ac:dyDescent="0.25">
      <c r="A8" s="127" t="s">
        <v>143</v>
      </c>
      <c r="B8" s="22" t="s">
        <v>213</v>
      </c>
      <c r="C8" s="22">
        <v>18662</v>
      </c>
      <c r="D8" s="7" t="str">
        <f>IF($B8="N/A","N/A",IF(C8&gt;10,"No",IF(C8&lt;-10,"No","Yes")))</f>
        <v>N/A</v>
      </c>
      <c r="E8" s="22">
        <v>17820</v>
      </c>
      <c r="F8" s="7" t="str">
        <f>IF($B8="N/A","N/A",IF(E8&gt;10,"No",IF(E8&lt;-10,"No","Yes")))</f>
        <v>N/A</v>
      </c>
      <c r="G8" s="22">
        <v>18754</v>
      </c>
      <c r="H8" s="7" t="str">
        <f>IF($B8="N/A","N/A",IF(G8&gt;10,"No",IF(G8&lt;-10,"No","Yes")))</f>
        <v>N/A</v>
      </c>
      <c r="I8" s="8">
        <v>-4.51</v>
      </c>
      <c r="J8" s="8">
        <v>5.2409999999999997</v>
      </c>
      <c r="K8" s="22" t="s">
        <v>213</v>
      </c>
      <c r="L8" s="85" t="str">
        <f>IF(J8="Div by 0", "N/A", IF(K8="N/A","N/A", IF(J8&gt;VALUE(MID(K8,1,2)), "No", IF(J8&lt;-1*VALUE(MID(K8,1,2)), "No", "Yes"))))</f>
        <v>N/A</v>
      </c>
    </row>
    <row r="9" spans="1:12" x14ac:dyDescent="0.25">
      <c r="A9" s="117" t="s">
        <v>676</v>
      </c>
      <c r="B9" s="22" t="s">
        <v>213</v>
      </c>
      <c r="C9" s="22">
        <v>18109</v>
      </c>
      <c r="D9" s="7" t="str">
        <f t="shared" ref="D9:D11" si="0">IF($B9="N/A","N/A",IF(C9&gt;10,"No",IF(C9&lt;-10,"No","Yes")))</f>
        <v>N/A</v>
      </c>
      <c r="E9" s="22">
        <v>17290</v>
      </c>
      <c r="F9" s="7" t="str">
        <f t="shared" ref="F9:F11" si="1">IF($B9="N/A","N/A",IF(E9&gt;10,"No",IF(E9&lt;-10,"No","Yes")))</f>
        <v>N/A</v>
      </c>
      <c r="G9" s="22">
        <v>18237</v>
      </c>
      <c r="H9" s="7" t="str">
        <f t="shared" ref="H9:H11" si="2">IF($B9="N/A","N/A",IF(G9&gt;10,"No",IF(G9&lt;-10,"No","Yes")))</f>
        <v>N/A</v>
      </c>
      <c r="I9" s="8">
        <v>-4.5199999999999996</v>
      </c>
      <c r="J9" s="8">
        <v>5.4770000000000003</v>
      </c>
      <c r="K9" s="22" t="s">
        <v>213</v>
      </c>
      <c r="L9" s="85" t="str">
        <f t="shared" ref="L9:L11" si="3">IF(J9="Div by 0", "N/A", IF(K9="N/A","N/A", IF(J9&gt;VALUE(MID(K9,1,2)), "No", IF(J9&lt;-1*VALUE(MID(K9,1,2)), "No", "Yes"))))</f>
        <v>N/A</v>
      </c>
    </row>
    <row r="10" spans="1:12" x14ac:dyDescent="0.25">
      <c r="A10" s="117" t="s">
        <v>423</v>
      </c>
      <c r="B10" s="22" t="s">
        <v>213</v>
      </c>
      <c r="C10" s="22">
        <v>553</v>
      </c>
      <c r="D10" s="7" t="str">
        <f t="shared" si="0"/>
        <v>N/A</v>
      </c>
      <c r="E10" s="22">
        <v>530</v>
      </c>
      <c r="F10" s="7" t="str">
        <f t="shared" si="1"/>
        <v>N/A</v>
      </c>
      <c r="G10" s="22">
        <v>517</v>
      </c>
      <c r="H10" s="7" t="str">
        <f t="shared" si="2"/>
        <v>N/A</v>
      </c>
      <c r="I10" s="8">
        <v>-4.16</v>
      </c>
      <c r="J10" s="8">
        <v>-2.4500000000000002</v>
      </c>
      <c r="K10" s="22" t="s">
        <v>213</v>
      </c>
      <c r="L10" s="85" t="str">
        <f t="shared" si="3"/>
        <v>N/A</v>
      </c>
    </row>
    <row r="11" spans="1:12" x14ac:dyDescent="0.25">
      <c r="A11" s="117" t="s">
        <v>169</v>
      </c>
      <c r="B11" s="22" t="s">
        <v>213</v>
      </c>
      <c r="C11" s="4">
        <v>12.620289032000001</v>
      </c>
      <c r="D11" s="7" t="str">
        <f t="shared" si="0"/>
        <v>N/A</v>
      </c>
      <c r="E11" s="4">
        <v>11.871057136999999</v>
      </c>
      <c r="F11" s="7" t="str">
        <f t="shared" si="1"/>
        <v>N/A</v>
      </c>
      <c r="G11" s="4">
        <v>12.412798008999999</v>
      </c>
      <c r="H11" s="7" t="str">
        <f t="shared" si="2"/>
        <v>N/A</v>
      </c>
      <c r="I11" s="8">
        <v>-5.94</v>
      </c>
      <c r="J11" s="8">
        <v>4.5640000000000001</v>
      </c>
      <c r="K11" s="22" t="s">
        <v>213</v>
      </c>
      <c r="L11" s="85" t="str">
        <f t="shared" si="3"/>
        <v>N/A</v>
      </c>
    </row>
    <row r="12" spans="1:12" x14ac:dyDescent="0.25">
      <c r="A12" s="117" t="s">
        <v>144</v>
      </c>
      <c r="B12" s="22" t="s">
        <v>213</v>
      </c>
      <c r="C12" s="22">
        <v>10502.333333</v>
      </c>
      <c r="D12" s="7" t="str">
        <f>IF($B12="N/A","N/A",IF(C12&gt;10,"No",IF(C12&lt;-10,"No","Yes")))</f>
        <v>N/A</v>
      </c>
      <c r="E12" s="22">
        <v>9212.5833332999991</v>
      </c>
      <c r="F12" s="7" t="str">
        <f>IF($B12="N/A","N/A",IF(E12&gt;10,"No",IF(E12&lt;-10,"No","Yes")))</f>
        <v>N/A</v>
      </c>
      <c r="G12" s="22">
        <v>10031.083333</v>
      </c>
      <c r="H12" s="7" t="str">
        <f>IF($B12="N/A","N/A",IF(G12&gt;10,"No",IF(G12&lt;-10,"No","Yes")))</f>
        <v>N/A</v>
      </c>
      <c r="I12" s="8">
        <v>-12.3</v>
      </c>
      <c r="J12" s="8">
        <v>8.8849999999999998</v>
      </c>
      <c r="K12" s="22" t="s">
        <v>213</v>
      </c>
      <c r="L12" s="85" t="str">
        <f>IF(J12="Div by 0", "N/A", IF(K12="N/A","N/A", IF(J12&gt;VALUE(MID(K12,1,2)), "No", IF(J12&lt;-1*VALUE(MID(K12,1,2)), "No", "Yes"))))</f>
        <v>N/A</v>
      </c>
    </row>
    <row r="13" spans="1:12" x14ac:dyDescent="0.25">
      <c r="A13" s="84" t="s">
        <v>364</v>
      </c>
      <c r="B13" s="33" t="s">
        <v>213</v>
      </c>
      <c r="C13" s="4">
        <v>98.939630629000007</v>
      </c>
      <c r="D13" s="9" t="str">
        <f>IF($B13="N/A","N/A",IF(C13&gt;=95,"Yes","No"))</f>
        <v>N/A</v>
      </c>
      <c r="E13" s="4">
        <v>98.966778360000006</v>
      </c>
      <c r="F13" s="9" t="str">
        <f>IF($B13="N/A","N/A",IF(E13&gt;=95,"Yes","No"))</f>
        <v>N/A</v>
      </c>
      <c r="G13" s="4">
        <v>99.309002820000003</v>
      </c>
      <c r="H13" s="7" t="str">
        <f>IF($B13="N/A","N/A",IF(G13&gt;=95,"Yes","No"))</f>
        <v>N/A</v>
      </c>
      <c r="I13" s="8">
        <v>2.7400000000000001E-2</v>
      </c>
      <c r="J13" s="8">
        <v>0.3458</v>
      </c>
      <c r="K13" s="25" t="s">
        <v>735</v>
      </c>
      <c r="L13" s="85" t="str">
        <f t="shared" ref="L13:L70" si="4">IF(J13="Div by 0", "N/A", IF(K13="N/A","N/A", IF(J13&gt;VALUE(MID(K13,1,2)), "No", IF(J13&lt;-1*VALUE(MID(K13,1,2)), "No", "Yes"))))</f>
        <v>Yes</v>
      </c>
    </row>
    <row r="14" spans="1:12" x14ac:dyDescent="0.25">
      <c r="A14" s="128" t="s">
        <v>365</v>
      </c>
      <c r="B14" s="33" t="s">
        <v>213</v>
      </c>
      <c r="C14" s="34">
        <v>1.0603693709999999</v>
      </c>
      <c r="D14" s="34" t="str">
        <f>IF($B14="N/A","N/A",IF(C14&gt;10,"No",IF(C14&lt;-10,"No","Yes")))</f>
        <v>N/A</v>
      </c>
      <c r="E14" s="34">
        <v>1.0332216397</v>
      </c>
      <c r="F14" s="9" t="str">
        <f>IF($B14="N/A","N/A",IF(E14&gt;95,"Yes","No"))</f>
        <v>N/A</v>
      </c>
      <c r="G14" s="34">
        <v>0.69033530570000001</v>
      </c>
      <c r="H14" s="7" t="str">
        <f>IF($B14="N/A","N/A",IF(G14&gt;95,"Yes","No"))</f>
        <v>N/A</v>
      </c>
      <c r="I14" s="35">
        <v>-2.56</v>
      </c>
      <c r="J14" s="35">
        <v>-33.200000000000003</v>
      </c>
      <c r="K14" s="36" t="s">
        <v>213</v>
      </c>
      <c r="L14" s="85" t="str">
        <f t="shared" si="4"/>
        <v>N/A</v>
      </c>
    </row>
    <row r="15" spans="1:12" x14ac:dyDescent="0.25">
      <c r="A15" s="128" t="s">
        <v>366</v>
      </c>
      <c r="B15" s="33" t="s">
        <v>213</v>
      </c>
      <c r="C15" s="34">
        <v>0</v>
      </c>
      <c r="D15" s="34" t="str">
        <f t="shared" ref="D15:D21" si="5">IF($B15="N/A","N/A",IF(C15&gt;10,"No",IF(C15&lt;-10,"No","Yes")))</f>
        <v>N/A</v>
      </c>
      <c r="E15" s="34">
        <v>0</v>
      </c>
      <c r="F15" s="34" t="str">
        <f t="shared" ref="F15:F21" si="6">IF($B15="N/A","N/A",IF(E15&gt;10,"No",IF(E15&lt;-10,"No","Yes")))</f>
        <v>N/A</v>
      </c>
      <c r="G15" s="34">
        <v>6.6187470000000003E-4</v>
      </c>
      <c r="H15" s="37" t="str">
        <f t="shared" ref="H15:H21" si="7">IF($B15="N/A","N/A",IF(G15&gt;10,"No",IF(G15&lt;-10,"No","Yes")))</f>
        <v>N/A</v>
      </c>
      <c r="I15" s="35" t="s">
        <v>1750</v>
      </c>
      <c r="J15" s="35" t="s">
        <v>1750</v>
      </c>
      <c r="K15" s="36" t="s">
        <v>213</v>
      </c>
      <c r="L15" s="85" t="str">
        <f t="shared" si="4"/>
        <v>N/A</v>
      </c>
    </row>
    <row r="16" spans="1:12" x14ac:dyDescent="0.25">
      <c r="A16" s="128" t="s">
        <v>367</v>
      </c>
      <c r="B16" s="33" t="s">
        <v>213</v>
      </c>
      <c r="C16" s="38">
        <v>1568</v>
      </c>
      <c r="D16" s="38" t="str">
        <f t="shared" si="5"/>
        <v>N/A</v>
      </c>
      <c r="E16" s="38">
        <v>1551</v>
      </c>
      <c r="F16" s="38" t="str">
        <f t="shared" si="6"/>
        <v>N/A</v>
      </c>
      <c r="G16" s="38">
        <v>1044</v>
      </c>
      <c r="H16" s="37" t="str">
        <f t="shared" si="7"/>
        <v>N/A</v>
      </c>
      <c r="I16" s="35">
        <v>-1.08</v>
      </c>
      <c r="J16" s="35">
        <v>-32.700000000000003</v>
      </c>
      <c r="K16" s="36" t="s">
        <v>213</v>
      </c>
      <c r="L16" s="85" t="str">
        <f t="shared" si="4"/>
        <v>N/A</v>
      </c>
    </row>
    <row r="17" spans="1:12" x14ac:dyDescent="0.25">
      <c r="A17" s="129" t="s">
        <v>368</v>
      </c>
      <c r="B17" s="33" t="s">
        <v>213</v>
      </c>
      <c r="C17" s="34">
        <v>1.0603693709999999</v>
      </c>
      <c r="D17" s="37" t="str">
        <f t="shared" si="5"/>
        <v>N/A</v>
      </c>
      <c r="E17" s="34">
        <v>1.0332216397</v>
      </c>
      <c r="F17" s="37" t="str">
        <f t="shared" si="6"/>
        <v>N/A</v>
      </c>
      <c r="G17" s="34">
        <v>0.69099718040000002</v>
      </c>
      <c r="H17" s="37" t="str">
        <f t="shared" si="7"/>
        <v>N/A</v>
      </c>
      <c r="I17" s="35">
        <v>-2.56</v>
      </c>
      <c r="J17" s="35">
        <v>-33.1</v>
      </c>
      <c r="K17" s="36" t="s">
        <v>213</v>
      </c>
      <c r="L17" s="85" t="str">
        <f t="shared" si="4"/>
        <v>N/A</v>
      </c>
    </row>
    <row r="18" spans="1:12" x14ac:dyDescent="0.25">
      <c r="A18" s="128" t="s">
        <v>677</v>
      </c>
      <c r="B18" s="33" t="s">
        <v>213</v>
      </c>
      <c r="C18" s="34">
        <v>84.502551019999999</v>
      </c>
      <c r="D18" s="37" t="str">
        <f t="shared" si="5"/>
        <v>N/A</v>
      </c>
      <c r="E18" s="34">
        <v>83.687943262000005</v>
      </c>
      <c r="F18" s="37" t="str">
        <f t="shared" si="6"/>
        <v>N/A</v>
      </c>
      <c r="G18" s="34">
        <v>81.992337164999995</v>
      </c>
      <c r="H18" s="37" t="str">
        <f t="shared" si="7"/>
        <v>N/A</v>
      </c>
      <c r="I18" s="8">
        <v>-0.96399999999999997</v>
      </c>
      <c r="J18" s="8">
        <v>-2.0299999999999998</v>
      </c>
      <c r="K18" s="36" t="s">
        <v>213</v>
      </c>
      <c r="L18" s="85" t="str">
        <f t="shared" si="4"/>
        <v>N/A</v>
      </c>
    </row>
    <row r="19" spans="1:12" x14ac:dyDescent="0.25">
      <c r="A19" s="128" t="s">
        <v>678</v>
      </c>
      <c r="B19" s="33" t="s">
        <v>213</v>
      </c>
      <c r="C19" s="34">
        <v>50.318877551</v>
      </c>
      <c r="D19" s="37" t="str">
        <f t="shared" si="5"/>
        <v>N/A</v>
      </c>
      <c r="E19" s="34">
        <v>48.033526756999997</v>
      </c>
      <c r="F19" s="37" t="str">
        <f t="shared" si="6"/>
        <v>N/A</v>
      </c>
      <c r="G19" s="34">
        <v>36.781609195000001</v>
      </c>
      <c r="H19" s="37" t="str">
        <f t="shared" si="7"/>
        <v>N/A</v>
      </c>
      <c r="I19" s="8">
        <v>-4.54</v>
      </c>
      <c r="J19" s="8">
        <v>-23.4</v>
      </c>
      <c r="K19" s="36" t="s">
        <v>213</v>
      </c>
      <c r="L19" s="85" t="str">
        <f t="shared" si="4"/>
        <v>N/A</v>
      </c>
    </row>
    <row r="20" spans="1:12" ht="25" x14ac:dyDescent="0.25">
      <c r="A20" s="128" t="s">
        <v>679</v>
      </c>
      <c r="B20" s="33" t="s">
        <v>213</v>
      </c>
      <c r="C20" s="34">
        <v>10.905612245</v>
      </c>
      <c r="D20" s="37" t="str">
        <f t="shared" si="5"/>
        <v>N/A</v>
      </c>
      <c r="E20" s="34">
        <v>11.927788524</v>
      </c>
      <c r="F20" s="37" t="str">
        <f t="shared" si="6"/>
        <v>N/A</v>
      </c>
      <c r="G20" s="34">
        <v>14.176245210999999</v>
      </c>
      <c r="H20" s="37" t="str">
        <f t="shared" si="7"/>
        <v>N/A</v>
      </c>
      <c r="I20" s="8">
        <v>9.3729999999999993</v>
      </c>
      <c r="J20" s="8">
        <v>18.850000000000001</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1750</v>
      </c>
      <c r="J21" s="8" t="s">
        <v>1750</v>
      </c>
      <c r="K21" s="36" t="s">
        <v>213</v>
      </c>
      <c r="L21" s="85" t="str">
        <f t="shared" si="4"/>
        <v>N/A</v>
      </c>
    </row>
    <row r="22" spans="1:12" x14ac:dyDescent="0.25">
      <c r="A22" s="108" t="s">
        <v>1686</v>
      </c>
      <c r="B22" s="25" t="s">
        <v>217</v>
      </c>
      <c r="C22" s="1">
        <v>19</v>
      </c>
      <c r="D22" s="7" t="str">
        <f>IF($B22="N/A","N/A",IF(C22&gt;0,"No",IF(C22&lt;0,"No","Yes")))</f>
        <v>No</v>
      </c>
      <c r="E22" s="1">
        <v>28</v>
      </c>
      <c r="F22" s="7" t="str">
        <f>IF($B22="N/A","N/A",IF(E22&gt;0,"No",IF(E22&lt;0,"No","Yes")))</f>
        <v>No</v>
      </c>
      <c r="G22" s="1">
        <v>20</v>
      </c>
      <c r="H22" s="7" t="str">
        <f>IF($B22="N/A","N/A",IF(G22&gt;0,"No",IF(G22&lt;0,"No","Yes")))</f>
        <v>No</v>
      </c>
      <c r="I22" s="8">
        <v>47.37</v>
      </c>
      <c r="J22" s="8">
        <v>-28.6</v>
      </c>
      <c r="K22" s="25" t="s">
        <v>213</v>
      </c>
      <c r="L22" s="85" t="str">
        <f t="shared" si="4"/>
        <v>N/A</v>
      </c>
    </row>
    <row r="23" spans="1:12" x14ac:dyDescent="0.25">
      <c r="A23" s="130" t="s">
        <v>145</v>
      </c>
      <c r="B23" s="25" t="s">
        <v>279</v>
      </c>
      <c r="C23" s="4">
        <v>2.5697727100000001E-2</v>
      </c>
      <c r="D23" s="7" t="str">
        <f>IF($B23="N/A","N/A",IF(C23&gt;=10,"No",IF(C23&lt;0,"No","Yes")))</f>
        <v>Yes</v>
      </c>
      <c r="E23" s="4">
        <v>3.7305230100000003E-2</v>
      </c>
      <c r="F23" s="7" t="str">
        <f>IF($B23="N/A","N/A",IF(E23&gt;=10,"No",IF(E23&lt;0,"No","Yes")))</f>
        <v>Yes</v>
      </c>
      <c r="G23" s="4">
        <v>2.6474987799999999E-2</v>
      </c>
      <c r="H23" s="7" t="str">
        <f>IF($B23="N/A","N/A",IF(G23&gt;=10,"No",IF(G23&lt;0,"No","Yes")))</f>
        <v>Yes</v>
      </c>
      <c r="I23" s="8">
        <v>45.17</v>
      </c>
      <c r="J23" s="8">
        <v>-29</v>
      </c>
      <c r="K23" s="25" t="s">
        <v>213</v>
      </c>
      <c r="L23" s="85" t="str">
        <f t="shared" si="4"/>
        <v>N/A</v>
      </c>
    </row>
    <row r="24" spans="1:12" x14ac:dyDescent="0.25">
      <c r="A24" s="108" t="s">
        <v>424</v>
      </c>
      <c r="B24" s="21" t="s">
        <v>213</v>
      </c>
      <c r="C24" s="9">
        <v>78.947368420999993</v>
      </c>
      <c r="D24" s="37" t="str">
        <f t="shared" ref="D24:D27" si="8">IF($B24="N/A","N/A",IF(C24&gt;10,"No",IF(C24&lt;-10,"No","Yes")))</f>
        <v>N/A</v>
      </c>
      <c r="E24" s="9">
        <v>66.071428570999998</v>
      </c>
      <c r="F24" s="7" t="str">
        <f t="shared" ref="F24:F27" si="9">IF($B24="N/A","N/A",IF(E24&gt;10,"No",IF(E24&lt;-10,"No","Yes")))</f>
        <v>N/A</v>
      </c>
      <c r="G24" s="9">
        <v>92.5</v>
      </c>
      <c r="H24" s="7" t="str">
        <f t="shared" ref="H24:H27" si="10">IF($B24="N/A","N/A",IF(G24&gt;10,"No",IF(G24&lt;-10,"No","Yes")))</f>
        <v>N/A</v>
      </c>
      <c r="I24" s="8">
        <v>-16.3</v>
      </c>
      <c r="J24" s="8">
        <v>40</v>
      </c>
      <c r="K24" s="25" t="s">
        <v>213</v>
      </c>
      <c r="L24" s="85" t="str">
        <f t="shared" si="4"/>
        <v>N/A</v>
      </c>
    </row>
    <row r="25" spans="1:12" x14ac:dyDescent="0.25">
      <c r="A25" s="108" t="s">
        <v>425</v>
      </c>
      <c r="B25" s="21" t="s">
        <v>213</v>
      </c>
      <c r="C25" s="9">
        <v>2.6315789474</v>
      </c>
      <c r="D25" s="37" t="str">
        <f t="shared" si="8"/>
        <v>N/A</v>
      </c>
      <c r="E25" s="9">
        <v>7.1428571428999996</v>
      </c>
      <c r="F25" s="7" t="str">
        <f t="shared" si="9"/>
        <v>N/A</v>
      </c>
      <c r="G25" s="9">
        <v>15</v>
      </c>
      <c r="H25" s="7" t="str">
        <f t="shared" si="10"/>
        <v>N/A</v>
      </c>
      <c r="I25" s="8">
        <v>171.4</v>
      </c>
      <c r="J25" s="8">
        <v>110</v>
      </c>
      <c r="K25" s="25" t="s">
        <v>213</v>
      </c>
      <c r="L25" s="85" t="str">
        <f t="shared" si="4"/>
        <v>N/A</v>
      </c>
    </row>
    <row r="26" spans="1:12" x14ac:dyDescent="0.25">
      <c r="A26" s="108" t="s">
        <v>421</v>
      </c>
      <c r="B26" s="21" t="s">
        <v>213</v>
      </c>
      <c r="C26" s="9">
        <v>0</v>
      </c>
      <c r="D26" s="37" t="str">
        <f t="shared" si="8"/>
        <v>N/A</v>
      </c>
      <c r="E26" s="9">
        <v>0</v>
      </c>
      <c r="F26" s="7" t="str">
        <f t="shared" si="9"/>
        <v>N/A</v>
      </c>
      <c r="G26" s="9">
        <v>0</v>
      </c>
      <c r="H26" s="7" t="str">
        <f t="shared" si="10"/>
        <v>N/A</v>
      </c>
      <c r="I26" s="8" t="s">
        <v>1750</v>
      </c>
      <c r="J26" s="8" t="s">
        <v>1750</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1750</v>
      </c>
      <c r="J27" s="8" t="s">
        <v>1750</v>
      </c>
      <c r="K27" s="25" t="s">
        <v>213</v>
      </c>
      <c r="L27" s="85" t="str">
        <f t="shared" si="4"/>
        <v>N/A</v>
      </c>
    </row>
    <row r="28" spans="1:12" x14ac:dyDescent="0.25">
      <c r="A28" s="108" t="s">
        <v>950</v>
      </c>
      <c r="B28" s="21" t="s">
        <v>213</v>
      </c>
      <c r="C28" s="34">
        <v>16.259898697000001</v>
      </c>
      <c r="D28" s="37" t="str">
        <f>IF($B28="N/A","N/A",IF(C28&gt;10,"No",IF(C28&lt;-10,"No","Yes")))</f>
        <v>N/A</v>
      </c>
      <c r="E28" s="34">
        <v>16.139175155</v>
      </c>
      <c r="F28" s="37" t="str">
        <f>IF($B28="N/A","N/A",IF(E28&gt;10,"No",IF(E28&lt;-10,"No","Yes")))</f>
        <v>N/A</v>
      </c>
      <c r="G28" s="34">
        <v>16.876480945000001</v>
      </c>
      <c r="H28" s="37" t="str">
        <f>IF($B28="N/A","N/A",IF(G28&gt;10,"No",IF(G28&lt;-10,"No","Yes")))</f>
        <v>N/A</v>
      </c>
      <c r="I28" s="8">
        <v>-0.74199999999999999</v>
      </c>
      <c r="J28" s="8">
        <v>4.5679999999999996</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1750</v>
      </c>
      <c r="J29" s="8" t="s">
        <v>1750</v>
      </c>
      <c r="K29" s="36" t="s">
        <v>735</v>
      </c>
      <c r="L29" s="85" t="str">
        <f t="shared" si="4"/>
        <v>N/A</v>
      </c>
    </row>
    <row r="30" spans="1:12" x14ac:dyDescent="0.25">
      <c r="A30" s="108" t="s">
        <v>20</v>
      </c>
      <c r="B30" s="25" t="s">
        <v>280</v>
      </c>
      <c r="C30" s="9">
        <v>98.823314601000007</v>
      </c>
      <c r="D30" s="7" t="str">
        <f>IF($B30="N/A","N/A",IF(C30&gt;=98,"Yes","No"))</f>
        <v>Yes</v>
      </c>
      <c r="E30" s="9">
        <v>99.002751261</v>
      </c>
      <c r="F30" s="7" t="str">
        <f>IF($B30="N/A","N/A",IF(E30&gt;=98,"Yes","No"))</f>
        <v>Yes</v>
      </c>
      <c r="G30" s="9">
        <v>98.647790000000001</v>
      </c>
      <c r="H30" s="7" t="str">
        <f>IF($B30="N/A","N/A",IF(G30&gt;=98,"Yes","No"))</f>
        <v>Yes</v>
      </c>
      <c r="I30" s="8">
        <v>0.18160000000000001</v>
      </c>
      <c r="J30" s="8">
        <v>-0.35899999999999999</v>
      </c>
      <c r="K30" s="25" t="s">
        <v>735</v>
      </c>
      <c r="L30" s="85" t="str">
        <f t="shared" si="4"/>
        <v>Yes</v>
      </c>
    </row>
    <row r="31" spans="1:12" x14ac:dyDescent="0.25">
      <c r="A31" s="108" t="s">
        <v>18</v>
      </c>
      <c r="B31" s="25" t="s">
        <v>277</v>
      </c>
      <c r="C31" s="9">
        <v>99.916820514999998</v>
      </c>
      <c r="D31" s="7" t="str">
        <f>IF($B31="N/A","N/A",IF(C31&gt;=95,"Yes","No"))</f>
        <v>Yes</v>
      </c>
      <c r="E31" s="9">
        <v>99.994004516999993</v>
      </c>
      <c r="F31" s="7" t="str">
        <f>IF($B31="N/A","N/A",IF(E31&gt;=95,"Yes","No"))</f>
        <v>Yes</v>
      </c>
      <c r="G31" s="9">
        <v>99.999338124999994</v>
      </c>
      <c r="H31" s="7" t="str">
        <f>IF($B31="N/A","N/A",IF(G31&gt;=95,"Yes","No"))</f>
        <v>Yes</v>
      </c>
      <c r="I31" s="8">
        <v>7.7200000000000005E-2</v>
      </c>
      <c r="J31" s="8">
        <v>5.3E-3</v>
      </c>
      <c r="K31" s="25" t="s">
        <v>735</v>
      </c>
      <c r="L31" s="85" t="str">
        <f t="shared" si="4"/>
        <v>Yes</v>
      </c>
    </row>
    <row r="32" spans="1:12" x14ac:dyDescent="0.25">
      <c r="A32" s="108" t="s">
        <v>23</v>
      </c>
      <c r="B32" s="21" t="s">
        <v>213</v>
      </c>
      <c r="C32" s="9">
        <v>65.760483657999998</v>
      </c>
      <c r="D32" s="7" t="str">
        <f t="shared" ref="D32:D37" si="11">IF($B32="N/A","N/A",IF(C32&gt;10,"No",IF(C32&lt;-10,"No","Yes")))</f>
        <v>N/A</v>
      </c>
      <c r="E32" s="9">
        <v>65.787107046000003</v>
      </c>
      <c r="F32" s="7" t="str">
        <f t="shared" ref="F32:F37" si="12">IF($B32="N/A","N/A",IF(E32&gt;10,"No",IF(E32&lt;-10,"No","Yes")))</f>
        <v>N/A</v>
      </c>
      <c r="G32" s="9">
        <v>65.306514171000003</v>
      </c>
      <c r="H32" s="7" t="str">
        <f t="shared" ref="H32:H37" si="13">IF($B32="N/A","N/A",IF(G32&gt;10,"No",IF(G32&lt;-10,"No","Yes")))</f>
        <v>N/A</v>
      </c>
      <c r="I32" s="8">
        <v>4.0500000000000001E-2</v>
      </c>
      <c r="J32" s="8">
        <v>-0.73099999999999998</v>
      </c>
      <c r="K32" s="25" t="s">
        <v>735</v>
      </c>
      <c r="L32" s="85" t="str">
        <f t="shared" si="4"/>
        <v>Yes</v>
      </c>
    </row>
    <row r="33" spans="1:12" x14ac:dyDescent="0.25">
      <c r="A33" s="108" t="s">
        <v>24</v>
      </c>
      <c r="B33" s="21" t="s">
        <v>213</v>
      </c>
      <c r="C33" s="9">
        <v>5.1206102533999998</v>
      </c>
      <c r="D33" s="7" t="str">
        <f t="shared" si="11"/>
        <v>N/A</v>
      </c>
      <c r="E33" s="9">
        <v>5.3586298322000001</v>
      </c>
      <c r="F33" s="7" t="str">
        <f t="shared" si="12"/>
        <v>N/A</v>
      </c>
      <c r="G33" s="9">
        <v>5.4346531115000003</v>
      </c>
      <c r="H33" s="7" t="str">
        <f t="shared" si="13"/>
        <v>N/A</v>
      </c>
      <c r="I33" s="8">
        <v>4.6479999999999997</v>
      </c>
      <c r="J33" s="8">
        <v>1.419</v>
      </c>
      <c r="K33" s="25" t="s">
        <v>735</v>
      </c>
      <c r="L33" s="85" t="str">
        <f t="shared" si="4"/>
        <v>Yes</v>
      </c>
    </row>
    <row r="34" spans="1:12" x14ac:dyDescent="0.25">
      <c r="A34" s="108" t="s">
        <v>25</v>
      </c>
      <c r="B34" s="21" t="s">
        <v>213</v>
      </c>
      <c r="C34" s="9">
        <v>33.886510721999997</v>
      </c>
      <c r="D34" s="7" t="str">
        <f t="shared" si="11"/>
        <v>N/A</v>
      </c>
      <c r="E34" s="9">
        <v>33.821188038000003</v>
      </c>
      <c r="F34" s="7" t="str">
        <f t="shared" si="12"/>
        <v>N/A</v>
      </c>
      <c r="G34" s="9">
        <v>33.989913029999997</v>
      </c>
      <c r="H34" s="7" t="str">
        <f t="shared" si="13"/>
        <v>N/A</v>
      </c>
      <c r="I34" s="8">
        <v>-0.193</v>
      </c>
      <c r="J34" s="8">
        <v>0.49890000000000001</v>
      </c>
      <c r="K34" s="25" t="s">
        <v>735</v>
      </c>
      <c r="L34" s="85" t="str">
        <f t="shared" si="4"/>
        <v>Yes</v>
      </c>
    </row>
    <row r="35" spans="1:12" x14ac:dyDescent="0.25">
      <c r="A35" s="108" t="s">
        <v>26</v>
      </c>
      <c r="B35" s="25" t="s">
        <v>213</v>
      </c>
      <c r="C35" s="9">
        <v>2.2904789921000002</v>
      </c>
      <c r="D35" s="7" t="str">
        <f t="shared" si="11"/>
        <v>N/A</v>
      </c>
      <c r="E35" s="9">
        <v>2.3002671321000001</v>
      </c>
      <c r="F35" s="7" t="str">
        <f t="shared" si="12"/>
        <v>N/A</v>
      </c>
      <c r="G35" s="9">
        <v>2.1868339886000001</v>
      </c>
      <c r="H35" s="7" t="str">
        <f t="shared" si="13"/>
        <v>N/A</v>
      </c>
      <c r="I35" s="8">
        <v>0.42730000000000001</v>
      </c>
      <c r="J35" s="8">
        <v>-4.93</v>
      </c>
      <c r="K35" s="25" t="s">
        <v>213</v>
      </c>
      <c r="L35" s="85" t="str">
        <f t="shared" si="4"/>
        <v>N/A</v>
      </c>
    </row>
    <row r="36" spans="1:12" x14ac:dyDescent="0.25">
      <c r="A36" s="108" t="s">
        <v>60</v>
      </c>
      <c r="B36" s="25" t="s">
        <v>213</v>
      </c>
      <c r="C36" s="9">
        <v>0.68031351230000003</v>
      </c>
      <c r="D36" s="7" t="str">
        <f t="shared" si="11"/>
        <v>N/A</v>
      </c>
      <c r="E36" s="9">
        <v>0.69814073399999999</v>
      </c>
      <c r="F36" s="7" t="str">
        <f t="shared" si="12"/>
        <v>N/A</v>
      </c>
      <c r="G36" s="9">
        <v>0.65922719510000005</v>
      </c>
      <c r="H36" s="7" t="str">
        <f t="shared" si="13"/>
        <v>N/A</v>
      </c>
      <c r="I36" s="8">
        <v>2.62</v>
      </c>
      <c r="J36" s="8">
        <v>-5.57</v>
      </c>
      <c r="K36" s="25" t="s">
        <v>213</v>
      </c>
      <c r="L36" s="85" t="str">
        <f t="shared" si="4"/>
        <v>N/A</v>
      </c>
    </row>
    <row r="37" spans="1:12" x14ac:dyDescent="0.25">
      <c r="A37" s="108" t="s">
        <v>61</v>
      </c>
      <c r="B37" s="25" t="s">
        <v>213</v>
      </c>
      <c r="C37" s="9">
        <v>7.4591034197999999</v>
      </c>
      <c r="D37" s="7" t="str">
        <f t="shared" si="11"/>
        <v>N/A</v>
      </c>
      <c r="E37" s="9">
        <v>7.6655586124999999</v>
      </c>
      <c r="F37" s="7" t="str">
        <f t="shared" si="12"/>
        <v>N/A</v>
      </c>
      <c r="G37" s="9">
        <v>7.4037303257999998</v>
      </c>
      <c r="H37" s="7" t="str">
        <f t="shared" si="13"/>
        <v>N/A</v>
      </c>
      <c r="I37" s="8">
        <v>2.7679999999999998</v>
      </c>
      <c r="J37" s="8">
        <v>-3.42</v>
      </c>
      <c r="K37" s="25" t="s">
        <v>213</v>
      </c>
      <c r="L37" s="85" t="str">
        <f t="shared" si="4"/>
        <v>N/A</v>
      </c>
    </row>
    <row r="38" spans="1:12" x14ac:dyDescent="0.25">
      <c r="A38" s="108" t="s">
        <v>62</v>
      </c>
      <c r="B38" s="25" t="s">
        <v>278</v>
      </c>
      <c r="C38" s="9">
        <v>0</v>
      </c>
      <c r="D38" s="7" t="str">
        <f>IF($B38="N/A","N/A",IF(C38&gt;=5,"No",IF(C38&lt;0,"No","Yes")))</f>
        <v>Yes</v>
      </c>
      <c r="E38" s="9">
        <v>0</v>
      </c>
      <c r="F38" s="7" t="str">
        <f>IF($B38="N/A","N/A",IF(E38&gt;=5,"No",IF(E38&lt;0,"No","Yes")))</f>
        <v>Yes</v>
      </c>
      <c r="G38" s="9">
        <v>0.1151661967</v>
      </c>
      <c r="H38" s="7" t="str">
        <f>IF($B38="N/A","N/A",IF(G38&gt;=5,"No",IF(G38&lt;0,"No","Yes")))</f>
        <v>Yes</v>
      </c>
      <c r="I38" s="8" t="s">
        <v>1750</v>
      </c>
      <c r="J38" s="8" t="s">
        <v>1750</v>
      </c>
      <c r="K38" s="25" t="s">
        <v>735</v>
      </c>
      <c r="L38" s="85" t="str">
        <f t="shared" si="4"/>
        <v>N/A</v>
      </c>
    </row>
    <row r="39" spans="1:12" x14ac:dyDescent="0.25">
      <c r="A39" s="108" t="s">
        <v>63</v>
      </c>
      <c r="B39" s="25" t="s">
        <v>213</v>
      </c>
      <c r="C39" s="9">
        <v>4.2617651632999998</v>
      </c>
      <c r="D39" s="7" t="str">
        <f>IF($B39="N/A","N/A",IF(C39&gt;10,"No",IF(C39&lt;-10,"No","Yes")))</f>
        <v>N/A</v>
      </c>
      <c r="E39" s="9">
        <v>4.2388067655999997</v>
      </c>
      <c r="F39" s="7" t="str">
        <f>IF($B39="N/A","N/A",IF(E39&gt;10,"No",IF(E39&lt;-10,"No","Yes")))</f>
        <v>N/A</v>
      </c>
      <c r="G39" s="9">
        <v>4.4246323286000004</v>
      </c>
      <c r="H39" s="7" t="str">
        <f>IF($B39="N/A","N/A",IF(G39&gt;10,"No",IF(G39&lt;-10,"No","Yes")))</f>
        <v>N/A</v>
      </c>
      <c r="I39" s="8">
        <v>-0.53900000000000003</v>
      </c>
      <c r="J39" s="8">
        <v>4.3840000000000003</v>
      </c>
      <c r="K39" s="25" t="s">
        <v>735</v>
      </c>
      <c r="L39" s="85" t="str">
        <f t="shared" si="4"/>
        <v>Yes</v>
      </c>
    </row>
    <row r="40" spans="1:12" x14ac:dyDescent="0.25">
      <c r="A40" s="108" t="s">
        <v>64</v>
      </c>
      <c r="B40" s="25" t="s">
        <v>213</v>
      </c>
      <c r="C40" s="9">
        <v>0</v>
      </c>
      <c r="D40" s="7" t="str">
        <f>IF($B40="N/A","N/A",IF(C40&gt;10,"No",IF(C40&lt;-10,"No","Yes")))</f>
        <v>N/A</v>
      </c>
      <c r="E40" s="9">
        <v>0</v>
      </c>
      <c r="F40" s="7" t="str">
        <f>IF($B40="N/A","N/A",IF(E40&gt;10,"No",IF(E40&lt;-10,"No","Yes")))</f>
        <v>N/A</v>
      </c>
      <c r="G40" s="9">
        <v>0.1047120419</v>
      </c>
      <c r="H40" s="7" t="str">
        <f>IF($B40="N/A","N/A",IF(G40&gt;10,"No",IF(G40&lt;-10,"No","Yes")))</f>
        <v>N/A</v>
      </c>
      <c r="I40" s="8" t="s">
        <v>1750</v>
      </c>
      <c r="J40" s="8" t="s">
        <v>1750</v>
      </c>
      <c r="K40" s="25" t="s">
        <v>735</v>
      </c>
      <c r="L40" s="85" t="str">
        <f t="shared" si="4"/>
        <v>N/A</v>
      </c>
    </row>
    <row r="41" spans="1:12" x14ac:dyDescent="0.25">
      <c r="A41" s="84" t="s">
        <v>19</v>
      </c>
      <c r="B41" s="21" t="s">
        <v>281</v>
      </c>
      <c r="C41" s="4">
        <v>4.213074733</v>
      </c>
      <c r="D41" s="7" t="str">
        <f>IF($B41="N/A","N/A",IF(C41&gt;8,"No",IF(C41&lt;2,"No","Yes")))</f>
        <v>Yes</v>
      </c>
      <c r="E41" s="4">
        <v>4.0942489991000004</v>
      </c>
      <c r="F41" s="7" t="str">
        <f>IF($B41="N/A","N/A",IF(E41&gt;8,"No",IF(E41&lt;2,"No","Yes")))</f>
        <v>Yes</v>
      </c>
      <c r="G41" s="4">
        <v>4.0010325245000002</v>
      </c>
      <c r="H41" s="7" t="str">
        <f>IF($B41="N/A","N/A",IF(G41&gt;8,"No",IF(G41&lt;2,"No","Yes")))</f>
        <v>Yes</v>
      </c>
      <c r="I41" s="8">
        <v>-2.82</v>
      </c>
      <c r="J41" s="8">
        <v>-2.2799999999999998</v>
      </c>
      <c r="K41" s="25" t="s">
        <v>735</v>
      </c>
      <c r="L41" s="85" t="str">
        <f t="shared" si="4"/>
        <v>Yes</v>
      </c>
    </row>
    <row r="42" spans="1:12" x14ac:dyDescent="0.25">
      <c r="A42" s="84" t="s">
        <v>170</v>
      </c>
      <c r="B42" s="21" t="s">
        <v>213</v>
      </c>
      <c r="C42" s="4">
        <v>20.052342212999999</v>
      </c>
      <c r="D42" s="7" t="str">
        <f t="shared" ref="D42:D49" si="14">IF($B42="N/A","N/A",IF(C42&gt;10,"No",IF(C42&lt;-10,"No","Yes")))</f>
        <v>N/A</v>
      </c>
      <c r="E42" s="4">
        <v>19.51729697</v>
      </c>
      <c r="F42" s="7" t="str">
        <f t="shared" ref="F42:F49" si="15">IF($B42="N/A","N/A",IF(E42&gt;10,"No",IF(E42&lt;-10,"No","Yes")))</f>
        <v>N/A</v>
      </c>
      <c r="G42" s="4">
        <v>19.322769813000001</v>
      </c>
      <c r="H42" s="7" t="str">
        <f t="shared" ref="H42:H49" si="16">IF($B42="N/A","N/A",IF(G42&gt;10,"No",IF(G42&lt;-10,"No","Yes")))</f>
        <v>N/A</v>
      </c>
      <c r="I42" s="8">
        <v>-2.67</v>
      </c>
      <c r="J42" s="8">
        <v>-0.997</v>
      </c>
      <c r="K42" s="25" t="s">
        <v>735</v>
      </c>
      <c r="L42" s="85" t="str">
        <f>IF(J42="Div by 0", "N/A", IF(OR(J42="N/A",K42="N/A"),"N/A", IF(J42&gt;VALUE(MID(K42,1,2)), "No", IF(J42&lt;-1*VALUE(MID(K42,1,2)), "No", "Yes"))))</f>
        <v>Yes</v>
      </c>
    </row>
    <row r="43" spans="1:12" x14ac:dyDescent="0.25">
      <c r="A43" s="84" t="s">
        <v>171</v>
      </c>
      <c r="B43" s="21" t="s">
        <v>213</v>
      </c>
      <c r="C43" s="4">
        <v>38.023844785999998</v>
      </c>
      <c r="D43" s="7" t="str">
        <f t="shared" si="14"/>
        <v>N/A</v>
      </c>
      <c r="E43" s="4">
        <v>38.608914618</v>
      </c>
      <c r="F43" s="7" t="str">
        <f t="shared" si="15"/>
        <v>N/A</v>
      </c>
      <c r="G43" s="4">
        <v>38.902347008</v>
      </c>
      <c r="H43" s="7" t="str">
        <f t="shared" si="16"/>
        <v>N/A</v>
      </c>
      <c r="I43" s="8">
        <v>1.5389999999999999</v>
      </c>
      <c r="J43" s="8">
        <v>0.76</v>
      </c>
      <c r="K43" s="25" t="s">
        <v>735</v>
      </c>
      <c r="L43" s="85" t="str">
        <f>IF(J43="Div by 0", "N/A", IF(OR(J43="N/A",K43="N/A"),"N/A", IF(J43&gt;VALUE(MID(K43,1,2)), "No", IF(J43&lt;-1*VALUE(MID(K43,1,2)), "No", "Yes"))))</f>
        <v>Yes</v>
      </c>
    </row>
    <row r="44" spans="1:12" x14ac:dyDescent="0.25">
      <c r="A44" s="84" t="s">
        <v>172</v>
      </c>
      <c r="B44" s="21" t="s">
        <v>213</v>
      </c>
      <c r="C44" s="4">
        <v>2.8240449575</v>
      </c>
      <c r="D44" s="7" t="str">
        <f t="shared" si="14"/>
        <v>N/A</v>
      </c>
      <c r="E44" s="4">
        <v>2.6140307635000002</v>
      </c>
      <c r="F44" s="7" t="str">
        <f t="shared" si="15"/>
        <v>N/A</v>
      </c>
      <c r="G44" s="4">
        <v>2.6309519082000001</v>
      </c>
      <c r="H44" s="7" t="str">
        <f t="shared" si="16"/>
        <v>N/A</v>
      </c>
      <c r="I44" s="8">
        <v>-7.44</v>
      </c>
      <c r="J44" s="8">
        <v>0.64729999999999999</v>
      </c>
      <c r="K44" s="25" t="s">
        <v>735</v>
      </c>
      <c r="L44" s="85" t="str">
        <f t="shared" ref="L44:L53" si="17">IF(J44="Div by 0", "N/A", IF(OR(J44="N/A",K44="N/A"),"N/A", IF(J44&gt;VALUE(MID(K44,1,2)), "No", IF(J44&lt;-1*VALUE(MID(K44,1,2)), "No", "Yes"))))</f>
        <v>Yes</v>
      </c>
    </row>
    <row r="45" spans="1:12" x14ac:dyDescent="0.25">
      <c r="A45" s="84" t="s">
        <v>173</v>
      </c>
      <c r="B45" s="21" t="s">
        <v>213</v>
      </c>
      <c r="C45" s="4">
        <v>17.730079190000001</v>
      </c>
      <c r="D45" s="7" t="str">
        <f t="shared" si="14"/>
        <v>N/A</v>
      </c>
      <c r="E45" s="4">
        <v>17.957138955000001</v>
      </c>
      <c r="F45" s="7" t="str">
        <f t="shared" si="15"/>
        <v>N/A</v>
      </c>
      <c r="G45" s="4">
        <v>17.816343010000001</v>
      </c>
      <c r="H45" s="7" t="str">
        <f t="shared" si="16"/>
        <v>N/A</v>
      </c>
      <c r="I45" s="8">
        <v>1.2809999999999999</v>
      </c>
      <c r="J45" s="8">
        <v>-0.78400000000000003</v>
      </c>
      <c r="K45" s="25" t="s">
        <v>735</v>
      </c>
      <c r="L45" s="85" t="str">
        <f t="shared" si="17"/>
        <v>Yes</v>
      </c>
    </row>
    <row r="46" spans="1:12" x14ac:dyDescent="0.25">
      <c r="A46" s="84" t="s">
        <v>174</v>
      </c>
      <c r="B46" s="21" t="s">
        <v>213</v>
      </c>
      <c r="C46" s="4">
        <v>8.3064521583000008</v>
      </c>
      <c r="D46" s="7" t="str">
        <f t="shared" si="14"/>
        <v>N/A</v>
      </c>
      <c r="E46" s="4">
        <v>8.4622917401999995</v>
      </c>
      <c r="F46" s="7" t="str">
        <f t="shared" si="15"/>
        <v>N/A</v>
      </c>
      <c r="G46" s="4">
        <v>8.6341553816999994</v>
      </c>
      <c r="H46" s="7" t="str">
        <f t="shared" si="16"/>
        <v>N/A</v>
      </c>
      <c r="I46" s="8">
        <v>1.8759999999999999</v>
      </c>
      <c r="J46" s="8">
        <v>2.0310000000000001</v>
      </c>
      <c r="K46" s="25" t="s">
        <v>735</v>
      </c>
      <c r="L46" s="85" t="str">
        <f t="shared" si="17"/>
        <v>Yes</v>
      </c>
    </row>
    <row r="47" spans="1:12" x14ac:dyDescent="0.25">
      <c r="A47" s="84" t="s">
        <v>175</v>
      </c>
      <c r="B47" s="21" t="s">
        <v>213</v>
      </c>
      <c r="C47" s="4">
        <v>3.4746032067999999</v>
      </c>
      <c r="D47" s="7" t="str">
        <f t="shared" si="14"/>
        <v>N/A</v>
      </c>
      <c r="E47" s="4">
        <v>3.4947006587999998</v>
      </c>
      <c r="F47" s="7" t="str">
        <f t="shared" si="15"/>
        <v>N/A</v>
      </c>
      <c r="G47" s="4">
        <v>3.5966270865999999</v>
      </c>
      <c r="H47" s="7" t="str">
        <f t="shared" si="16"/>
        <v>N/A</v>
      </c>
      <c r="I47" s="8">
        <v>0.57840000000000003</v>
      </c>
      <c r="J47" s="8">
        <v>2.9169999999999998</v>
      </c>
      <c r="K47" s="25" t="s">
        <v>735</v>
      </c>
      <c r="L47" s="85" t="str">
        <f t="shared" si="17"/>
        <v>Yes</v>
      </c>
    </row>
    <row r="48" spans="1:12" x14ac:dyDescent="0.25">
      <c r="A48" s="84" t="s">
        <v>176</v>
      </c>
      <c r="B48" s="21" t="s">
        <v>213</v>
      </c>
      <c r="C48" s="4">
        <v>2.6942038099999999</v>
      </c>
      <c r="D48" s="7" t="str">
        <f t="shared" si="14"/>
        <v>N/A</v>
      </c>
      <c r="E48" s="4">
        <v>2.5920473243000002</v>
      </c>
      <c r="F48" s="7" t="str">
        <f t="shared" si="15"/>
        <v>N/A</v>
      </c>
      <c r="G48" s="4">
        <v>2.5018863428999998</v>
      </c>
      <c r="H48" s="7" t="str">
        <f t="shared" si="16"/>
        <v>N/A</v>
      </c>
      <c r="I48" s="8">
        <v>-3.79</v>
      </c>
      <c r="J48" s="8">
        <v>-3.48</v>
      </c>
      <c r="K48" s="25" t="s">
        <v>735</v>
      </c>
      <c r="L48" s="85" t="str">
        <f t="shared" si="17"/>
        <v>Yes</v>
      </c>
    </row>
    <row r="49" spans="1:12" x14ac:dyDescent="0.25">
      <c r="A49" s="84" t="s">
        <v>952</v>
      </c>
      <c r="B49" s="21" t="s">
        <v>213</v>
      </c>
      <c r="C49" s="4">
        <v>2.6813549464999999</v>
      </c>
      <c r="D49" s="7" t="str">
        <f t="shared" si="14"/>
        <v>N/A</v>
      </c>
      <c r="E49" s="4">
        <v>2.6586638065999999</v>
      </c>
      <c r="F49" s="7" t="str">
        <f t="shared" si="15"/>
        <v>N/A</v>
      </c>
      <c r="G49" s="4">
        <v>2.5938869253000001</v>
      </c>
      <c r="H49" s="7" t="str">
        <f t="shared" si="16"/>
        <v>N/A</v>
      </c>
      <c r="I49" s="8">
        <v>-0.84599999999999997</v>
      </c>
      <c r="J49" s="8">
        <v>-2.44</v>
      </c>
      <c r="K49" s="25" t="s">
        <v>735</v>
      </c>
      <c r="L49" s="85" t="str">
        <f t="shared" si="17"/>
        <v>Yes</v>
      </c>
    </row>
    <row r="50" spans="1:12" x14ac:dyDescent="0.25">
      <c r="A50" s="108" t="s">
        <v>208</v>
      </c>
      <c r="B50" s="21" t="s">
        <v>213</v>
      </c>
      <c r="C50" s="22">
        <v>91342</v>
      </c>
      <c r="D50" s="5" t="str">
        <f t="shared" ref="D50:D53" si="18">IF($B50="N/A","N/A",IF(C50&lt;0,"No","Yes"))</f>
        <v>N/A</v>
      </c>
      <c r="E50" s="22">
        <v>92596</v>
      </c>
      <c r="F50" s="5" t="str">
        <f t="shared" ref="F50:F53" si="19">IF($B50="N/A","N/A",IF(E50&lt;0,"No","Yes"))</f>
        <v>N/A</v>
      </c>
      <c r="G50" s="22">
        <v>93316</v>
      </c>
      <c r="H50" s="5" t="str">
        <f t="shared" ref="H50:H53" si="20">IF($B50="N/A","N/A",IF(G50&lt;0,"No","Yes"))</f>
        <v>N/A</v>
      </c>
      <c r="I50" s="8">
        <v>1.373</v>
      </c>
      <c r="J50" s="8">
        <v>0.77759999999999996</v>
      </c>
      <c r="K50" s="25" t="s">
        <v>735</v>
      </c>
      <c r="L50" s="85" t="str">
        <f t="shared" si="17"/>
        <v>Yes</v>
      </c>
    </row>
    <row r="51" spans="1:12" x14ac:dyDescent="0.25">
      <c r="A51" s="108" t="s">
        <v>209</v>
      </c>
      <c r="B51" s="21" t="s">
        <v>213</v>
      </c>
      <c r="C51" s="22">
        <v>4131</v>
      </c>
      <c r="D51" s="5" t="str">
        <f t="shared" si="18"/>
        <v>N/A</v>
      </c>
      <c r="E51" s="22">
        <v>3878</v>
      </c>
      <c r="F51" s="5" t="str">
        <f t="shared" si="19"/>
        <v>N/A</v>
      </c>
      <c r="G51" s="22">
        <v>3935</v>
      </c>
      <c r="H51" s="5" t="str">
        <f t="shared" si="20"/>
        <v>N/A</v>
      </c>
      <c r="I51" s="8">
        <v>-6.12</v>
      </c>
      <c r="J51" s="8">
        <v>1.47</v>
      </c>
      <c r="K51" s="25" t="s">
        <v>735</v>
      </c>
      <c r="L51" s="85" t="str">
        <f t="shared" si="17"/>
        <v>Yes</v>
      </c>
    </row>
    <row r="52" spans="1:12" x14ac:dyDescent="0.25">
      <c r="A52" s="108" t="s">
        <v>210</v>
      </c>
      <c r="B52" s="21" t="s">
        <v>213</v>
      </c>
      <c r="C52" s="22">
        <v>37599</v>
      </c>
      <c r="D52" s="5" t="str">
        <f t="shared" si="18"/>
        <v>N/A</v>
      </c>
      <c r="E52" s="22">
        <v>38744</v>
      </c>
      <c r="F52" s="5" t="str">
        <f t="shared" si="19"/>
        <v>N/A</v>
      </c>
      <c r="G52" s="22">
        <v>39069</v>
      </c>
      <c r="H52" s="5" t="str">
        <f t="shared" si="20"/>
        <v>N/A</v>
      </c>
      <c r="I52" s="8">
        <v>3.0449999999999999</v>
      </c>
      <c r="J52" s="8">
        <v>0.83879999999999999</v>
      </c>
      <c r="K52" s="25" t="s">
        <v>735</v>
      </c>
      <c r="L52" s="85" t="str">
        <f t="shared" si="17"/>
        <v>Yes</v>
      </c>
    </row>
    <row r="53" spans="1:12" x14ac:dyDescent="0.25">
      <c r="A53" s="108" t="s">
        <v>953</v>
      </c>
      <c r="B53" s="21" t="s">
        <v>213</v>
      </c>
      <c r="C53" s="22">
        <v>8614</v>
      </c>
      <c r="D53" s="5" t="str">
        <f t="shared" si="18"/>
        <v>N/A</v>
      </c>
      <c r="E53" s="22">
        <v>8764</v>
      </c>
      <c r="F53" s="5" t="str">
        <f t="shared" si="19"/>
        <v>N/A</v>
      </c>
      <c r="G53" s="22">
        <v>8785</v>
      </c>
      <c r="H53" s="5" t="str">
        <f t="shared" si="20"/>
        <v>N/A</v>
      </c>
      <c r="I53" s="8">
        <v>1.7410000000000001</v>
      </c>
      <c r="J53" s="8">
        <v>0.23960000000000001</v>
      </c>
      <c r="K53" s="25" t="s">
        <v>735</v>
      </c>
      <c r="L53" s="85" t="str">
        <f t="shared" si="17"/>
        <v>Yes</v>
      </c>
    </row>
    <row r="54" spans="1:12" x14ac:dyDescent="0.25">
      <c r="A54" s="108" t="s">
        <v>954</v>
      </c>
      <c r="B54" s="21" t="s">
        <v>213</v>
      </c>
      <c r="C54" s="4">
        <v>100</v>
      </c>
      <c r="D54" s="7" t="str">
        <f>IF($B54="N/A","N/A",IF(C54&gt;10,"No",IF(C54&lt;-10,"No","Yes")))</f>
        <v>N/A</v>
      </c>
      <c r="E54" s="4">
        <v>99.999333835000002</v>
      </c>
      <c r="F54" s="7" t="str">
        <f>IF($B54="N/A","N/A",IF(E54&gt;10,"No",IF(E54&lt;-10,"No","Yes")))</f>
        <v>N/A</v>
      </c>
      <c r="G54" s="4">
        <v>100</v>
      </c>
      <c r="H54" s="7" t="str">
        <f>IF($B54="N/A","N/A",IF(G54&gt;10,"No",IF(G54&lt;-10,"No","Yes")))</f>
        <v>N/A</v>
      </c>
      <c r="I54" s="8">
        <v>-1E-3</v>
      </c>
      <c r="J54" s="8">
        <v>6.9999999999999999E-4</v>
      </c>
      <c r="K54" s="21" t="s">
        <v>213</v>
      </c>
      <c r="L54" s="85" t="str">
        <f t="shared" si="4"/>
        <v>N/A</v>
      </c>
    </row>
    <row r="55" spans="1:12" x14ac:dyDescent="0.25">
      <c r="A55" s="108" t="s">
        <v>1752</v>
      </c>
      <c r="B55" s="21" t="s">
        <v>213</v>
      </c>
      <c r="C55" s="4">
        <v>100</v>
      </c>
      <c r="D55" s="7" t="str">
        <f>IF($B55="N/A","N/A",IF(C55&gt;10,"No",IF(C55&lt;-10,"No","Yes")))</f>
        <v>N/A</v>
      </c>
      <c r="E55" s="4">
        <v>99.999333835000002</v>
      </c>
      <c r="F55" s="7" t="str">
        <f>IF($B55="N/A","N/A",IF(E55&gt;10,"No",IF(E55&lt;-10,"No","Yes")))</f>
        <v>N/A</v>
      </c>
      <c r="G55" s="4">
        <v>99.999338124999994</v>
      </c>
      <c r="H55" s="7" t="str">
        <f>IF($B55="N/A","N/A",IF(G55&gt;10,"No",IF(G55&lt;-10,"No","Yes")))</f>
        <v>N/A</v>
      </c>
      <c r="I55" s="8">
        <v>-1E-3</v>
      </c>
      <c r="J55" s="8">
        <v>0</v>
      </c>
      <c r="K55" s="21" t="s">
        <v>213</v>
      </c>
      <c r="L55" s="85" t="str">
        <f t="shared" si="4"/>
        <v>N/A</v>
      </c>
    </row>
    <row r="56" spans="1:12" x14ac:dyDescent="0.25">
      <c r="A56" s="108" t="s">
        <v>177</v>
      </c>
      <c r="B56" s="21" t="s">
        <v>213</v>
      </c>
      <c r="C56" s="4">
        <v>55.859419908</v>
      </c>
      <c r="D56" s="7" t="str">
        <f t="shared" ref="D56:D57" si="21">IF($B56="N/A","N/A",IF(C56&gt;10,"No",IF(C56&lt;-10,"No","Yes")))</f>
        <v>N/A</v>
      </c>
      <c r="E56" s="4">
        <v>55.787973059999999</v>
      </c>
      <c r="F56" s="7" t="str">
        <f t="shared" ref="F56:F57" si="22">IF($B56="N/A","N/A",IF(E56&gt;10,"No",IF(E56&lt;-10,"No","Yes")))</f>
        <v>N/A</v>
      </c>
      <c r="G56" s="4">
        <v>55.651748011000002</v>
      </c>
      <c r="H56" s="7" t="str">
        <f t="shared" ref="H56:H57" si="23">IF($B56="N/A","N/A",IF(G56&gt;10,"No",IF(G56&lt;-10,"No","Yes")))</f>
        <v>N/A</v>
      </c>
      <c r="I56" s="8">
        <v>-0.128</v>
      </c>
      <c r="J56" s="8">
        <v>-0.24399999999999999</v>
      </c>
      <c r="K56" s="25" t="s">
        <v>735</v>
      </c>
      <c r="L56" s="85" t="str">
        <f>IF(J56="Div by 0", "N/A", IF(OR(J56="N/A",K56="N/A"),"N/A", IF(J56&gt;VALUE(MID(K56,1,2)), "No", IF(J56&lt;-1*VALUE(MID(K56,1,2)), "No", "Yes"))))</f>
        <v>Yes</v>
      </c>
    </row>
    <row r="57" spans="1:12" x14ac:dyDescent="0.25">
      <c r="A57" s="130" t="s">
        <v>178</v>
      </c>
      <c r="B57" s="21" t="s">
        <v>213</v>
      </c>
      <c r="C57" s="4">
        <v>44.140580092</v>
      </c>
      <c r="D57" s="7" t="str">
        <f t="shared" si="21"/>
        <v>N/A</v>
      </c>
      <c r="E57" s="4">
        <v>44.211360775000003</v>
      </c>
      <c r="F57" s="7" t="str">
        <f t="shared" si="22"/>
        <v>N/A</v>
      </c>
      <c r="G57" s="4">
        <v>44.347590113999999</v>
      </c>
      <c r="H57" s="7" t="str">
        <f t="shared" si="23"/>
        <v>N/A</v>
      </c>
      <c r="I57" s="8">
        <v>0.16039999999999999</v>
      </c>
      <c r="J57" s="8">
        <v>0.30809999999999998</v>
      </c>
      <c r="K57" s="25" t="s">
        <v>735</v>
      </c>
      <c r="L57" s="85" t="str">
        <f>IF(J57="Div by 0", "N/A", IF(OR(J57="N/A",K57="N/A"),"N/A", IF(J57&gt;VALUE(MID(K57,1,2)), "No", IF(J57&lt;-1*VALUE(MID(K57,1,2)), "No", "Yes"))))</f>
        <v>Yes</v>
      </c>
    </row>
    <row r="58" spans="1:12" x14ac:dyDescent="0.25">
      <c r="A58" s="131" t="s">
        <v>681</v>
      </c>
      <c r="B58" s="21" t="s">
        <v>282</v>
      </c>
      <c r="C58" s="4">
        <v>57.746850338000002</v>
      </c>
      <c r="D58" s="7" t="str">
        <f>IF($B58="N/A","N/A",IF(C58&gt;70,"No",IF(C58&lt;40,"No","Yes")))</f>
        <v>Yes</v>
      </c>
      <c r="E58" s="4">
        <v>56.676636934000001</v>
      </c>
      <c r="F58" s="7" t="str">
        <f>IF($B58="N/A","N/A",IF(E58&gt;70,"No",IF(E58&lt;40,"No","Yes")))</f>
        <v>Yes</v>
      </c>
      <c r="G58" s="4">
        <v>58.885005890999999</v>
      </c>
      <c r="H58" s="7" t="str">
        <f>IF($B58="N/A","N/A",IF(G58&gt;70,"No",IF(G58&lt;40,"No","Yes")))</f>
        <v>Yes</v>
      </c>
      <c r="I58" s="8">
        <v>-1.85</v>
      </c>
      <c r="J58" s="8">
        <v>3.8959999999999999</v>
      </c>
      <c r="K58" s="25" t="s">
        <v>735</v>
      </c>
      <c r="L58" s="85" t="str">
        <f t="shared" si="4"/>
        <v>Yes</v>
      </c>
    </row>
    <row r="59" spans="1:12" x14ac:dyDescent="0.25">
      <c r="A59" s="108" t="s">
        <v>682</v>
      </c>
      <c r="B59" s="21" t="s">
        <v>213</v>
      </c>
      <c r="C59" s="4">
        <v>70.150591610000006</v>
      </c>
      <c r="D59" s="7" t="str">
        <f>IF($B59="N/A","N/A",IF(C59&gt;10,"No",IF(C59&lt;-10,"No","Yes")))</f>
        <v>N/A</v>
      </c>
      <c r="E59" s="4">
        <v>71.326485038000001</v>
      </c>
      <c r="F59" s="7" t="str">
        <f>IF($B59="N/A","N/A",IF(E59&gt;10,"No",IF(E59&lt;-10,"No","Yes")))</f>
        <v>N/A</v>
      </c>
      <c r="G59" s="4">
        <v>66.461191178999997</v>
      </c>
      <c r="H59" s="7" t="str">
        <f>IF($B59="N/A","N/A",IF(G59&gt;10,"No",IF(G59&lt;-10,"No","Yes")))</f>
        <v>N/A</v>
      </c>
      <c r="I59" s="8">
        <v>1.6759999999999999</v>
      </c>
      <c r="J59" s="8">
        <v>-6.82</v>
      </c>
      <c r="K59" s="21" t="s">
        <v>213</v>
      </c>
      <c r="L59" s="85" t="str">
        <f t="shared" si="4"/>
        <v>N/A</v>
      </c>
    </row>
    <row r="60" spans="1:12" x14ac:dyDescent="0.25">
      <c r="A60" s="108" t="s">
        <v>683</v>
      </c>
      <c r="B60" s="21" t="s">
        <v>213</v>
      </c>
      <c r="C60" s="4">
        <v>78.266326221</v>
      </c>
      <c r="D60" s="7" t="str">
        <f t="shared" ref="D60:D66" si="24">IF($B60="N/A","N/A",IF(C60&gt;10,"No",IF(C60&lt;-10,"No","Yes")))</f>
        <v>N/A</v>
      </c>
      <c r="E60" s="4">
        <v>79.172068100999994</v>
      </c>
      <c r="F60" s="7" t="str">
        <f t="shared" ref="F60:F66" si="25">IF($B60="N/A","N/A",IF(E60&gt;10,"No",IF(E60&lt;-10,"No","Yes")))</f>
        <v>N/A</v>
      </c>
      <c r="G60" s="4">
        <v>77.952960540999996</v>
      </c>
      <c r="H60" s="7" t="str">
        <f t="shared" ref="H60:H66" si="26">IF($B60="N/A","N/A",IF(G60&gt;10,"No",IF(G60&lt;-10,"No","Yes")))</f>
        <v>N/A</v>
      </c>
      <c r="I60" s="8">
        <v>1.157</v>
      </c>
      <c r="J60" s="8">
        <v>-1.54</v>
      </c>
      <c r="K60" s="21" t="s">
        <v>213</v>
      </c>
      <c r="L60" s="85" t="str">
        <f t="shared" si="4"/>
        <v>N/A</v>
      </c>
    </row>
    <row r="61" spans="1:12" x14ac:dyDescent="0.25">
      <c r="A61" s="108" t="s">
        <v>1723</v>
      </c>
      <c r="B61" s="21" t="s">
        <v>213</v>
      </c>
      <c r="C61" s="4">
        <v>58.56602196</v>
      </c>
      <c r="D61" s="7" t="str">
        <f t="shared" si="24"/>
        <v>N/A</v>
      </c>
      <c r="E61" s="4">
        <v>56.864762978000002</v>
      </c>
      <c r="F61" s="7" t="str">
        <f t="shared" si="25"/>
        <v>N/A</v>
      </c>
      <c r="G61" s="4">
        <v>60.374188128</v>
      </c>
      <c r="H61" s="7" t="str">
        <f t="shared" si="26"/>
        <v>N/A</v>
      </c>
      <c r="I61" s="8">
        <v>-2.9</v>
      </c>
      <c r="J61" s="8">
        <v>6.1719999999999997</v>
      </c>
      <c r="K61" s="21" t="s">
        <v>213</v>
      </c>
      <c r="L61" s="85" t="str">
        <f t="shared" si="4"/>
        <v>N/A</v>
      </c>
    </row>
    <row r="62" spans="1:12" x14ac:dyDescent="0.25">
      <c r="A62" s="108" t="s">
        <v>684</v>
      </c>
      <c r="B62" s="21" t="s">
        <v>213</v>
      </c>
      <c r="C62" s="4">
        <v>27.504842402000001</v>
      </c>
      <c r="D62" s="7" t="str">
        <f t="shared" si="24"/>
        <v>N/A</v>
      </c>
      <c r="E62" s="4">
        <v>26.760143198000002</v>
      </c>
      <c r="F62" s="7" t="str">
        <f t="shared" si="25"/>
        <v>N/A</v>
      </c>
      <c r="G62" s="4">
        <v>30.715524901999999</v>
      </c>
      <c r="H62" s="7" t="str">
        <f t="shared" si="26"/>
        <v>N/A</v>
      </c>
      <c r="I62" s="8">
        <v>-2.71</v>
      </c>
      <c r="J62" s="8">
        <v>14.78</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1750</v>
      </c>
      <c r="J63" s="8" t="s">
        <v>1750</v>
      </c>
      <c r="K63" s="21" t="s">
        <v>213</v>
      </c>
      <c r="L63" s="85" t="str">
        <f>IF(J63="Div by 0", "N/A", IF(K63="N/A","N/A", IF(J63&gt;VALUE(MID(K63,1,2)), "No", IF(J63&lt;-1*VALUE(MID(K63,1,2)), "No", "Yes"))))</f>
        <v>N/A</v>
      </c>
    </row>
    <row r="64" spans="1:12" x14ac:dyDescent="0.25">
      <c r="A64" s="84" t="s">
        <v>146</v>
      </c>
      <c r="B64" s="21" t="s">
        <v>213</v>
      </c>
      <c r="C64" s="4">
        <v>1.0130314526999999</v>
      </c>
      <c r="D64" s="7" t="str">
        <f t="shared" si="24"/>
        <v>N/A</v>
      </c>
      <c r="E64" s="4">
        <v>0.98525777250000002</v>
      </c>
      <c r="F64" s="7" t="str">
        <f t="shared" si="25"/>
        <v>N/A</v>
      </c>
      <c r="G64" s="4">
        <v>1.1212157314</v>
      </c>
      <c r="H64" s="7" t="str">
        <f t="shared" si="26"/>
        <v>N/A</v>
      </c>
      <c r="I64" s="8">
        <v>-2.74</v>
      </c>
      <c r="J64" s="8">
        <v>13.8</v>
      </c>
      <c r="K64" s="21" t="s">
        <v>213</v>
      </c>
      <c r="L64" s="85" t="str">
        <f t="shared" si="4"/>
        <v>N/A</v>
      </c>
    </row>
    <row r="65" spans="1:12" x14ac:dyDescent="0.25">
      <c r="A65" s="84" t="s">
        <v>147</v>
      </c>
      <c r="B65" s="21" t="s">
        <v>213</v>
      </c>
      <c r="C65" s="4">
        <v>1.3261379697</v>
      </c>
      <c r="D65" s="7" t="str">
        <f t="shared" si="24"/>
        <v>N/A</v>
      </c>
      <c r="E65" s="4">
        <v>1.3549792490000001</v>
      </c>
      <c r="F65" s="7" t="str">
        <f t="shared" si="25"/>
        <v>N/A</v>
      </c>
      <c r="G65" s="4">
        <v>1.3905987317999999</v>
      </c>
      <c r="H65" s="7" t="str">
        <f t="shared" si="26"/>
        <v>N/A</v>
      </c>
      <c r="I65" s="8">
        <v>2.1749999999999998</v>
      </c>
      <c r="J65" s="8">
        <v>2.629</v>
      </c>
      <c r="K65" s="21" t="s">
        <v>213</v>
      </c>
      <c r="L65" s="85" t="str">
        <f t="shared" si="4"/>
        <v>N/A</v>
      </c>
    </row>
    <row r="66" spans="1:12" x14ac:dyDescent="0.25">
      <c r="A66" s="84" t="s">
        <v>148</v>
      </c>
      <c r="B66" s="21" t="s">
        <v>213</v>
      </c>
      <c r="C66" s="4">
        <v>1.4093174548</v>
      </c>
      <c r="D66" s="7" t="str">
        <f t="shared" si="24"/>
        <v>N/A</v>
      </c>
      <c r="E66" s="4">
        <v>1.4089385995999999</v>
      </c>
      <c r="F66" s="7" t="str">
        <f t="shared" si="25"/>
        <v>N/A</v>
      </c>
      <c r="G66" s="4">
        <v>1.4501674543</v>
      </c>
      <c r="H66" s="7" t="str">
        <f t="shared" si="26"/>
        <v>N/A</v>
      </c>
      <c r="I66" s="8">
        <v>-2.7E-2</v>
      </c>
      <c r="J66" s="8">
        <v>2.9260000000000002</v>
      </c>
      <c r="K66" s="21" t="s">
        <v>213</v>
      </c>
      <c r="L66" s="85" t="str">
        <f t="shared" si="4"/>
        <v>N/A</v>
      </c>
    </row>
    <row r="67" spans="1:12" x14ac:dyDescent="0.25">
      <c r="A67" s="108" t="s">
        <v>955</v>
      </c>
      <c r="B67" s="25" t="s">
        <v>213</v>
      </c>
      <c r="C67" s="1">
        <v>734</v>
      </c>
      <c r="D67" s="7" t="str">
        <f>IF($B67="N/A","N/A",IF(C67&gt;10,"No",IF(C67&lt;-10,"No","Yes")))</f>
        <v>N/A</v>
      </c>
      <c r="E67" s="1">
        <v>747</v>
      </c>
      <c r="F67" s="7" t="str">
        <f>IF($B67="N/A","N/A",IF(E67&gt;10,"No",IF(E67&lt;-10,"No","Yes")))</f>
        <v>N/A</v>
      </c>
      <c r="G67" s="1">
        <v>646</v>
      </c>
      <c r="H67" s="7" t="str">
        <f>IF($B67="N/A","N/A",IF(G67&gt;10,"No",IF(G67&lt;-10,"No","Yes")))</f>
        <v>N/A</v>
      </c>
      <c r="I67" s="8">
        <v>1.7709999999999999</v>
      </c>
      <c r="J67" s="8">
        <v>-13.5</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11</v>
      </c>
      <c r="H68" s="7" t="str">
        <f t="shared" ref="H68:H69" si="29">IF($B68="N/A","N/A",IF(G68&gt;0,"No",IF(G68&lt;0,"No","Yes")))</f>
        <v>No</v>
      </c>
      <c r="I68" s="8" t="s">
        <v>1750</v>
      </c>
      <c r="J68" s="8" t="s">
        <v>1750</v>
      </c>
      <c r="K68" s="21" t="s">
        <v>213</v>
      </c>
      <c r="L68" s="85" t="str">
        <f t="shared" si="4"/>
        <v>N/A</v>
      </c>
    </row>
    <row r="69" spans="1:12" x14ac:dyDescent="0.25">
      <c r="A69" s="84" t="s">
        <v>202</v>
      </c>
      <c r="B69" s="25" t="s">
        <v>217</v>
      </c>
      <c r="C69" s="1">
        <v>22</v>
      </c>
      <c r="D69" s="7" t="str">
        <f t="shared" si="27"/>
        <v>No</v>
      </c>
      <c r="E69" s="1">
        <v>12</v>
      </c>
      <c r="F69" s="7" t="str">
        <f t="shared" si="28"/>
        <v>No</v>
      </c>
      <c r="G69" s="1">
        <v>35</v>
      </c>
      <c r="H69" s="7" t="str">
        <f t="shared" si="29"/>
        <v>No</v>
      </c>
      <c r="I69" s="8">
        <v>-45.5</v>
      </c>
      <c r="J69" s="8">
        <v>191.7</v>
      </c>
      <c r="K69" s="21" t="s">
        <v>213</v>
      </c>
      <c r="L69" s="85" t="str">
        <f t="shared" si="4"/>
        <v>N/A</v>
      </c>
    </row>
    <row r="70" spans="1:12" x14ac:dyDescent="0.25">
      <c r="A70" s="84" t="s">
        <v>203</v>
      </c>
      <c r="B70" s="33" t="s">
        <v>213</v>
      </c>
      <c r="C70" s="9">
        <v>81.818181817999999</v>
      </c>
      <c r="D70" s="7" t="str">
        <f>IF($B70="N/A","N/A",IF(C70&gt;10,"No",IF(C70&lt;-10,"No","Yes")))</f>
        <v>N/A</v>
      </c>
      <c r="E70" s="9">
        <v>91.666666667000001</v>
      </c>
      <c r="F70" s="7" t="str">
        <f>IF($B70="N/A","N/A",IF(E70&gt;10,"No",IF(E70&lt;-10,"No","Yes")))</f>
        <v>N/A</v>
      </c>
      <c r="G70" s="9">
        <v>97.142857143000001</v>
      </c>
      <c r="H70" s="7" t="str">
        <f>IF($B70="N/A","N/A",IF(G70&gt;10,"No",IF(G70&lt;-10,"No","Yes")))</f>
        <v>N/A</v>
      </c>
      <c r="I70" s="8">
        <v>12.04</v>
      </c>
      <c r="J70" s="8">
        <v>5.9740000000000002</v>
      </c>
      <c r="K70" s="33" t="s">
        <v>213</v>
      </c>
      <c r="L70" s="85" t="str">
        <f t="shared" si="4"/>
        <v>N/A</v>
      </c>
    </row>
    <row r="71" spans="1:12" x14ac:dyDescent="0.25">
      <c r="A71" s="108" t="s">
        <v>65</v>
      </c>
      <c r="B71" s="25" t="s">
        <v>213</v>
      </c>
      <c r="C71" s="1">
        <v>22874</v>
      </c>
      <c r="D71" s="7" t="str">
        <f>IF($B71="N/A","N/A",IF(C71&gt;10,"No",IF(C71&lt;-10,"No","Yes")))</f>
        <v>N/A</v>
      </c>
      <c r="E71" s="1">
        <v>23045</v>
      </c>
      <c r="F71" s="7" t="str">
        <f>IF($B71="N/A","N/A",IF(E71&gt;10,"No",IF(E71&lt;-10,"No","Yes")))</f>
        <v>N/A</v>
      </c>
      <c r="G71" s="1">
        <v>23127</v>
      </c>
      <c r="H71" s="7" t="str">
        <f>IF($B71="N/A","N/A",IF(G71&gt;10,"No",IF(G71&lt;-10,"No","Yes")))</f>
        <v>N/A</v>
      </c>
      <c r="I71" s="8">
        <v>0.74760000000000004</v>
      </c>
      <c r="J71" s="8">
        <v>0.35580000000000001</v>
      </c>
      <c r="K71" s="25" t="s">
        <v>735</v>
      </c>
      <c r="L71" s="85" t="str">
        <f t="shared" ref="L71:L103" si="30">IF(J71="Div by 0", "N/A", IF(K71="N/A","N/A", IF(J71&gt;VALUE(MID(K71,1,2)), "No", IF(J71&lt;-1*VALUE(MID(K71,1,2)), "No", "Yes"))))</f>
        <v>Yes</v>
      </c>
    </row>
    <row r="72" spans="1:12" x14ac:dyDescent="0.25">
      <c r="A72" s="116" t="s">
        <v>66</v>
      </c>
      <c r="B72" s="25" t="s">
        <v>213</v>
      </c>
      <c r="C72" s="1">
        <v>20133.54</v>
      </c>
      <c r="D72" s="7" t="str">
        <f>IF($B72="N/A","N/A",IF(C72&gt;10,"No",IF(C72&lt;-10,"No","Yes")))</f>
        <v>N/A</v>
      </c>
      <c r="E72" s="1">
        <v>20371.169999999998</v>
      </c>
      <c r="F72" s="7" t="str">
        <f>IF($B72="N/A","N/A",IF(E72&gt;10,"No",IF(E72&lt;-10,"No","Yes")))</f>
        <v>N/A</v>
      </c>
      <c r="G72" s="1">
        <v>20147.009999999998</v>
      </c>
      <c r="H72" s="7" t="str">
        <f>IF($B72="N/A","N/A",IF(G72&gt;10,"No",IF(G72&lt;-10,"No","Yes")))</f>
        <v>N/A</v>
      </c>
      <c r="I72" s="8">
        <v>1.18</v>
      </c>
      <c r="J72" s="8">
        <v>-1.1000000000000001</v>
      </c>
      <c r="K72" s="25" t="s">
        <v>736</v>
      </c>
      <c r="L72" s="85" t="str">
        <f t="shared" si="30"/>
        <v>Yes</v>
      </c>
    </row>
    <row r="73" spans="1:12" x14ac:dyDescent="0.25">
      <c r="A73" s="84" t="s">
        <v>67</v>
      </c>
      <c r="B73" s="21" t="s">
        <v>283</v>
      </c>
      <c r="C73" s="4">
        <v>98.311301291000007</v>
      </c>
      <c r="D73" s="7" t="str">
        <f>IF($B73="N/A","N/A",IF(C73&gt;=90,"Yes","No"))</f>
        <v>Yes</v>
      </c>
      <c r="E73" s="4">
        <v>98.362279098000002</v>
      </c>
      <c r="F73" s="7" t="str">
        <f>IF($B73="N/A","N/A",IF(E73&gt;=90,"Yes","No"))</f>
        <v>Yes</v>
      </c>
      <c r="G73" s="4">
        <v>98.522805147</v>
      </c>
      <c r="H73" s="7" t="str">
        <f>IF($B73="N/A","N/A",IF(G73&gt;=90,"Yes","No"))</f>
        <v>Yes</v>
      </c>
      <c r="I73" s="8">
        <v>5.1900000000000002E-2</v>
      </c>
      <c r="J73" s="8">
        <v>0.16320000000000001</v>
      </c>
      <c r="K73" s="25" t="s">
        <v>735</v>
      </c>
      <c r="L73" s="85" t="str">
        <f t="shared" si="30"/>
        <v>Yes</v>
      </c>
    </row>
    <row r="74" spans="1:12" x14ac:dyDescent="0.25">
      <c r="A74" s="108" t="s">
        <v>956</v>
      </c>
      <c r="B74" s="21" t="s">
        <v>283</v>
      </c>
      <c r="C74" s="4">
        <v>98.359627106000005</v>
      </c>
      <c r="D74" s="7" t="str">
        <f>IF($B74="N/A","N/A",IF(C74&gt;=90,"Yes","No"))</f>
        <v>Yes</v>
      </c>
      <c r="E74" s="4">
        <v>98.427869584999996</v>
      </c>
      <c r="F74" s="7" t="str">
        <f>IF($B74="N/A","N/A",IF(E74&gt;=90,"Yes","No"))</f>
        <v>Yes</v>
      </c>
      <c r="G74" s="4">
        <v>98.393818370999995</v>
      </c>
      <c r="H74" s="7" t="str">
        <f>IF($B74="N/A","N/A",IF(G74&gt;=90,"Yes","No"))</f>
        <v>Yes</v>
      </c>
      <c r="I74" s="8">
        <v>6.9400000000000003E-2</v>
      </c>
      <c r="J74" s="8">
        <v>-3.5000000000000003E-2</v>
      </c>
      <c r="K74" s="25" t="s">
        <v>735</v>
      </c>
      <c r="L74" s="85" t="str">
        <f t="shared" si="30"/>
        <v>Yes</v>
      </c>
    </row>
    <row r="75" spans="1:12" x14ac:dyDescent="0.25">
      <c r="A75" s="130" t="s">
        <v>957</v>
      </c>
      <c r="B75" s="25" t="s">
        <v>284</v>
      </c>
      <c r="C75" s="9">
        <v>50.928290128999997</v>
      </c>
      <c r="D75" s="7" t="str">
        <f>IF($B75="N/A","N/A",IF(C75&gt;55,"No",IF(C75&lt;30,"No","Yes")))</f>
        <v>Yes</v>
      </c>
      <c r="E75" s="9">
        <v>51.114856105999998</v>
      </c>
      <c r="F75" s="7" t="str">
        <f>IF($B75="N/A","N/A",IF(E75&gt;55,"No",IF(E75&lt;30,"No","Yes")))</f>
        <v>Yes</v>
      </c>
      <c r="G75" s="9">
        <v>50.010828605</v>
      </c>
      <c r="H75" s="7" t="str">
        <f>IF($B75="N/A","N/A",IF(G75&gt;55,"No",IF(G75&lt;30,"No","Yes")))</f>
        <v>Yes</v>
      </c>
      <c r="I75" s="8">
        <v>0.36630000000000001</v>
      </c>
      <c r="J75" s="8">
        <v>-2.16</v>
      </c>
      <c r="K75" s="25" t="s">
        <v>735</v>
      </c>
      <c r="L75" s="85" t="str">
        <f t="shared" si="30"/>
        <v>Yes</v>
      </c>
    </row>
    <row r="76" spans="1:12" ht="13" customHeight="1" x14ac:dyDescent="0.25">
      <c r="A76" s="108" t="s">
        <v>1706</v>
      </c>
      <c r="B76" s="25" t="s">
        <v>278</v>
      </c>
      <c r="C76" s="9">
        <v>0.39345982340000002</v>
      </c>
      <c r="D76" s="7" t="str">
        <f>IF($B76="N/A","N/A",IF(C76&gt;=5,"No",IF(C76&lt;0,"No","Yes")))</f>
        <v>Yes</v>
      </c>
      <c r="E76" s="9">
        <v>0.40355825560000003</v>
      </c>
      <c r="F76" s="7" t="str">
        <f>IF($B76="N/A","N/A",IF(E76&gt;=5,"No",IF(E76&lt;0,"No","Yes")))</f>
        <v>Yes</v>
      </c>
      <c r="G76" s="9">
        <v>0.203225667</v>
      </c>
      <c r="H76" s="7" t="str">
        <f>IF($B76="N/A","N/A",IF(G76&gt;=5,"No",IF(G76&lt;0,"No","Yes")))</f>
        <v>Yes</v>
      </c>
      <c r="I76" s="8">
        <v>2.5670000000000002</v>
      </c>
      <c r="J76" s="8">
        <v>-49.6</v>
      </c>
      <c r="K76" s="25" t="s">
        <v>213</v>
      </c>
      <c r="L76" s="85" t="str">
        <f t="shared" si="30"/>
        <v>N/A</v>
      </c>
    </row>
    <row r="77" spans="1:12" ht="13" customHeight="1" x14ac:dyDescent="0.25">
      <c r="A77" s="108" t="s">
        <v>1707</v>
      </c>
      <c r="B77" s="25" t="s">
        <v>213</v>
      </c>
      <c r="C77" s="9">
        <v>20.792165778000001</v>
      </c>
      <c r="D77" s="25" t="s">
        <v>213</v>
      </c>
      <c r="E77" s="9">
        <v>21.145584725999999</v>
      </c>
      <c r="F77" s="25" t="s">
        <v>213</v>
      </c>
      <c r="G77" s="9">
        <v>20.564707917</v>
      </c>
      <c r="H77" s="25" t="s">
        <v>213</v>
      </c>
      <c r="I77" s="8">
        <v>1.7</v>
      </c>
      <c r="J77" s="8">
        <v>-2.75</v>
      </c>
      <c r="K77" s="25" t="s">
        <v>213</v>
      </c>
      <c r="L77" s="85" t="str">
        <f t="shared" si="30"/>
        <v>N/A</v>
      </c>
    </row>
    <row r="78" spans="1:12" ht="13" customHeight="1" x14ac:dyDescent="0.25">
      <c r="A78" s="108" t="s">
        <v>1708</v>
      </c>
      <c r="B78" s="25" t="s">
        <v>213</v>
      </c>
      <c r="C78" s="9">
        <v>42.073970447000001</v>
      </c>
      <c r="D78" s="25" t="s">
        <v>213</v>
      </c>
      <c r="E78" s="9">
        <v>41.857235842999998</v>
      </c>
      <c r="F78" s="25" t="s">
        <v>213</v>
      </c>
      <c r="G78" s="9">
        <v>42.136896268000001</v>
      </c>
      <c r="H78" s="25" t="s">
        <v>213</v>
      </c>
      <c r="I78" s="8">
        <v>-0.51500000000000001</v>
      </c>
      <c r="J78" s="8">
        <v>0.66810000000000003</v>
      </c>
      <c r="K78" s="25" t="s">
        <v>213</v>
      </c>
      <c r="L78" s="85" t="str">
        <f t="shared" si="30"/>
        <v>N/A</v>
      </c>
    </row>
    <row r="79" spans="1:12" ht="13" customHeight="1" x14ac:dyDescent="0.25">
      <c r="A79" s="108" t="s">
        <v>1709</v>
      </c>
      <c r="B79" s="25" t="s">
        <v>213</v>
      </c>
      <c r="C79" s="9">
        <v>11.244207397</v>
      </c>
      <c r="D79" s="25" t="s">
        <v>213</v>
      </c>
      <c r="E79" s="9">
        <v>10.922108916999999</v>
      </c>
      <c r="F79" s="25" t="s">
        <v>213</v>
      </c>
      <c r="G79" s="9">
        <v>11.346045747</v>
      </c>
      <c r="H79" s="25" t="s">
        <v>213</v>
      </c>
      <c r="I79" s="8">
        <v>-2.86</v>
      </c>
      <c r="J79" s="8">
        <v>3.8809999999999998</v>
      </c>
      <c r="K79" s="25" t="s">
        <v>213</v>
      </c>
      <c r="L79" s="85" t="str">
        <f t="shared" si="30"/>
        <v>N/A</v>
      </c>
    </row>
    <row r="80" spans="1:12" ht="13" customHeight="1" x14ac:dyDescent="0.25">
      <c r="A80" s="108" t="s">
        <v>1710</v>
      </c>
      <c r="B80" s="25" t="s">
        <v>213</v>
      </c>
      <c r="C80" s="9">
        <v>4.5204161931</v>
      </c>
      <c r="D80" s="25" t="s">
        <v>213</v>
      </c>
      <c r="E80" s="9">
        <v>4.4217834671</v>
      </c>
      <c r="F80" s="25" t="s">
        <v>213</v>
      </c>
      <c r="G80" s="9">
        <v>4.0731612401000001</v>
      </c>
      <c r="H80" s="25" t="s">
        <v>213</v>
      </c>
      <c r="I80" s="8">
        <v>-2.1800000000000002</v>
      </c>
      <c r="J80" s="8">
        <v>-7.88</v>
      </c>
      <c r="K80" s="25" t="s">
        <v>213</v>
      </c>
      <c r="L80" s="85" t="str">
        <f t="shared" si="30"/>
        <v>N/A</v>
      </c>
    </row>
    <row r="81" spans="1:12" ht="13" customHeight="1" x14ac:dyDescent="0.25">
      <c r="A81" s="108" t="s">
        <v>1711</v>
      </c>
      <c r="B81" s="25" t="s">
        <v>213</v>
      </c>
      <c r="C81" s="9">
        <v>0</v>
      </c>
      <c r="D81" s="25" t="s">
        <v>213</v>
      </c>
      <c r="E81" s="9">
        <v>0</v>
      </c>
      <c r="F81" s="25" t="s">
        <v>213</v>
      </c>
      <c r="G81" s="9">
        <v>0</v>
      </c>
      <c r="H81" s="25" t="s">
        <v>213</v>
      </c>
      <c r="I81" s="8" t="s">
        <v>1750</v>
      </c>
      <c r="J81" s="8" t="s">
        <v>1750</v>
      </c>
      <c r="K81" s="25" t="s">
        <v>213</v>
      </c>
      <c r="L81" s="85" t="str">
        <f t="shared" si="30"/>
        <v>N/A</v>
      </c>
    </row>
    <row r="82" spans="1:12" ht="13" customHeight="1" x14ac:dyDescent="0.25">
      <c r="A82" s="108" t="s">
        <v>1712</v>
      </c>
      <c r="B82" s="25" t="s">
        <v>213</v>
      </c>
      <c r="C82" s="9">
        <v>6.3653055870999999</v>
      </c>
      <c r="D82" s="25" t="s">
        <v>213</v>
      </c>
      <c r="E82" s="9">
        <v>6.4699500975999999</v>
      </c>
      <c r="F82" s="25" t="s">
        <v>213</v>
      </c>
      <c r="G82" s="9">
        <v>6.1918969170000002</v>
      </c>
      <c r="H82" s="25" t="s">
        <v>213</v>
      </c>
      <c r="I82" s="8">
        <v>1.6439999999999999</v>
      </c>
      <c r="J82" s="8">
        <v>-4.3</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1750</v>
      </c>
      <c r="J83" s="8" t="s">
        <v>1750</v>
      </c>
      <c r="K83" s="25" t="s">
        <v>213</v>
      </c>
      <c r="L83" s="85" t="str">
        <f t="shared" si="30"/>
        <v>N/A</v>
      </c>
    </row>
    <row r="84" spans="1:12" ht="13" customHeight="1" x14ac:dyDescent="0.25">
      <c r="A84" s="108" t="s">
        <v>1714</v>
      </c>
      <c r="B84" s="25" t="s">
        <v>213</v>
      </c>
      <c r="C84" s="9">
        <v>14.610474775</v>
      </c>
      <c r="D84" s="25" t="s">
        <v>213</v>
      </c>
      <c r="E84" s="9">
        <v>14.779778694000001</v>
      </c>
      <c r="F84" s="25" t="s">
        <v>213</v>
      </c>
      <c r="G84" s="9">
        <v>15.484066242999999</v>
      </c>
      <c r="H84" s="25" t="s">
        <v>213</v>
      </c>
      <c r="I84" s="8">
        <v>1.159</v>
      </c>
      <c r="J84" s="8">
        <v>4.7649999999999997</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1750</v>
      </c>
      <c r="J85" s="8" t="s">
        <v>1750</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1750</v>
      </c>
      <c r="J86" s="8" t="s">
        <v>1750</v>
      </c>
      <c r="K86" s="25" t="s">
        <v>213</v>
      </c>
      <c r="L86" s="85" t="str">
        <f t="shared" si="30"/>
        <v>N/A</v>
      </c>
    </row>
    <row r="87" spans="1:12" x14ac:dyDescent="0.25">
      <c r="A87" s="108" t="s">
        <v>958</v>
      </c>
      <c r="B87" s="25" t="s">
        <v>213</v>
      </c>
      <c r="C87" s="9">
        <v>61.598321237999997</v>
      </c>
      <c r="D87" s="25" t="s">
        <v>213</v>
      </c>
      <c r="E87" s="9">
        <v>61.462356259000003</v>
      </c>
      <c r="F87" s="25" t="s">
        <v>213</v>
      </c>
      <c r="G87" s="9">
        <v>61.897349417999997</v>
      </c>
      <c r="H87" s="25" t="s">
        <v>213</v>
      </c>
      <c r="I87" s="8">
        <v>-0.221</v>
      </c>
      <c r="J87" s="8">
        <v>0.7077</v>
      </c>
      <c r="K87" s="25" t="s">
        <v>213</v>
      </c>
      <c r="L87" s="85" t="str">
        <f t="shared" si="30"/>
        <v>N/A</v>
      </c>
    </row>
    <row r="88" spans="1:12" x14ac:dyDescent="0.25">
      <c r="A88" s="108" t="s">
        <v>959</v>
      </c>
      <c r="B88" s="25" t="s">
        <v>213</v>
      </c>
      <c r="C88" s="9">
        <v>38.401678762000003</v>
      </c>
      <c r="D88" s="25" t="s">
        <v>213</v>
      </c>
      <c r="E88" s="9">
        <v>38.537643740999997</v>
      </c>
      <c r="F88" s="25" t="s">
        <v>213</v>
      </c>
      <c r="G88" s="9">
        <v>38.102650582000003</v>
      </c>
      <c r="H88" s="25" t="s">
        <v>213</v>
      </c>
      <c r="I88" s="8">
        <v>0.35410000000000003</v>
      </c>
      <c r="J88" s="8">
        <v>-1.1299999999999999</v>
      </c>
      <c r="K88" s="25" t="s">
        <v>213</v>
      </c>
      <c r="L88" s="85" t="str">
        <f t="shared" si="30"/>
        <v>N/A</v>
      </c>
    </row>
    <row r="89" spans="1:12" x14ac:dyDescent="0.25">
      <c r="A89" s="130" t="s">
        <v>68</v>
      </c>
      <c r="B89" s="25" t="s">
        <v>213</v>
      </c>
      <c r="C89" s="1">
        <v>87</v>
      </c>
      <c r="D89" s="7" t="str">
        <f>IF($B89="N/A","N/A",IF(C89&gt;10,"No",IF(C89&lt;-10,"No","Yes")))</f>
        <v>N/A</v>
      </c>
      <c r="E89" s="1">
        <v>74</v>
      </c>
      <c r="F89" s="7" t="str">
        <f>IF($B89="N/A","N/A",IF(E89&gt;10,"No",IF(E89&lt;-10,"No","Yes")))</f>
        <v>N/A</v>
      </c>
      <c r="G89" s="1">
        <v>888</v>
      </c>
      <c r="H89" s="7" t="str">
        <f>IF($B89="N/A","N/A",IF(G89&gt;10,"No",IF(G89&lt;-10,"No","Yes")))</f>
        <v>N/A</v>
      </c>
      <c r="I89" s="8">
        <v>-14.9</v>
      </c>
      <c r="J89" s="8">
        <v>1100</v>
      </c>
      <c r="K89" s="25" t="s">
        <v>735</v>
      </c>
      <c r="L89" s="85" t="str">
        <f t="shared" si="30"/>
        <v>No</v>
      </c>
    </row>
    <row r="90" spans="1:12" x14ac:dyDescent="0.25">
      <c r="A90" s="108" t="s">
        <v>109</v>
      </c>
      <c r="B90" s="25" t="s">
        <v>213</v>
      </c>
      <c r="C90" s="9">
        <v>1.1494252873999999</v>
      </c>
      <c r="D90" s="7" t="str">
        <f>IF($B90="N/A","N/A",IF(C90&gt;10,"No",IF(C90&lt;-10,"No","Yes")))</f>
        <v>N/A</v>
      </c>
      <c r="E90" s="9">
        <v>0</v>
      </c>
      <c r="F90" s="7" t="str">
        <f>IF($B90="N/A","N/A",IF(E90&gt;10,"No",IF(E90&lt;-10,"No","Yes")))</f>
        <v>N/A</v>
      </c>
      <c r="G90" s="9">
        <v>0.22522522519999999</v>
      </c>
      <c r="H90" s="7" t="str">
        <f>IF($B90="N/A","N/A",IF(G90&gt;10,"No",IF(G90&lt;-10,"No","Yes")))</f>
        <v>N/A</v>
      </c>
      <c r="I90" s="8">
        <v>-100</v>
      </c>
      <c r="J90" s="8" t="s">
        <v>1750</v>
      </c>
      <c r="K90" s="25" t="s">
        <v>735</v>
      </c>
      <c r="L90" s="85" t="str">
        <f t="shared" si="30"/>
        <v>N/A</v>
      </c>
    </row>
    <row r="91" spans="1:12" x14ac:dyDescent="0.25">
      <c r="A91" s="108" t="s">
        <v>110</v>
      </c>
      <c r="B91" s="25" t="s">
        <v>213</v>
      </c>
      <c r="C91" s="9">
        <v>2.2988505746999999</v>
      </c>
      <c r="D91" s="7" t="str">
        <f>IF($B91="N/A","N/A",IF(C91&gt;10,"No",IF(C91&lt;-10,"No","Yes")))</f>
        <v>N/A</v>
      </c>
      <c r="E91" s="9">
        <v>2.7027027026999999</v>
      </c>
      <c r="F91" s="7" t="str">
        <f>IF($B91="N/A","N/A",IF(E91&gt;10,"No",IF(E91&lt;-10,"No","Yes")))</f>
        <v>N/A</v>
      </c>
      <c r="G91" s="9">
        <v>7.5450450450000002</v>
      </c>
      <c r="H91" s="7" t="str">
        <f>IF($B91="N/A","N/A",IF(G91&gt;10,"No",IF(G91&lt;-10,"No","Yes")))</f>
        <v>N/A</v>
      </c>
      <c r="I91" s="8">
        <v>17.57</v>
      </c>
      <c r="J91" s="8">
        <v>179.2</v>
      </c>
      <c r="K91" s="25" t="s">
        <v>735</v>
      </c>
      <c r="L91" s="85" t="str">
        <f t="shared" si="30"/>
        <v>No</v>
      </c>
    </row>
    <row r="92" spans="1:12" x14ac:dyDescent="0.25">
      <c r="A92" s="116" t="s">
        <v>7</v>
      </c>
      <c r="B92" s="25" t="s">
        <v>213</v>
      </c>
      <c r="C92" s="9">
        <v>0.25793477310000001</v>
      </c>
      <c r="D92" s="7" t="str">
        <f>IF($B92="N/A","N/A",IF(C92&gt;10,"No",IF(C92&lt;-10,"No","Yes")))</f>
        <v>N/A</v>
      </c>
      <c r="E92" s="9">
        <v>0.29073551749999998</v>
      </c>
      <c r="F92" s="7" t="str">
        <f>IF($B92="N/A","N/A",IF(E92&gt;10,"No",IF(E92&lt;-10,"No","Yes")))</f>
        <v>N/A</v>
      </c>
      <c r="G92" s="9">
        <v>0.32429627709999997</v>
      </c>
      <c r="H92" s="7" t="str">
        <f>IF($B92="N/A","N/A",IF(G92&gt;10,"No",IF(G92&lt;-10,"No","Yes")))</f>
        <v>N/A</v>
      </c>
      <c r="I92" s="8">
        <v>12.72</v>
      </c>
      <c r="J92" s="8">
        <v>11.54</v>
      </c>
      <c r="K92" s="25" t="s">
        <v>736</v>
      </c>
      <c r="L92" s="85" t="str">
        <f t="shared" si="30"/>
        <v>Yes</v>
      </c>
    </row>
    <row r="93" spans="1:12" x14ac:dyDescent="0.25">
      <c r="A93" s="116" t="s">
        <v>180</v>
      </c>
      <c r="B93" s="25" t="s">
        <v>213</v>
      </c>
      <c r="C93" s="9">
        <v>61.244207396999997</v>
      </c>
      <c r="D93" s="7" t="str">
        <f t="shared" ref="D93:D94" si="31">IF($B93="N/A","N/A",IF(C93&gt;10,"No",IF(C93&lt;-10,"No","Yes")))</f>
        <v>N/A</v>
      </c>
      <c r="E93" s="9">
        <v>61.076155348</v>
      </c>
      <c r="F93" s="7" t="str">
        <f t="shared" ref="F93:F94" si="32">IF($B93="N/A","N/A",IF(E93&gt;10,"No",IF(E93&lt;-10,"No","Yes")))</f>
        <v>N/A</v>
      </c>
      <c r="G93" s="9">
        <v>60.747178622</v>
      </c>
      <c r="H93" s="7" t="str">
        <f t="shared" ref="H93:H94" si="33">IF($B93="N/A","N/A",IF(G93&gt;10,"No",IF(G93&lt;-10,"No","Yes")))</f>
        <v>N/A</v>
      </c>
      <c r="I93" s="8">
        <v>-0.27400000000000002</v>
      </c>
      <c r="J93" s="8">
        <v>-0.53900000000000003</v>
      </c>
      <c r="K93" s="25" t="s">
        <v>735</v>
      </c>
      <c r="L93" s="85" t="str">
        <f>IF(J93="Div by 0", "N/A", IF(OR(J93="N/A",K93="N/A"),"N/A", IF(J93&gt;VALUE(MID(K93,1,2)), "No", IF(J93&lt;-1*VALUE(MID(K93,1,2)), "No", "Yes"))))</f>
        <v>Yes</v>
      </c>
    </row>
    <row r="94" spans="1:12" x14ac:dyDescent="0.25">
      <c r="A94" s="116" t="s">
        <v>181</v>
      </c>
      <c r="B94" s="25" t="s">
        <v>213</v>
      </c>
      <c r="C94" s="9">
        <v>38.755792603000003</v>
      </c>
      <c r="D94" s="7" t="str">
        <f t="shared" si="31"/>
        <v>N/A</v>
      </c>
      <c r="E94" s="9">
        <v>38.923844652</v>
      </c>
      <c r="F94" s="7" t="str">
        <f t="shared" si="32"/>
        <v>N/A</v>
      </c>
      <c r="G94" s="9">
        <v>39.252821378</v>
      </c>
      <c r="H94" s="7" t="str">
        <f t="shared" si="33"/>
        <v>N/A</v>
      </c>
      <c r="I94" s="8">
        <v>0.43359999999999999</v>
      </c>
      <c r="J94" s="8">
        <v>0.84519999999999995</v>
      </c>
      <c r="K94" s="25" t="s">
        <v>735</v>
      </c>
      <c r="L94" s="85" t="str">
        <f>IF(J94="Div by 0", "N/A", IF(OR(J94="N/A",K94="N/A"),"N/A", IF(J94&gt;VALUE(MID(K94,1,2)), "No", IF(J94&lt;-1*VALUE(MID(K94,1,2)), "No", "Yes"))))</f>
        <v>Yes</v>
      </c>
    </row>
    <row r="95" spans="1:12" x14ac:dyDescent="0.25">
      <c r="A95" s="108" t="s">
        <v>8</v>
      </c>
      <c r="B95" s="25" t="s">
        <v>285</v>
      </c>
      <c r="C95" s="9">
        <v>7.4189035586000003</v>
      </c>
      <c r="D95" s="7" t="str">
        <f>IF($B95="N/A","N/A",IF(C95&gt;10,"No",IF(C95&lt;5,"No","Yes")))</f>
        <v>Yes</v>
      </c>
      <c r="E95" s="9">
        <v>7.6068561509999997</v>
      </c>
      <c r="F95" s="7" t="str">
        <f>IF($B95="N/A","N/A",IF(E95&gt;10,"No",IF(E95&lt;5,"No","Yes")))</f>
        <v>Yes</v>
      </c>
      <c r="G95" s="9">
        <v>7.7744627491999996</v>
      </c>
      <c r="H95" s="7" t="str">
        <f t="shared" ref="H95:H98" si="34">IF($B95="N/A","N/A",IF(G95&gt;10,"No",IF(G95&lt;5,"No","Yes")))</f>
        <v>Yes</v>
      </c>
      <c r="I95" s="8">
        <v>2.5329999999999999</v>
      </c>
      <c r="J95" s="8">
        <v>2.2029999999999998</v>
      </c>
      <c r="K95" s="25" t="s">
        <v>736</v>
      </c>
      <c r="L95" s="85" t="str">
        <f t="shared" si="30"/>
        <v>Yes</v>
      </c>
    </row>
    <row r="96" spans="1:12" x14ac:dyDescent="0.25">
      <c r="A96" s="108" t="s">
        <v>149</v>
      </c>
      <c r="B96" s="25" t="s">
        <v>285</v>
      </c>
      <c r="C96" s="9">
        <v>5.8100900586000002</v>
      </c>
      <c r="D96" s="7" t="str">
        <f>IF($B96="N/A","N/A",IF(C96&gt;10,"No",IF(C96&lt;5,"No","Yes")))</f>
        <v>Yes</v>
      </c>
      <c r="E96" s="9">
        <v>5.7496203080999999</v>
      </c>
      <c r="F96" s="7" t="str">
        <f t="shared" ref="F96:F98" si="35">IF($B96="N/A","N/A",IF(E96&gt;10,"No",IF(E96&lt;5,"No","Yes")))</f>
        <v>Yes</v>
      </c>
      <c r="G96" s="9">
        <v>6.4772776408999997</v>
      </c>
      <c r="H96" s="7" t="str">
        <f t="shared" si="34"/>
        <v>Yes</v>
      </c>
      <c r="I96" s="8">
        <v>-1.04</v>
      </c>
      <c r="J96" s="8">
        <v>12.66</v>
      </c>
      <c r="K96" s="25" t="s">
        <v>736</v>
      </c>
      <c r="L96" s="85" t="str">
        <f t="shared" si="30"/>
        <v>Yes</v>
      </c>
    </row>
    <row r="97" spans="1:12" x14ac:dyDescent="0.25">
      <c r="A97" s="108" t="s">
        <v>150</v>
      </c>
      <c r="B97" s="25" t="s">
        <v>285</v>
      </c>
      <c r="C97" s="9">
        <v>7.0516743900999996</v>
      </c>
      <c r="D97" s="7" t="str">
        <f>IF($B97="N/A","N/A",IF(C97&gt;10,"No",IF(C97&lt;5,"No","Yes")))</f>
        <v>Yes</v>
      </c>
      <c r="E97" s="9">
        <v>7.4159253634000004</v>
      </c>
      <c r="F97" s="7" t="str">
        <f t="shared" si="35"/>
        <v>Yes</v>
      </c>
      <c r="G97" s="9">
        <v>7.5712370821999997</v>
      </c>
      <c r="H97" s="7" t="str">
        <f t="shared" si="34"/>
        <v>Yes</v>
      </c>
      <c r="I97" s="8">
        <v>5.165</v>
      </c>
      <c r="J97" s="8">
        <v>2.0939999999999999</v>
      </c>
      <c r="K97" s="25" t="s">
        <v>736</v>
      </c>
      <c r="L97" s="85" t="str">
        <f t="shared" si="30"/>
        <v>Yes</v>
      </c>
    </row>
    <row r="98" spans="1:12" x14ac:dyDescent="0.25">
      <c r="A98" s="108" t="s">
        <v>151</v>
      </c>
      <c r="B98" s="25" t="s">
        <v>285</v>
      </c>
      <c r="C98" s="9">
        <v>7.4189035586000003</v>
      </c>
      <c r="D98" s="7" t="str">
        <f>IF($B98="N/A","N/A",IF(C98&gt;10,"No",IF(C98&lt;5,"No","Yes")))</f>
        <v>Yes</v>
      </c>
      <c r="E98" s="9">
        <v>7.6155348232</v>
      </c>
      <c r="F98" s="7" t="str">
        <f t="shared" si="35"/>
        <v>Yes</v>
      </c>
      <c r="G98" s="9">
        <v>7.7744627491999996</v>
      </c>
      <c r="H98" s="7" t="str">
        <f t="shared" si="34"/>
        <v>Yes</v>
      </c>
      <c r="I98" s="8">
        <v>2.65</v>
      </c>
      <c r="J98" s="8">
        <v>2.0870000000000002</v>
      </c>
      <c r="K98" s="25" t="s">
        <v>736</v>
      </c>
      <c r="L98" s="85" t="str">
        <f t="shared" si="30"/>
        <v>Yes</v>
      </c>
    </row>
    <row r="99" spans="1:12" x14ac:dyDescent="0.25">
      <c r="A99" s="108" t="s">
        <v>960</v>
      </c>
      <c r="B99" s="25" t="s">
        <v>213</v>
      </c>
      <c r="C99" s="1">
        <v>404</v>
      </c>
      <c r="D99" s="7" t="str">
        <f t="shared" ref="D99:D110" si="36">IF($B99="N/A","N/A",IF(C99&gt;10,"No",IF(C99&lt;-10,"No","Yes")))</f>
        <v>N/A</v>
      </c>
      <c r="E99" s="1">
        <v>462</v>
      </c>
      <c r="F99" s="7" t="str">
        <f t="shared" ref="F99:F110" si="37">IF($B99="N/A","N/A",IF(E99&gt;10,"No",IF(E99&lt;-10,"No","Yes")))</f>
        <v>N/A</v>
      </c>
      <c r="G99" s="1">
        <v>339</v>
      </c>
      <c r="H99" s="7" t="str">
        <f t="shared" ref="H99:H110" si="38">IF($B99="N/A","N/A",IF(G99&gt;10,"No",IF(G99&lt;-10,"No","Yes")))</f>
        <v>N/A</v>
      </c>
      <c r="I99" s="8">
        <v>14.36</v>
      </c>
      <c r="J99" s="8">
        <v>-26.6</v>
      </c>
      <c r="K99" s="25" t="s">
        <v>735</v>
      </c>
      <c r="L99" s="85" t="str">
        <f t="shared" si="30"/>
        <v>No</v>
      </c>
    </row>
    <row r="100" spans="1:12" x14ac:dyDescent="0.25">
      <c r="A100" s="108" t="s">
        <v>961</v>
      </c>
      <c r="B100" s="25" t="s">
        <v>213</v>
      </c>
      <c r="C100" s="1">
        <v>88</v>
      </c>
      <c r="D100" s="7" t="str">
        <f t="shared" si="36"/>
        <v>N/A</v>
      </c>
      <c r="E100" s="1">
        <v>44</v>
      </c>
      <c r="F100" s="7" t="str">
        <f t="shared" si="37"/>
        <v>N/A</v>
      </c>
      <c r="G100" s="1">
        <v>52</v>
      </c>
      <c r="H100" s="7" t="str">
        <f t="shared" si="38"/>
        <v>N/A</v>
      </c>
      <c r="I100" s="8">
        <v>-50</v>
      </c>
      <c r="J100" s="8">
        <v>18.18</v>
      </c>
      <c r="K100" s="25" t="s">
        <v>735</v>
      </c>
      <c r="L100" s="85" t="str">
        <f t="shared" si="30"/>
        <v>No</v>
      </c>
    </row>
    <row r="101" spans="1:12" x14ac:dyDescent="0.25">
      <c r="A101" s="108" t="s">
        <v>1</v>
      </c>
      <c r="B101" s="25" t="s">
        <v>213</v>
      </c>
      <c r="C101" s="9">
        <v>96.961615808000005</v>
      </c>
      <c r="D101" s="7" t="str">
        <f t="shared" si="36"/>
        <v>N/A</v>
      </c>
      <c r="E101" s="9">
        <v>97.261878933000006</v>
      </c>
      <c r="F101" s="7" t="str">
        <f t="shared" si="37"/>
        <v>N/A</v>
      </c>
      <c r="G101" s="9">
        <v>99.589224716000004</v>
      </c>
      <c r="H101" s="7" t="str">
        <f t="shared" si="38"/>
        <v>N/A</v>
      </c>
      <c r="I101" s="8">
        <v>0.30969999999999998</v>
      </c>
      <c r="J101" s="8">
        <v>2.3929999999999998</v>
      </c>
      <c r="K101" s="25" t="s">
        <v>736</v>
      </c>
      <c r="L101" s="85" t="str">
        <f t="shared" si="30"/>
        <v>Yes</v>
      </c>
    </row>
    <row r="102" spans="1:12" x14ac:dyDescent="0.25">
      <c r="A102" s="108" t="s">
        <v>69</v>
      </c>
      <c r="B102" s="25" t="s">
        <v>213</v>
      </c>
      <c r="C102" s="9">
        <v>99.314667026999999</v>
      </c>
      <c r="D102" s="7" t="str">
        <f t="shared" si="36"/>
        <v>N/A</v>
      </c>
      <c r="E102" s="9">
        <v>99.290621932999997</v>
      </c>
      <c r="F102" s="7" t="str">
        <f t="shared" si="37"/>
        <v>N/A</v>
      </c>
      <c r="G102" s="9">
        <v>99.591872178000003</v>
      </c>
      <c r="H102" s="7" t="str">
        <f t="shared" si="38"/>
        <v>N/A</v>
      </c>
      <c r="I102" s="8">
        <v>-2.4E-2</v>
      </c>
      <c r="J102" s="8">
        <v>0.3034</v>
      </c>
      <c r="K102" s="25" t="s">
        <v>736</v>
      </c>
      <c r="L102" s="85" t="str">
        <f t="shared" si="30"/>
        <v>Yes</v>
      </c>
    </row>
    <row r="103" spans="1:12" x14ac:dyDescent="0.25">
      <c r="A103" s="116" t="s">
        <v>70</v>
      </c>
      <c r="B103" s="25" t="s">
        <v>213</v>
      </c>
      <c r="C103" s="1">
        <v>21658</v>
      </c>
      <c r="D103" s="7" t="str">
        <f t="shared" si="36"/>
        <v>N/A</v>
      </c>
      <c r="E103" s="1">
        <v>21847</v>
      </c>
      <c r="F103" s="7" t="str">
        <f t="shared" si="37"/>
        <v>N/A</v>
      </c>
      <c r="G103" s="1">
        <v>21894</v>
      </c>
      <c r="H103" s="7" t="str">
        <f t="shared" si="38"/>
        <v>N/A</v>
      </c>
      <c r="I103" s="8">
        <v>0.87270000000000003</v>
      </c>
      <c r="J103" s="8">
        <v>0.21510000000000001</v>
      </c>
      <c r="K103" s="25" t="s">
        <v>735</v>
      </c>
      <c r="L103" s="85" t="str">
        <f t="shared" si="30"/>
        <v>Yes</v>
      </c>
    </row>
    <row r="104" spans="1:12" x14ac:dyDescent="0.25">
      <c r="A104" s="108" t="s">
        <v>687</v>
      </c>
      <c r="B104" s="25" t="s">
        <v>213</v>
      </c>
      <c r="C104" s="9">
        <v>0.86803952350000002</v>
      </c>
      <c r="D104" s="7" t="str">
        <f t="shared" si="36"/>
        <v>N/A</v>
      </c>
      <c r="E104" s="9">
        <v>0.80102531239999997</v>
      </c>
      <c r="F104" s="7" t="str">
        <f t="shared" si="37"/>
        <v>N/A</v>
      </c>
      <c r="G104" s="9">
        <v>0.9911391249</v>
      </c>
      <c r="H104" s="7" t="str">
        <f t="shared" si="38"/>
        <v>N/A</v>
      </c>
      <c r="I104" s="8">
        <v>-7.72</v>
      </c>
      <c r="J104" s="8">
        <v>23.73</v>
      </c>
      <c r="K104" s="25" t="s">
        <v>736</v>
      </c>
      <c r="L104" s="85" t="str">
        <f t="shared" ref="L104:L110" si="39">IF(J104="Div by 0", "N/A", IF(K104="N/A","N/A", IF(J104&gt;VALUE(MID(K104,1,2)), "No", IF(J104&lt;-1*VALUE(MID(K104,1,2)), "No", "Yes"))))</f>
        <v>No</v>
      </c>
    </row>
    <row r="105" spans="1:12" x14ac:dyDescent="0.25">
      <c r="A105" s="108" t="s">
        <v>686</v>
      </c>
      <c r="B105" s="25" t="s">
        <v>213</v>
      </c>
      <c r="C105" s="9">
        <v>8.7727398700000001E-2</v>
      </c>
      <c r="D105" s="7" t="str">
        <f t="shared" si="36"/>
        <v>N/A</v>
      </c>
      <c r="E105" s="9">
        <v>0.1464732</v>
      </c>
      <c r="F105" s="7" t="str">
        <f t="shared" si="37"/>
        <v>N/A</v>
      </c>
      <c r="G105" s="9">
        <v>0.3653969124</v>
      </c>
      <c r="H105" s="7" t="str">
        <f t="shared" si="38"/>
        <v>N/A</v>
      </c>
      <c r="I105" s="8">
        <v>66.959999999999994</v>
      </c>
      <c r="J105" s="8">
        <v>149.5</v>
      </c>
      <c r="K105" s="25" t="s">
        <v>736</v>
      </c>
      <c r="L105" s="85" t="str">
        <f t="shared" si="39"/>
        <v>No</v>
      </c>
    </row>
    <row r="106" spans="1:12" x14ac:dyDescent="0.25">
      <c r="A106" s="108" t="s">
        <v>685</v>
      </c>
      <c r="B106" s="25" t="s">
        <v>213</v>
      </c>
      <c r="C106" s="9">
        <v>99.044233078000005</v>
      </c>
      <c r="D106" s="7" t="str">
        <f t="shared" si="36"/>
        <v>N/A</v>
      </c>
      <c r="E106" s="9">
        <v>99.052501488000004</v>
      </c>
      <c r="F106" s="7" t="str">
        <f t="shared" si="37"/>
        <v>N/A</v>
      </c>
      <c r="G106" s="9">
        <v>98.643463963000002</v>
      </c>
      <c r="H106" s="7" t="str">
        <f t="shared" si="38"/>
        <v>N/A</v>
      </c>
      <c r="I106" s="8">
        <v>8.3000000000000001E-3</v>
      </c>
      <c r="J106" s="8">
        <v>-0.41299999999999998</v>
      </c>
      <c r="K106" s="25" t="s">
        <v>736</v>
      </c>
      <c r="L106" s="85" t="str">
        <f t="shared" si="39"/>
        <v>Yes</v>
      </c>
    </row>
    <row r="107" spans="1:12" ht="25" x14ac:dyDescent="0.25">
      <c r="A107" s="116" t="s">
        <v>962</v>
      </c>
      <c r="B107" s="25" t="s">
        <v>213</v>
      </c>
      <c r="C107" s="9">
        <v>43.276208795999999</v>
      </c>
      <c r="D107" s="7" t="str">
        <f t="shared" si="36"/>
        <v>N/A</v>
      </c>
      <c r="E107" s="9">
        <v>42.803211109000003</v>
      </c>
      <c r="F107" s="7" t="str">
        <f t="shared" si="37"/>
        <v>N/A</v>
      </c>
      <c r="G107" s="9">
        <v>42.106628616000002</v>
      </c>
      <c r="H107" s="7" t="str">
        <f t="shared" si="38"/>
        <v>N/A</v>
      </c>
      <c r="I107" s="8">
        <v>-1.0900000000000001</v>
      </c>
      <c r="J107" s="8">
        <v>-1.63</v>
      </c>
      <c r="K107" s="25" t="s">
        <v>736</v>
      </c>
      <c r="L107" s="85" t="str">
        <f t="shared" si="39"/>
        <v>Yes</v>
      </c>
    </row>
    <row r="108" spans="1:12" ht="25" x14ac:dyDescent="0.25">
      <c r="A108" s="116" t="s">
        <v>963</v>
      </c>
      <c r="B108" s="25" t="s">
        <v>213</v>
      </c>
      <c r="C108" s="9">
        <v>55.30733584</v>
      </c>
      <c r="D108" s="7" t="str">
        <f t="shared" si="36"/>
        <v>N/A</v>
      </c>
      <c r="E108" s="9">
        <v>55.695378607000002</v>
      </c>
      <c r="F108" s="7" t="str">
        <f t="shared" si="37"/>
        <v>N/A</v>
      </c>
      <c r="G108" s="9">
        <v>56.194058892000001</v>
      </c>
      <c r="H108" s="7" t="str">
        <f t="shared" si="38"/>
        <v>N/A</v>
      </c>
      <c r="I108" s="8">
        <v>0.7016</v>
      </c>
      <c r="J108" s="8">
        <v>0.89539999999999997</v>
      </c>
      <c r="K108" s="25" t="s">
        <v>736</v>
      </c>
      <c r="L108" s="85" t="str">
        <f t="shared" si="39"/>
        <v>Yes</v>
      </c>
    </row>
    <row r="109" spans="1:12" ht="25" x14ac:dyDescent="0.25">
      <c r="A109" s="116" t="s">
        <v>964</v>
      </c>
      <c r="B109" s="25" t="s">
        <v>213</v>
      </c>
      <c r="C109" s="9">
        <v>0.60767683829999997</v>
      </c>
      <c r="D109" s="7" t="str">
        <f t="shared" si="36"/>
        <v>N/A</v>
      </c>
      <c r="E109" s="9">
        <v>0.70297244520000002</v>
      </c>
      <c r="F109" s="7" t="str">
        <f t="shared" si="37"/>
        <v>N/A</v>
      </c>
      <c r="G109" s="9">
        <v>0.83884636999999995</v>
      </c>
      <c r="H109" s="7" t="str">
        <f t="shared" si="38"/>
        <v>N/A</v>
      </c>
      <c r="I109" s="8">
        <v>15.68</v>
      </c>
      <c r="J109" s="8">
        <v>19.329999999999998</v>
      </c>
      <c r="K109" s="25" t="s">
        <v>736</v>
      </c>
      <c r="L109" s="85" t="str">
        <f t="shared" si="39"/>
        <v>No</v>
      </c>
    </row>
    <row r="110" spans="1:12" ht="25" x14ac:dyDescent="0.25">
      <c r="A110" s="116" t="s">
        <v>965</v>
      </c>
      <c r="B110" s="25" t="s">
        <v>213</v>
      </c>
      <c r="C110" s="9">
        <v>0.80877852579999998</v>
      </c>
      <c r="D110" s="7" t="str">
        <f t="shared" si="36"/>
        <v>N/A</v>
      </c>
      <c r="E110" s="9">
        <v>0.79843783899999998</v>
      </c>
      <c r="F110" s="7" t="str">
        <f t="shared" si="37"/>
        <v>N/A</v>
      </c>
      <c r="G110" s="9">
        <v>0.86046612180000004</v>
      </c>
      <c r="H110" s="7" t="str">
        <f t="shared" si="38"/>
        <v>N/A</v>
      </c>
      <c r="I110" s="8">
        <v>-1.28</v>
      </c>
      <c r="J110" s="8">
        <v>7.7690000000000001</v>
      </c>
      <c r="K110" s="25" t="s">
        <v>736</v>
      </c>
      <c r="L110" s="85" t="str">
        <f t="shared" si="39"/>
        <v>Yes</v>
      </c>
    </row>
    <row r="111" spans="1:12" x14ac:dyDescent="0.25">
      <c r="A111" s="108" t="s">
        <v>966</v>
      </c>
      <c r="B111" s="25" t="s">
        <v>286</v>
      </c>
      <c r="C111" s="9">
        <v>99.982072427000006</v>
      </c>
      <c r="D111" s="7" t="str">
        <f>IF($B111="N/A","N/A",IF(C111&gt;=99,"Yes","No"))</f>
        <v>Yes</v>
      </c>
      <c r="E111" s="9">
        <v>99.991067440999998</v>
      </c>
      <c r="F111" s="7" t="str">
        <f>IF($B111="N/A","N/A",IF(E111&gt;=99,"Yes","No"))</f>
        <v>Yes</v>
      </c>
      <c r="G111" s="9">
        <v>96.848411182000007</v>
      </c>
      <c r="H111" s="7" t="str">
        <f>IF($B111="N/A","N/A",IF(G111&gt;=99,"Yes","No"))</f>
        <v>No</v>
      </c>
      <c r="I111" s="8">
        <v>8.9999999999999993E-3</v>
      </c>
      <c r="J111" s="8">
        <v>-3.14</v>
      </c>
      <c r="K111" s="25" t="s">
        <v>735</v>
      </c>
      <c r="L111" s="85" t="str">
        <f t="shared" ref="L111:L145" si="40">IF(J111="Div by 0", "N/A", IF(K111="N/A","N/A", IF(J111&gt;VALUE(MID(K111,1,2)), "No", IF(J111&lt;-1*VALUE(MID(K111,1,2)), "No", "Yes"))))</f>
        <v>Yes</v>
      </c>
    </row>
    <row r="112" spans="1:12" x14ac:dyDescent="0.25">
      <c r="A112" s="108" t="s">
        <v>967</v>
      </c>
      <c r="B112" s="25" t="s">
        <v>213</v>
      </c>
      <c r="C112" s="9">
        <v>8.3005149955000004</v>
      </c>
      <c r="D112" s="7" t="str">
        <f>IF($B112="N/A","N/A",IF(C112&gt;10,"No",IF(C112&lt;-10,"No","Yes")))</f>
        <v>N/A</v>
      </c>
      <c r="E112" s="9">
        <v>8.2447498054999997</v>
      </c>
      <c r="F112" s="7" t="str">
        <f>IF($B112="N/A","N/A",IF(E112&gt;10,"No",IF(E112&lt;-10,"No","Yes")))</f>
        <v>N/A</v>
      </c>
      <c r="G112" s="9">
        <v>8.4203231255999995</v>
      </c>
      <c r="H112" s="7" t="str">
        <f>IF($B112="N/A","N/A",IF(G112&gt;10,"No",IF(G112&lt;-10,"No","Yes")))</f>
        <v>N/A</v>
      </c>
      <c r="I112" s="8">
        <v>-0.67200000000000004</v>
      </c>
      <c r="J112" s="8">
        <v>2.13</v>
      </c>
      <c r="K112" s="25" t="s">
        <v>735</v>
      </c>
      <c r="L112" s="85" t="str">
        <f t="shared" si="40"/>
        <v>Yes</v>
      </c>
    </row>
    <row r="113" spans="1:12" x14ac:dyDescent="0.25">
      <c r="A113" s="84" t="s">
        <v>968</v>
      </c>
      <c r="B113" s="25" t="s">
        <v>280</v>
      </c>
      <c r="C113" s="4">
        <v>99.928488129000002</v>
      </c>
      <c r="D113" s="7" t="str">
        <f>IF($B113="N/A","N/A",IF(C113&gt;=98,"Yes","No"))</f>
        <v>Yes</v>
      </c>
      <c r="E113" s="4">
        <v>99.873255915000001</v>
      </c>
      <c r="F113" s="7" t="str">
        <f>IF($B113="N/A","N/A",IF(E113&gt;=98,"Yes","No"))</f>
        <v>Yes</v>
      </c>
      <c r="G113" s="4">
        <v>99.835202120000005</v>
      </c>
      <c r="H113" s="7" t="str">
        <f>IF($B113="N/A","N/A",IF(G113&gt;=98,"Yes","No"))</f>
        <v>Yes</v>
      </c>
      <c r="I113" s="8">
        <v>-5.5E-2</v>
      </c>
      <c r="J113" s="8">
        <v>-3.7999999999999999E-2</v>
      </c>
      <c r="K113" s="25" t="s">
        <v>735</v>
      </c>
      <c r="L113" s="85" t="str">
        <f t="shared" si="40"/>
        <v>Yes</v>
      </c>
    </row>
    <row r="114" spans="1:12" x14ac:dyDescent="0.25">
      <c r="A114" s="84" t="s">
        <v>969</v>
      </c>
      <c r="B114" s="25" t="s">
        <v>287</v>
      </c>
      <c r="C114" s="4">
        <v>93.383518225000003</v>
      </c>
      <c r="D114" s="7" t="str">
        <f>IF($B114="N/A","N/A",IF(C114&gt;=80,"Yes","No"))</f>
        <v>Yes</v>
      </c>
      <c r="E114" s="4">
        <v>94.855949539999997</v>
      </c>
      <c r="F114" s="7" t="str">
        <f>IF($B114="N/A","N/A",IF(E114&gt;=80,"Yes","No"))</f>
        <v>Yes</v>
      </c>
      <c r="G114" s="4">
        <v>94.655777938</v>
      </c>
      <c r="H114" s="7" t="str">
        <f>IF($B114="N/A","N/A",IF(G114&gt;=80,"Yes","No"))</f>
        <v>Yes</v>
      </c>
      <c r="I114" s="8">
        <v>1.577</v>
      </c>
      <c r="J114" s="8">
        <v>-0.21099999999999999</v>
      </c>
      <c r="K114" s="25" t="s">
        <v>735</v>
      </c>
      <c r="L114" s="85" t="str">
        <f t="shared" si="40"/>
        <v>Yes</v>
      </c>
    </row>
    <row r="115" spans="1:12" ht="25" x14ac:dyDescent="0.25">
      <c r="A115" s="108" t="s">
        <v>970</v>
      </c>
      <c r="B115" s="25" t="s">
        <v>288</v>
      </c>
      <c r="C115" s="9" t="s">
        <v>1750</v>
      </c>
      <c r="D115" s="7" t="str">
        <f>IF($B115="N/A","N/A",IF(C115&gt;=100,"Yes","No"))</f>
        <v>Yes</v>
      </c>
      <c r="E115" s="9" t="s">
        <v>1750</v>
      </c>
      <c r="F115" s="7" t="str">
        <f t="shared" ref="F115:F116" si="41">IF($B115="N/A","N/A",IF(E115&gt;=100,"Yes","No"))</f>
        <v>Yes</v>
      </c>
      <c r="G115" s="9" t="s">
        <v>1750</v>
      </c>
      <c r="H115" s="7" t="str">
        <f t="shared" ref="H115:H116" si="42">IF($B115="N/A","N/A",IF(G115&gt;=100,"Yes","No"))</f>
        <v>Yes</v>
      </c>
      <c r="I115" s="8" t="s">
        <v>1750</v>
      </c>
      <c r="J115" s="8" t="s">
        <v>1750</v>
      </c>
      <c r="K115" s="25" t="s">
        <v>734</v>
      </c>
      <c r="L115" s="85" t="str">
        <f t="shared" si="40"/>
        <v>N/A</v>
      </c>
    </row>
    <row r="116" spans="1:12" ht="25" x14ac:dyDescent="0.25">
      <c r="A116" s="84" t="s">
        <v>971</v>
      </c>
      <c r="B116" s="25" t="s">
        <v>288</v>
      </c>
      <c r="C116" s="9" t="s">
        <v>1750</v>
      </c>
      <c r="D116" s="7" t="str">
        <f>IF($B116="N/A","N/A",IF(C116&gt;=100,"Yes","No"))</f>
        <v>Yes</v>
      </c>
      <c r="E116" s="9" t="s">
        <v>1750</v>
      </c>
      <c r="F116" s="7" t="str">
        <f t="shared" si="41"/>
        <v>Yes</v>
      </c>
      <c r="G116" s="9" t="s">
        <v>1750</v>
      </c>
      <c r="H116" s="7" t="str">
        <f t="shared" si="42"/>
        <v>Yes</v>
      </c>
      <c r="I116" s="8" t="s">
        <v>1750</v>
      </c>
      <c r="J116" s="8" t="s">
        <v>1750</v>
      </c>
      <c r="K116" s="25" t="s">
        <v>734</v>
      </c>
      <c r="L116" s="85" t="str">
        <f t="shared" si="40"/>
        <v>N/A</v>
      </c>
    </row>
    <row r="117" spans="1:12" ht="25" x14ac:dyDescent="0.25">
      <c r="A117" s="108" t="s">
        <v>972</v>
      </c>
      <c r="B117" s="25" t="s">
        <v>213</v>
      </c>
      <c r="C117" s="9" t="s">
        <v>1750</v>
      </c>
      <c r="D117" s="22" t="s">
        <v>737</v>
      </c>
      <c r="E117" s="9" t="s">
        <v>1750</v>
      </c>
      <c r="F117" s="22" t="s">
        <v>737</v>
      </c>
      <c r="G117" s="9" t="s">
        <v>1750</v>
      </c>
      <c r="H117" s="7" t="str">
        <f>IF($B117="N/A","N/A",IF(G117&lt;100,"No",IF(G117=100,"No","Yes")))</f>
        <v>N/A</v>
      </c>
      <c r="I117" s="8" t="s">
        <v>1750</v>
      </c>
      <c r="J117" s="8" t="s">
        <v>1750</v>
      </c>
      <c r="K117" s="25" t="s">
        <v>734</v>
      </c>
      <c r="L117" s="85" t="str">
        <f t="shared" si="40"/>
        <v>N/A</v>
      </c>
    </row>
    <row r="118" spans="1:12" ht="25" x14ac:dyDescent="0.25">
      <c r="A118" s="108" t="s">
        <v>973</v>
      </c>
      <c r="B118" s="21" t="s">
        <v>213</v>
      </c>
      <c r="C118" s="9" t="s">
        <v>1750</v>
      </c>
      <c r="D118" s="7" t="str">
        <f>IF($B118="N/A","N/A",IF(C118&gt;10,"No",IF(C118&lt;-10,"No","Yes")))</f>
        <v>N/A</v>
      </c>
      <c r="E118" s="9" t="s">
        <v>1750</v>
      </c>
      <c r="F118" s="7" t="str">
        <f>IF($B118="N/A","N/A",IF(E118&gt;10,"No",IF(E118&lt;-10,"No","Yes")))</f>
        <v>N/A</v>
      </c>
      <c r="G118" s="9" t="s">
        <v>1750</v>
      </c>
      <c r="H118" s="7" t="str">
        <f>IF($B118="N/A","N/A",IF(G118&gt;10,"No",IF(G118&lt;-10,"No","Yes")))</f>
        <v>N/A</v>
      </c>
      <c r="I118" s="8" t="s">
        <v>1750</v>
      </c>
      <c r="J118" s="8" t="s">
        <v>1750</v>
      </c>
      <c r="K118" s="25" t="s">
        <v>734</v>
      </c>
      <c r="L118" s="85" t="str">
        <f>IF(J118="Div by 0", "N/A", IF(OR(J118="N/A",K118="N/A"),"N/A", IF(J118&gt;VALUE(MID(K118,1,2)), "No", IF(J118&lt;-1*VALUE(MID(K118,1,2)), "No", "Yes"))))</f>
        <v>N/A</v>
      </c>
    </row>
    <row r="119" spans="1:12" x14ac:dyDescent="0.25">
      <c r="A119" s="131" t="s">
        <v>100</v>
      </c>
      <c r="B119" s="21" t="s">
        <v>213</v>
      </c>
      <c r="C119" s="22">
        <v>11156</v>
      </c>
      <c r="D119" s="7" t="str">
        <f t="shared" ref="D119:D145" si="43">IF($B119="N/A","N/A",IF(C119&gt;10,"No",IF(C119&lt;-10,"No","Yes")))</f>
        <v>N/A</v>
      </c>
      <c r="E119" s="22">
        <v>11195</v>
      </c>
      <c r="F119" s="7" t="str">
        <f t="shared" ref="F119:F145" si="44">IF($B119="N/A","N/A",IF(E119&gt;10,"No",IF(E119&lt;-10,"No","Yes")))</f>
        <v>N/A</v>
      </c>
      <c r="G119" s="22">
        <v>11518</v>
      </c>
      <c r="H119" s="7" t="str">
        <f t="shared" ref="H119:H145" si="45">IF($B119="N/A","N/A",IF(G119&gt;10,"No",IF(G119&lt;-10,"No","Yes")))</f>
        <v>N/A</v>
      </c>
      <c r="I119" s="8">
        <v>0.34960000000000002</v>
      </c>
      <c r="J119" s="8">
        <v>2.8849999999999998</v>
      </c>
      <c r="K119" s="25" t="s">
        <v>735</v>
      </c>
      <c r="L119" s="85" t="str">
        <f t="shared" si="40"/>
        <v>Yes</v>
      </c>
    </row>
    <row r="120" spans="1:12" x14ac:dyDescent="0.25">
      <c r="A120" s="108" t="s">
        <v>974</v>
      </c>
      <c r="B120" s="21" t="s">
        <v>213</v>
      </c>
      <c r="C120" s="22">
        <v>1749</v>
      </c>
      <c r="D120" s="7" t="str">
        <f t="shared" si="43"/>
        <v>N/A</v>
      </c>
      <c r="E120" s="22">
        <v>1737</v>
      </c>
      <c r="F120" s="7" t="str">
        <f t="shared" si="44"/>
        <v>N/A</v>
      </c>
      <c r="G120" s="22">
        <v>1748</v>
      </c>
      <c r="H120" s="7" t="str">
        <f t="shared" si="45"/>
        <v>N/A</v>
      </c>
      <c r="I120" s="8">
        <v>-0.68600000000000005</v>
      </c>
      <c r="J120" s="8">
        <v>0.63329999999999997</v>
      </c>
      <c r="K120" s="25" t="s">
        <v>735</v>
      </c>
      <c r="L120" s="85" t="str">
        <f t="shared" si="40"/>
        <v>Yes</v>
      </c>
    </row>
    <row r="121" spans="1:12" x14ac:dyDescent="0.25">
      <c r="A121" s="108" t="s">
        <v>975</v>
      </c>
      <c r="B121" s="21" t="s">
        <v>213</v>
      </c>
      <c r="C121" s="22">
        <v>0</v>
      </c>
      <c r="D121" s="7" t="str">
        <f t="shared" si="43"/>
        <v>N/A</v>
      </c>
      <c r="E121" s="22">
        <v>0</v>
      </c>
      <c r="F121" s="7" t="str">
        <f t="shared" si="44"/>
        <v>N/A</v>
      </c>
      <c r="G121" s="22">
        <v>0</v>
      </c>
      <c r="H121" s="7" t="str">
        <f t="shared" si="45"/>
        <v>N/A</v>
      </c>
      <c r="I121" s="8" t="s">
        <v>1750</v>
      </c>
      <c r="J121" s="8" t="s">
        <v>1750</v>
      </c>
      <c r="K121" s="25" t="s">
        <v>735</v>
      </c>
      <c r="L121" s="85" t="str">
        <f t="shared" si="40"/>
        <v>N/A</v>
      </c>
    </row>
    <row r="122" spans="1:12" x14ac:dyDescent="0.25">
      <c r="A122" s="108" t="s">
        <v>976</v>
      </c>
      <c r="B122" s="21" t="s">
        <v>213</v>
      </c>
      <c r="C122" s="22">
        <v>4538</v>
      </c>
      <c r="D122" s="7" t="str">
        <f t="shared" si="43"/>
        <v>N/A</v>
      </c>
      <c r="E122" s="22">
        <v>4641</v>
      </c>
      <c r="F122" s="7" t="str">
        <f t="shared" si="44"/>
        <v>N/A</v>
      </c>
      <c r="G122" s="22">
        <v>4864</v>
      </c>
      <c r="H122" s="7" t="str">
        <f t="shared" si="45"/>
        <v>N/A</v>
      </c>
      <c r="I122" s="8">
        <v>2.27</v>
      </c>
      <c r="J122" s="8">
        <v>4.8049999999999997</v>
      </c>
      <c r="K122" s="25" t="s">
        <v>735</v>
      </c>
      <c r="L122" s="85" t="str">
        <f t="shared" si="40"/>
        <v>Yes</v>
      </c>
    </row>
    <row r="123" spans="1:12" x14ac:dyDescent="0.25">
      <c r="A123" s="108" t="s">
        <v>977</v>
      </c>
      <c r="B123" s="21" t="s">
        <v>213</v>
      </c>
      <c r="C123" s="22">
        <v>4869</v>
      </c>
      <c r="D123" s="7" t="str">
        <f t="shared" si="43"/>
        <v>N/A</v>
      </c>
      <c r="E123" s="22">
        <v>4817</v>
      </c>
      <c r="F123" s="7" t="str">
        <f t="shared" si="44"/>
        <v>N/A</v>
      </c>
      <c r="G123" s="22">
        <v>4906</v>
      </c>
      <c r="H123" s="7" t="str">
        <f t="shared" si="45"/>
        <v>N/A</v>
      </c>
      <c r="I123" s="8">
        <v>-1.07</v>
      </c>
      <c r="J123" s="8">
        <v>1.8480000000000001</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1750</v>
      </c>
      <c r="J124" s="8" t="s">
        <v>1750</v>
      </c>
      <c r="K124" s="25" t="s">
        <v>735</v>
      </c>
      <c r="L124" s="85" t="str">
        <f t="shared" si="40"/>
        <v>N/A</v>
      </c>
    </row>
    <row r="125" spans="1:12" x14ac:dyDescent="0.25">
      <c r="A125" s="131" t="s">
        <v>101</v>
      </c>
      <c r="B125" s="21" t="s">
        <v>213</v>
      </c>
      <c r="C125" s="22">
        <v>23107</v>
      </c>
      <c r="D125" s="7" t="str">
        <f t="shared" si="43"/>
        <v>N/A</v>
      </c>
      <c r="E125" s="22">
        <v>23142</v>
      </c>
      <c r="F125" s="7" t="str">
        <f t="shared" si="44"/>
        <v>N/A</v>
      </c>
      <c r="G125" s="22">
        <v>23087</v>
      </c>
      <c r="H125" s="7" t="str">
        <f t="shared" si="45"/>
        <v>N/A</v>
      </c>
      <c r="I125" s="8">
        <v>0.1515</v>
      </c>
      <c r="J125" s="8">
        <v>-0.23799999999999999</v>
      </c>
      <c r="K125" s="25" t="s">
        <v>735</v>
      </c>
      <c r="L125" s="85" t="str">
        <f t="shared" si="40"/>
        <v>Yes</v>
      </c>
    </row>
    <row r="126" spans="1:12" x14ac:dyDescent="0.25">
      <c r="A126" s="108" t="s">
        <v>979</v>
      </c>
      <c r="B126" s="21" t="s">
        <v>213</v>
      </c>
      <c r="C126" s="22">
        <v>15249</v>
      </c>
      <c r="D126" s="7" t="str">
        <f t="shared" si="43"/>
        <v>N/A</v>
      </c>
      <c r="E126" s="22">
        <v>15199</v>
      </c>
      <c r="F126" s="7" t="str">
        <f t="shared" si="44"/>
        <v>N/A</v>
      </c>
      <c r="G126" s="22">
        <v>15406</v>
      </c>
      <c r="H126" s="7" t="str">
        <f t="shared" si="45"/>
        <v>N/A</v>
      </c>
      <c r="I126" s="8">
        <v>-0.32800000000000001</v>
      </c>
      <c r="J126" s="8">
        <v>1.3620000000000001</v>
      </c>
      <c r="K126" s="25" t="s">
        <v>735</v>
      </c>
      <c r="L126" s="85" t="str">
        <f t="shared" si="40"/>
        <v>Yes</v>
      </c>
    </row>
    <row r="127" spans="1:12" x14ac:dyDescent="0.25">
      <c r="A127" s="108" t="s">
        <v>980</v>
      </c>
      <c r="B127" s="21" t="s">
        <v>213</v>
      </c>
      <c r="C127" s="22">
        <v>0</v>
      </c>
      <c r="D127" s="7" t="str">
        <f t="shared" si="43"/>
        <v>N/A</v>
      </c>
      <c r="E127" s="22">
        <v>0</v>
      </c>
      <c r="F127" s="7" t="str">
        <f t="shared" si="44"/>
        <v>N/A</v>
      </c>
      <c r="G127" s="22">
        <v>0</v>
      </c>
      <c r="H127" s="7" t="str">
        <f t="shared" si="45"/>
        <v>N/A</v>
      </c>
      <c r="I127" s="8" t="s">
        <v>1750</v>
      </c>
      <c r="J127" s="8" t="s">
        <v>1750</v>
      </c>
      <c r="K127" s="25" t="s">
        <v>735</v>
      </c>
      <c r="L127" s="85" t="str">
        <f t="shared" si="40"/>
        <v>N/A</v>
      </c>
    </row>
    <row r="128" spans="1:12" x14ac:dyDescent="0.25">
      <c r="A128" s="108" t="s">
        <v>981</v>
      </c>
      <c r="B128" s="21" t="s">
        <v>213</v>
      </c>
      <c r="C128" s="22">
        <v>4403</v>
      </c>
      <c r="D128" s="7" t="str">
        <f t="shared" si="43"/>
        <v>N/A</v>
      </c>
      <c r="E128" s="22">
        <v>4392</v>
      </c>
      <c r="F128" s="7" t="str">
        <f t="shared" si="44"/>
        <v>N/A</v>
      </c>
      <c r="G128" s="22">
        <v>4096</v>
      </c>
      <c r="H128" s="7" t="str">
        <f t="shared" si="45"/>
        <v>N/A</v>
      </c>
      <c r="I128" s="8">
        <v>-0.25</v>
      </c>
      <c r="J128" s="8">
        <v>-6.74</v>
      </c>
      <c r="K128" s="25" t="s">
        <v>735</v>
      </c>
      <c r="L128" s="85" t="str">
        <f t="shared" si="40"/>
        <v>Yes</v>
      </c>
    </row>
    <row r="129" spans="1:12" x14ac:dyDescent="0.25">
      <c r="A129" s="108" t="s">
        <v>982</v>
      </c>
      <c r="B129" s="21" t="s">
        <v>213</v>
      </c>
      <c r="C129" s="22">
        <v>3455</v>
      </c>
      <c r="D129" s="7" t="str">
        <f t="shared" si="43"/>
        <v>N/A</v>
      </c>
      <c r="E129" s="22">
        <v>3551</v>
      </c>
      <c r="F129" s="7" t="str">
        <f t="shared" si="44"/>
        <v>N/A</v>
      </c>
      <c r="G129" s="22">
        <v>3585</v>
      </c>
      <c r="H129" s="7" t="str">
        <f t="shared" si="45"/>
        <v>N/A</v>
      </c>
      <c r="I129" s="8">
        <v>2.7789999999999999</v>
      </c>
      <c r="J129" s="8">
        <v>0.95750000000000002</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1750</v>
      </c>
      <c r="J130" s="8" t="s">
        <v>1750</v>
      </c>
      <c r="K130" s="25" t="s">
        <v>735</v>
      </c>
      <c r="L130" s="85" t="str">
        <f t="shared" si="40"/>
        <v>N/A</v>
      </c>
    </row>
    <row r="131" spans="1:12" x14ac:dyDescent="0.25">
      <c r="A131" s="131" t="s">
        <v>104</v>
      </c>
      <c r="B131" s="21" t="s">
        <v>213</v>
      </c>
      <c r="C131" s="22">
        <v>90894</v>
      </c>
      <c r="D131" s="7" t="str">
        <f t="shared" si="43"/>
        <v>N/A</v>
      </c>
      <c r="E131" s="22">
        <v>92312</v>
      </c>
      <c r="F131" s="7" t="str">
        <f t="shared" si="44"/>
        <v>N/A</v>
      </c>
      <c r="G131" s="22">
        <v>92841</v>
      </c>
      <c r="H131" s="7" t="str">
        <f t="shared" si="45"/>
        <v>N/A</v>
      </c>
      <c r="I131" s="8">
        <v>1.56</v>
      </c>
      <c r="J131" s="8">
        <v>0.57310000000000005</v>
      </c>
      <c r="K131" s="25" t="s">
        <v>735</v>
      </c>
      <c r="L131" s="85" t="str">
        <f t="shared" si="40"/>
        <v>Yes</v>
      </c>
    </row>
    <row r="132" spans="1:12" x14ac:dyDescent="0.25">
      <c r="A132" s="108" t="s">
        <v>984</v>
      </c>
      <c r="B132" s="21" t="s">
        <v>213</v>
      </c>
      <c r="C132" s="22">
        <v>17777</v>
      </c>
      <c r="D132" s="7" t="str">
        <f t="shared" si="43"/>
        <v>N/A</v>
      </c>
      <c r="E132" s="22">
        <v>11</v>
      </c>
      <c r="F132" s="7" t="str">
        <f t="shared" si="44"/>
        <v>N/A</v>
      </c>
      <c r="G132" s="22">
        <v>11</v>
      </c>
      <c r="H132" s="7" t="str">
        <f t="shared" si="45"/>
        <v>N/A</v>
      </c>
      <c r="I132" s="8">
        <v>-100</v>
      </c>
      <c r="J132" s="8">
        <v>-85.7</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1750</v>
      </c>
      <c r="J133" s="8" t="s">
        <v>1750</v>
      </c>
      <c r="K133" s="25" t="s">
        <v>735</v>
      </c>
      <c r="L133" s="85" t="str">
        <f t="shared" si="40"/>
        <v>N/A</v>
      </c>
    </row>
    <row r="134" spans="1:12" x14ac:dyDescent="0.25">
      <c r="A134" s="108" t="s">
        <v>986</v>
      </c>
      <c r="B134" s="21" t="s">
        <v>213</v>
      </c>
      <c r="C134" s="22">
        <v>0</v>
      </c>
      <c r="D134" s="7" t="str">
        <f t="shared" si="43"/>
        <v>N/A</v>
      </c>
      <c r="E134" s="22">
        <v>0</v>
      </c>
      <c r="F134" s="7" t="str">
        <f t="shared" si="44"/>
        <v>N/A</v>
      </c>
      <c r="G134" s="22">
        <v>0</v>
      </c>
      <c r="H134" s="7" t="str">
        <f t="shared" si="45"/>
        <v>N/A</v>
      </c>
      <c r="I134" s="8" t="s">
        <v>1750</v>
      </c>
      <c r="J134" s="8" t="s">
        <v>1750</v>
      </c>
      <c r="K134" s="25" t="s">
        <v>735</v>
      </c>
      <c r="L134" s="85" t="str">
        <f t="shared" si="40"/>
        <v>N/A</v>
      </c>
    </row>
    <row r="135" spans="1:12" x14ac:dyDescent="0.25">
      <c r="A135" s="108" t="s">
        <v>987</v>
      </c>
      <c r="B135" s="21" t="s">
        <v>213</v>
      </c>
      <c r="C135" s="22">
        <v>57123</v>
      </c>
      <c r="D135" s="7" t="str">
        <f t="shared" si="43"/>
        <v>N/A</v>
      </c>
      <c r="E135" s="22">
        <v>77622</v>
      </c>
      <c r="F135" s="7" t="str">
        <f t="shared" si="44"/>
        <v>N/A</v>
      </c>
      <c r="G135" s="22">
        <v>77583</v>
      </c>
      <c r="H135" s="7" t="str">
        <f t="shared" si="45"/>
        <v>N/A</v>
      </c>
      <c r="I135" s="8">
        <v>35.89</v>
      </c>
      <c r="J135" s="8">
        <v>-0.05</v>
      </c>
      <c r="K135" s="25" t="s">
        <v>735</v>
      </c>
      <c r="L135" s="85" t="str">
        <f t="shared" si="40"/>
        <v>Yes</v>
      </c>
    </row>
    <row r="136" spans="1:12" x14ac:dyDescent="0.25">
      <c r="A136" s="108" t="s">
        <v>988</v>
      </c>
      <c r="B136" s="21" t="s">
        <v>213</v>
      </c>
      <c r="C136" s="22">
        <v>11857</v>
      </c>
      <c r="D136" s="7" t="str">
        <f t="shared" si="43"/>
        <v>N/A</v>
      </c>
      <c r="E136" s="22">
        <v>10657</v>
      </c>
      <c r="F136" s="7" t="str">
        <f t="shared" si="44"/>
        <v>N/A</v>
      </c>
      <c r="G136" s="22">
        <v>12238</v>
      </c>
      <c r="H136" s="7" t="str">
        <f t="shared" si="45"/>
        <v>N/A</v>
      </c>
      <c r="I136" s="8">
        <v>-10.1</v>
      </c>
      <c r="J136" s="8">
        <v>14.84</v>
      </c>
      <c r="K136" s="25" t="s">
        <v>735</v>
      </c>
      <c r="L136" s="85" t="str">
        <f t="shared" si="40"/>
        <v>No</v>
      </c>
    </row>
    <row r="137" spans="1:12" x14ac:dyDescent="0.25">
      <c r="A137" s="108" t="s">
        <v>989</v>
      </c>
      <c r="B137" s="21" t="s">
        <v>213</v>
      </c>
      <c r="C137" s="22">
        <v>4137</v>
      </c>
      <c r="D137" s="7" t="str">
        <f t="shared" si="43"/>
        <v>N/A</v>
      </c>
      <c r="E137" s="22">
        <v>4026</v>
      </c>
      <c r="F137" s="7" t="str">
        <f t="shared" si="44"/>
        <v>N/A</v>
      </c>
      <c r="G137" s="22">
        <v>3019</v>
      </c>
      <c r="H137" s="7" t="str">
        <f t="shared" si="45"/>
        <v>N/A</v>
      </c>
      <c r="I137" s="8">
        <v>-2.68</v>
      </c>
      <c r="J137" s="8">
        <v>-25</v>
      </c>
      <c r="K137" s="25" t="s">
        <v>735</v>
      </c>
      <c r="L137" s="85" t="str">
        <f t="shared" si="40"/>
        <v>No</v>
      </c>
    </row>
    <row r="138" spans="1:12" x14ac:dyDescent="0.25">
      <c r="A138" s="108" t="s">
        <v>990</v>
      </c>
      <c r="B138" s="21" t="s">
        <v>213</v>
      </c>
      <c r="C138" s="22">
        <v>0</v>
      </c>
      <c r="D138" s="7" t="str">
        <f t="shared" si="43"/>
        <v>N/A</v>
      </c>
      <c r="E138" s="22">
        <v>0</v>
      </c>
      <c r="F138" s="7" t="str">
        <f t="shared" si="44"/>
        <v>N/A</v>
      </c>
      <c r="G138" s="22">
        <v>0</v>
      </c>
      <c r="H138" s="7" t="str">
        <f t="shared" si="45"/>
        <v>N/A</v>
      </c>
      <c r="I138" s="8" t="s">
        <v>1750</v>
      </c>
      <c r="J138" s="8" t="s">
        <v>1750</v>
      </c>
      <c r="K138" s="25" t="s">
        <v>735</v>
      </c>
      <c r="L138" s="85" t="str">
        <f t="shared" si="40"/>
        <v>N/A</v>
      </c>
    </row>
    <row r="139" spans="1:12" x14ac:dyDescent="0.25">
      <c r="A139" s="131" t="s">
        <v>105</v>
      </c>
      <c r="B139" s="21" t="s">
        <v>213</v>
      </c>
      <c r="C139" s="22">
        <v>22716</v>
      </c>
      <c r="D139" s="7" t="str">
        <f t="shared" si="43"/>
        <v>N/A</v>
      </c>
      <c r="E139" s="22">
        <v>23464</v>
      </c>
      <c r="F139" s="7" t="str">
        <f t="shared" si="44"/>
        <v>N/A</v>
      </c>
      <c r="G139" s="22">
        <v>23633</v>
      </c>
      <c r="H139" s="7" t="str">
        <f t="shared" si="45"/>
        <v>N/A</v>
      </c>
      <c r="I139" s="8">
        <v>3.2930000000000001</v>
      </c>
      <c r="J139" s="8">
        <v>0.72030000000000005</v>
      </c>
      <c r="K139" s="25" t="s">
        <v>735</v>
      </c>
      <c r="L139" s="85" t="str">
        <f t="shared" si="40"/>
        <v>Yes</v>
      </c>
    </row>
    <row r="140" spans="1:12" x14ac:dyDescent="0.25">
      <c r="A140" s="108" t="s">
        <v>991</v>
      </c>
      <c r="B140" s="21" t="s">
        <v>213</v>
      </c>
      <c r="C140" s="22">
        <v>11141</v>
      </c>
      <c r="D140" s="7" t="str">
        <f t="shared" si="43"/>
        <v>N/A</v>
      </c>
      <c r="E140" s="22">
        <v>14212</v>
      </c>
      <c r="F140" s="7" t="str">
        <f t="shared" si="44"/>
        <v>N/A</v>
      </c>
      <c r="G140" s="22">
        <v>14883</v>
      </c>
      <c r="H140" s="7" t="str">
        <f t="shared" si="45"/>
        <v>N/A</v>
      </c>
      <c r="I140" s="8">
        <v>27.56</v>
      </c>
      <c r="J140" s="8">
        <v>4.7210000000000001</v>
      </c>
      <c r="K140" s="25" t="s">
        <v>735</v>
      </c>
      <c r="L140" s="85" t="str">
        <f t="shared" si="40"/>
        <v>Yes</v>
      </c>
    </row>
    <row r="141" spans="1:12" x14ac:dyDescent="0.25">
      <c r="A141" s="108" t="s">
        <v>992</v>
      </c>
      <c r="B141" s="21" t="s">
        <v>213</v>
      </c>
      <c r="C141" s="22">
        <v>0</v>
      </c>
      <c r="D141" s="7" t="str">
        <f t="shared" si="43"/>
        <v>N/A</v>
      </c>
      <c r="E141" s="22">
        <v>0</v>
      </c>
      <c r="F141" s="7" t="str">
        <f t="shared" si="44"/>
        <v>N/A</v>
      </c>
      <c r="G141" s="22">
        <v>0</v>
      </c>
      <c r="H141" s="7" t="str">
        <f t="shared" si="45"/>
        <v>N/A</v>
      </c>
      <c r="I141" s="8" t="s">
        <v>1750</v>
      </c>
      <c r="J141" s="8" t="s">
        <v>1750</v>
      </c>
      <c r="K141" s="25" t="s">
        <v>735</v>
      </c>
      <c r="L141" s="85" t="str">
        <f t="shared" si="40"/>
        <v>N/A</v>
      </c>
    </row>
    <row r="142" spans="1:12" x14ac:dyDescent="0.25">
      <c r="A142" s="108" t="s">
        <v>993</v>
      </c>
      <c r="B142" s="21" t="s">
        <v>213</v>
      </c>
      <c r="C142" s="22">
        <v>0</v>
      </c>
      <c r="D142" s="7" t="str">
        <f t="shared" si="43"/>
        <v>N/A</v>
      </c>
      <c r="E142" s="22">
        <v>0</v>
      </c>
      <c r="F142" s="7" t="str">
        <f t="shared" si="44"/>
        <v>N/A</v>
      </c>
      <c r="G142" s="22">
        <v>0</v>
      </c>
      <c r="H142" s="7" t="str">
        <f t="shared" si="45"/>
        <v>N/A</v>
      </c>
      <c r="I142" s="8" t="s">
        <v>1750</v>
      </c>
      <c r="J142" s="8" t="s">
        <v>1750</v>
      </c>
      <c r="K142" s="25" t="s">
        <v>735</v>
      </c>
      <c r="L142" s="85" t="str">
        <f t="shared" si="40"/>
        <v>N/A</v>
      </c>
    </row>
    <row r="143" spans="1:12" x14ac:dyDescent="0.25">
      <c r="A143" s="108" t="s">
        <v>994</v>
      </c>
      <c r="B143" s="21" t="s">
        <v>213</v>
      </c>
      <c r="C143" s="22">
        <v>5039</v>
      </c>
      <c r="D143" s="7" t="str">
        <f t="shared" si="43"/>
        <v>N/A</v>
      </c>
      <c r="E143" s="22">
        <v>2050</v>
      </c>
      <c r="F143" s="7" t="str">
        <f t="shared" si="44"/>
        <v>N/A</v>
      </c>
      <c r="G143" s="22">
        <v>1925</v>
      </c>
      <c r="H143" s="7" t="str">
        <f t="shared" si="45"/>
        <v>N/A</v>
      </c>
      <c r="I143" s="8">
        <v>-59.3</v>
      </c>
      <c r="J143" s="8">
        <v>-6.1</v>
      </c>
      <c r="K143" s="25" t="s">
        <v>735</v>
      </c>
      <c r="L143" s="85" t="str">
        <f t="shared" si="40"/>
        <v>Yes</v>
      </c>
    </row>
    <row r="144" spans="1:12" x14ac:dyDescent="0.25">
      <c r="A144" s="108" t="s">
        <v>995</v>
      </c>
      <c r="B144" s="21" t="s">
        <v>213</v>
      </c>
      <c r="C144" s="22">
        <v>6536</v>
      </c>
      <c r="D144" s="7" t="str">
        <f t="shared" si="43"/>
        <v>N/A</v>
      </c>
      <c r="E144" s="22">
        <v>7202</v>
      </c>
      <c r="F144" s="7" t="str">
        <f t="shared" si="44"/>
        <v>N/A</v>
      </c>
      <c r="G144" s="22">
        <v>6825</v>
      </c>
      <c r="H144" s="7" t="str">
        <f t="shared" si="45"/>
        <v>N/A</v>
      </c>
      <c r="I144" s="8">
        <v>10.19</v>
      </c>
      <c r="J144" s="8">
        <v>-5.23</v>
      </c>
      <c r="K144" s="25" t="s">
        <v>735</v>
      </c>
      <c r="L144" s="85" t="str">
        <f t="shared" si="40"/>
        <v>Yes</v>
      </c>
    </row>
    <row r="145" spans="1:12" x14ac:dyDescent="0.25">
      <c r="A145" s="108" t="s">
        <v>996</v>
      </c>
      <c r="B145" s="21" t="s">
        <v>213</v>
      </c>
      <c r="C145" s="22">
        <v>0</v>
      </c>
      <c r="D145" s="7" t="str">
        <f t="shared" si="43"/>
        <v>N/A</v>
      </c>
      <c r="E145" s="22">
        <v>0</v>
      </c>
      <c r="F145" s="7" t="str">
        <f t="shared" si="44"/>
        <v>N/A</v>
      </c>
      <c r="G145" s="22">
        <v>0</v>
      </c>
      <c r="H145" s="7" t="str">
        <f t="shared" si="45"/>
        <v>N/A</v>
      </c>
      <c r="I145" s="8" t="s">
        <v>1750</v>
      </c>
      <c r="J145" s="8" t="s">
        <v>1750</v>
      </c>
      <c r="K145" s="25" t="s">
        <v>735</v>
      </c>
      <c r="L145" s="85" t="str">
        <f t="shared" si="40"/>
        <v>N/A</v>
      </c>
    </row>
    <row r="146" spans="1:12" ht="25" x14ac:dyDescent="0.25">
      <c r="A146" s="117" t="s">
        <v>997</v>
      </c>
      <c r="B146" s="1" t="s">
        <v>213</v>
      </c>
      <c r="C146" s="1">
        <v>6187</v>
      </c>
      <c r="D146" s="7" t="str">
        <f t="shared" ref="D146:D151" si="46">IF($B146="N/A","N/A",IF(C146&gt;10,"No",IF(C146&lt;-10,"No","Yes")))</f>
        <v>N/A</v>
      </c>
      <c r="E146" s="1">
        <v>6130</v>
      </c>
      <c r="F146" s="7" t="str">
        <f t="shared" ref="F146:F151" si="47">IF($B146="N/A","N/A",IF(E146&gt;10,"No",IF(E146&lt;-10,"No","Yes")))</f>
        <v>N/A</v>
      </c>
      <c r="G146" s="1">
        <v>5981</v>
      </c>
      <c r="H146" s="7" t="str">
        <f t="shared" ref="H146:H151" si="48">IF($B146="N/A","N/A",IF(G146&gt;10,"No",IF(G146&lt;-10,"No","Yes")))</f>
        <v>N/A</v>
      </c>
      <c r="I146" s="8">
        <v>-0.92100000000000004</v>
      </c>
      <c r="J146" s="8">
        <v>-2.4300000000000002</v>
      </c>
      <c r="K146" s="25" t="s">
        <v>734</v>
      </c>
      <c r="L146" s="85" t="str">
        <f t="shared" ref="L146:L151" si="49">IF(J146="Div by 0", "N/A", IF(K146="N/A","N/A", IF(J146&gt;VALUE(MID(K146,1,2)), "No", IF(J146&lt;-1*VALUE(MID(K146,1,2)), "No", "Yes"))))</f>
        <v>Yes</v>
      </c>
    </row>
    <row r="147" spans="1:12" x14ac:dyDescent="0.25">
      <c r="A147" s="130" t="s">
        <v>326</v>
      </c>
      <c r="B147" s="25" t="s">
        <v>213</v>
      </c>
      <c r="C147" s="9">
        <v>4.1839957261</v>
      </c>
      <c r="D147" s="7" t="str">
        <f t="shared" si="46"/>
        <v>N/A</v>
      </c>
      <c r="E147" s="9">
        <v>4.0835903618999998</v>
      </c>
      <c r="F147" s="7" t="str">
        <f t="shared" si="47"/>
        <v>N/A</v>
      </c>
      <c r="G147" s="9">
        <v>3.9586725441000001</v>
      </c>
      <c r="H147" s="7" t="str">
        <f t="shared" si="48"/>
        <v>N/A</v>
      </c>
      <c r="I147" s="8">
        <v>-2.4</v>
      </c>
      <c r="J147" s="8">
        <v>-3.06</v>
      </c>
      <c r="K147" s="25" t="s">
        <v>734</v>
      </c>
      <c r="L147" s="85" t="str">
        <f t="shared" si="49"/>
        <v>Yes</v>
      </c>
    </row>
    <row r="148" spans="1:12" x14ac:dyDescent="0.25">
      <c r="A148" s="108" t="s">
        <v>327</v>
      </c>
      <c r="B148" s="25" t="s">
        <v>213</v>
      </c>
      <c r="C148" s="9">
        <v>37.378988884999998</v>
      </c>
      <c r="D148" s="7" t="str">
        <f t="shared" si="46"/>
        <v>N/A</v>
      </c>
      <c r="E148" s="9">
        <v>36.391246092000003</v>
      </c>
      <c r="F148" s="7" t="str">
        <f t="shared" si="47"/>
        <v>N/A</v>
      </c>
      <c r="G148" s="9">
        <v>35.318631707000002</v>
      </c>
      <c r="H148" s="7" t="str">
        <f t="shared" si="48"/>
        <v>N/A</v>
      </c>
      <c r="I148" s="8">
        <v>-2.64</v>
      </c>
      <c r="J148" s="8">
        <v>-2.95</v>
      </c>
      <c r="K148" s="25" t="s">
        <v>734</v>
      </c>
      <c r="L148" s="85" t="str">
        <f t="shared" si="49"/>
        <v>Yes</v>
      </c>
    </row>
    <row r="149" spans="1:12" x14ac:dyDescent="0.25">
      <c r="A149" s="108" t="s">
        <v>328</v>
      </c>
      <c r="B149" s="25" t="s">
        <v>213</v>
      </c>
      <c r="C149" s="9">
        <v>5.7991084952999996</v>
      </c>
      <c r="D149" s="7" t="str">
        <f t="shared" si="46"/>
        <v>N/A</v>
      </c>
      <c r="E149" s="9">
        <v>5.8162647998999999</v>
      </c>
      <c r="F149" s="7" t="str">
        <f t="shared" si="47"/>
        <v>N/A</v>
      </c>
      <c r="G149" s="9">
        <v>5.6222116343000001</v>
      </c>
      <c r="H149" s="7" t="str">
        <f t="shared" si="48"/>
        <v>N/A</v>
      </c>
      <c r="I149" s="8">
        <v>0.29580000000000001</v>
      </c>
      <c r="J149" s="8">
        <v>-3.34</v>
      </c>
      <c r="K149" s="25" t="s">
        <v>734</v>
      </c>
      <c r="L149" s="85" t="str">
        <f t="shared" si="49"/>
        <v>Yes</v>
      </c>
    </row>
    <row r="150" spans="1:12" x14ac:dyDescent="0.25">
      <c r="A150" s="108" t="s">
        <v>329</v>
      </c>
      <c r="B150" s="25" t="s">
        <v>213</v>
      </c>
      <c r="C150" s="9">
        <v>0.73822254490000006</v>
      </c>
      <c r="D150" s="7" t="str">
        <f t="shared" si="46"/>
        <v>N/A</v>
      </c>
      <c r="E150" s="9">
        <v>0.76263107720000001</v>
      </c>
      <c r="F150" s="7" t="str">
        <f t="shared" si="47"/>
        <v>N/A</v>
      </c>
      <c r="G150" s="9">
        <v>0.65272885899999999</v>
      </c>
      <c r="H150" s="7" t="str">
        <f t="shared" si="48"/>
        <v>N/A</v>
      </c>
      <c r="I150" s="8">
        <v>3.306</v>
      </c>
      <c r="J150" s="8">
        <v>-14.4</v>
      </c>
      <c r="K150" s="25" t="s">
        <v>734</v>
      </c>
      <c r="L150" s="85" t="str">
        <f t="shared" si="49"/>
        <v>Yes</v>
      </c>
    </row>
    <row r="151" spans="1:12" x14ac:dyDescent="0.25">
      <c r="A151" s="108" t="s">
        <v>330</v>
      </c>
      <c r="B151" s="25" t="s">
        <v>213</v>
      </c>
      <c r="C151" s="9">
        <v>2.64131009E-2</v>
      </c>
      <c r="D151" s="7" t="str">
        <f t="shared" si="46"/>
        <v>N/A</v>
      </c>
      <c r="E151" s="9">
        <v>2.55710876E-2</v>
      </c>
      <c r="F151" s="7" t="str">
        <f t="shared" si="47"/>
        <v>N/A</v>
      </c>
      <c r="G151" s="9">
        <v>3.8082342499999998E-2</v>
      </c>
      <c r="H151" s="7" t="str">
        <f t="shared" si="48"/>
        <v>N/A</v>
      </c>
      <c r="I151" s="8">
        <v>-3.19</v>
      </c>
      <c r="J151" s="8">
        <v>48.93</v>
      </c>
      <c r="K151" s="25" t="s">
        <v>734</v>
      </c>
      <c r="L151" s="85" t="str">
        <f t="shared" si="49"/>
        <v>No</v>
      </c>
    </row>
    <row r="152" spans="1:12" x14ac:dyDescent="0.25">
      <c r="A152" s="117" t="s">
        <v>998</v>
      </c>
      <c r="B152" s="21" t="s">
        <v>213</v>
      </c>
      <c r="C152" s="22">
        <v>5970</v>
      </c>
      <c r="D152" s="7" t="str">
        <f t="shared" ref="D152:D158" si="50">IF($B152="N/A","N/A",IF(C152&gt;10,"No",IF(C152&lt;-10,"No","Yes")))</f>
        <v>N/A</v>
      </c>
      <c r="E152" s="22">
        <v>6151</v>
      </c>
      <c r="F152" s="7" t="str">
        <f t="shared" ref="F152:F158" si="51">IF($B152="N/A","N/A",IF(E152&gt;10,"No",IF(E152&lt;-10,"No","Yes")))</f>
        <v>N/A</v>
      </c>
      <c r="G152" s="22">
        <v>6204</v>
      </c>
      <c r="H152" s="7" t="str">
        <f t="shared" ref="H152:H158" si="52">IF($B152="N/A","N/A",IF(G152&gt;10,"No",IF(G152&lt;-10,"No","Yes")))</f>
        <v>N/A</v>
      </c>
      <c r="I152" s="8">
        <v>3.032</v>
      </c>
      <c r="J152" s="8">
        <v>0.86160000000000003</v>
      </c>
      <c r="K152" s="25" t="s">
        <v>734</v>
      </c>
      <c r="L152" s="85" t="str">
        <f t="shared" ref="L152:L159" si="53">IF(J152="Div by 0", "N/A", IF(K152="N/A","N/A", IF(J152&gt;VALUE(MID(K152,1,2)), "No", IF(J152&lt;-1*VALUE(MID(K152,1,2)), "No", "Yes"))))</f>
        <v>Yes</v>
      </c>
    </row>
    <row r="153" spans="1:12" x14ac:dyDescent="0.25">
      <c r="A153" s="130" t="s">
        <v>999</v>
      </c>
      <c r="B153" s="21" t="s">
        <v>213</v>
      </c>
      <c r="C153" s="4">
        <v>4.0372481791999997</v>
      </c>
      <c r="D153" s="7" t="str">
        <f t="shared" si="50"/>
        <v>N/A</v>
      </c>
      <c r="E153" s="4">
        <v>4.0975798232000002</v>
      </c>
      <c r="F153" s="7" t="str">
        <f t="shared" si="51"/>
        <v>N/A</v>
      </c>
      <c r="G153" s="4">
        <v>4.1062706008000003</v>
      </c>
      <c r="H153" s="7" t="str">
        <f t="shared" si="52"/>
        <v>N/A</v>
      </c>
      <c r="I153" s="8">
        <v>1.494</v>
      </c>
      <c r="J153" s="8">
        <v>0.21210000000000001</v>
      </c>
      <c r="K153" s="25" t="s">
        <v>734</v>
      </c>
      <c r="L153" s="85" t="str">
        <f t="shared" si="53"/>
        <v>Yes</v>
      </c>
    </row>
    <row r="154" spans="1:12" x14ac:dyDescent="0.25">
      <c r="A154" s="117" t="s">
        <v>1000</v>
      </c>
      <c r="B154" s="21" t="s">
        <v>213</v>
      </c>
      <c r="C154" s="4">
        <v>10.389028326</v>
      </c>
      <c r="D154" s="7" t="str">
        <f t="shared" si="50"/>
        <v>N/A</v>
      </c>
      <c r="E154" s="4">
        <v>10.799464046000001</v>
      </c>
      <c r="F154" s="7" t="str">
        <f t="shared" si="51"/>
        <v>N/A</v>
      </c>
      <c r="G154" s="4">
        <v>11.156450773</v>
      </c>
      <c r="H154" s="7" t="str">
        <f t="shared" si="52"/>
        <v>N/A</v>
      </c>
      <c r="I154" s="8">
        <v>3.9510000000000001</v>
      </c>
      <c r="J154" s="8">
        <v>3.306</v>
      </c>
      <c r="K154" s="25" t="s">
        <v>734</v>
      </c>
      <c r="L154" s="85" t="str">
        <f t="shared" si="53"/>
        <v>Yes</v>
      </c>
    </row>
    <row r="155" spans="1:12" x14ac:dyDescent="0.25">
      <c r="A155" s="117" t="s">
        <v>1001</v>
      </c>
      <c r="B155" s="21" t="s">
        <v>213</v>
      </c>
      <c r="C155" s="4">
        <v>19.738607347999999</v>
      </c>
      <c r="D155" s="7" t="str">
        <f t="shared" si="50"/>
        <v>N/A</v>
      </c>
      <c r="E155" s="4">
        <v>20.248898106999999</v>
      </c>
      <c r="F155" s="7" t="str">
        <f t="shared" si="51"/>
        <v>N/A</v>
      </c>
      <c r="G155" s="4">
        <v>20.609000735999999</v>
      </c>
      <c r="H155" s="7" t="str">
        <f t="shared" si="52"/>
        <v>N/A</v>
      </c>
      <c r="I155" s="8">
        <v>2.585</v>
      </c>
      <c r="J155" s="8">
        <v>1.778</v>
      </c>
      <c r="K155" s="25" t="s">
        <v>734</v>
      </c>
      <c r="L155" s="85" t="str">
        <f t="shared" si="53"/>
        <v>Yes</v>
      </c>
    </row>
    <row r="156" spans="1:12" x14ac:dyDescent="0.25">
      <c r="A156" s="117" t="s">
        <v>1002</v>
      </c>
      <c r="B156" s="21" t="s">
        <v>213</v>
      </c>
      <c r="C156" s="4">
        <v>0.2288379871</v>
      </c>
      <c r="D156" s="7" t="str">
        <f t="shared" si="50"/>
        <v>N/A</v>
      </c>
      <c r="E156" s="4">
        <v>0.2339890805</v>
      </c>
      <c r="F156" s="7" t="str">
        <f t="shared" si="51"/>
        <v>N/A</v>
      </c>
      <c r="G156" s="4">
        <v>0.12709901879999999</v>
      </c>
      <c r="H156" s="7" t="str">
        <f t="shared" si="52"/>
        <v>N/A</v>
      </c>
      <c r="I156" s="8">
        <v>2.2509999999999999</v>
      </c>
      <c r="J156" s="8">
        <v>-45.7</v>
      </c>
      <c r="K156" s="25" t="s">
        <v>734</v>
      </c>
      <c r="L156" s="85" t="str">
        <f t="shared" si="53"/>
        <v>No</v>
      </c>
    </row>
    <row r="157" spans="1:12" x14ac:dyDescent="0.25">
      <c r="A157" s="117" t="s">
        <v>1003</v>
      </c>
      <c r="B157" s="21" t="s">
        <v>213</v>
      </c>
      <c r="C157" s="4">
        <v>0.18489170630000001</v>
      </c>
      <c r="D157" s="7" t="str">
        <f t="shared" si="50"/>
        <v>N/A</v>
      </c>
      <c r="E157" s="4">
        <v>0.17047391749999999</v>
      </c>
      <c r="F157" s="7" t="str">
        <f t="shared" si="51"/>
        <v>N/A</v>
      </c>
      <c r="G157" s="4">
        <v>0.18194896969999999</v>
      </c>
      <c r="H157" s="7" t="str">
        <f t="shared" si="52"/>
        <v>N/A</v>
      </c>
      <c r="I157" s="8">
        <v>-7.8</v>
      </c>
      <c r="J157" s="8">
        <v>6.7309999999999999</v>
      </c>
      <c r="K157" s="25" t="s">
        <v>734</v>
      </c>
      <c r="L157" s="85" t="str">
        <f t="shared" si="53"/>
        <v>Yes</v>
      </c>
    </row>
    <row r="158" spans="1:12" x14ac:dyDescent="0.25">
      <c r="A158" s="108" t="s">
        <v>1004</v>
      </c>
      <c r="B158" s="21" t="s">
        <v>213</v>
      </c>
      <c r="C158" s="22">
        <v>450</v>
      </c>
      <c r="D158" s="7" t="str">
        <f t="shared" si="50"/>
        <v>N/A</v>
      </c>
      <c r="E158" s="22">
        <v>470</v>
      </c>
      <c r="F158" s="7" t="str">
        <f t="shared" si="51"/>
        <v>N/A</v>
      </c>
      <c r="G158" s="22">
        <v>470</v>
      </c>
      <c r="H158" s="7" t="str">
        <f t="shared" si="52"/>
        <v>N/A</v>
      </c>
      <c r="I158" s="8">
        <v>4.444</v>
      </c>
      <c r="J158" s="8">
        <v>0</v>
      </c>
      <c r="K158" s="25" t="s">
        <v>734</v>
      </c>
      <c r="L158" s="85" t="str">
        <f t="shared" si="53"/>
        <v>Yes</v>
      </c>
    </row>
    <row r="159" spans="1:12" ht="25" x14ac:dyDescent="0.25">
      <c r="A159" s="117" t="s">
        <v>1005</v>
      </c>
      <c r="B159" s="21" t="s">
        <v>213</v>
      </c>
      <c r="C159" s="22">
        <v>6196</v>
      </c>
      <c r="D159" s="7" t="str">
        <f>IF($B159="N/A","N/A",IF(C159&gt;10,"No",IF(C159&lt;-10,"No","Yes")))</f>
        <v>N/A</v>
      </c>
      <c r="E159" s="22">
        <v>6385</v>
      </c>
      <c r="F159" s="7" t="str">
        <f>IF($B159="N/A","N/A",IF(E159&gt;10,"No",IF(E159&lt;-10,"No","Yes")))</f>
        <v>N/A</v>
      </c>
      <c r="G159" s="22">
        <v>6331</v>
      </c>
      <c r="H159" s="7" t="str">
        <f>IF($B159="N/A","N/A",IF(G159&gt;10,"No",IF(G159&lt;-10,"No","Yes")))</f>
        <v>N/A</v>
      </c>
      <c r="I159" s="8">
        <v>3.05</v>
      </c>
      <c r="J159" s="8">
        <v>-0.84599999999999997</v>
      </c>
      <c r="K159" s="25" t="s">
        <v>734</v>
      </c>
      <c r="L159" s="85" t="str">
        <f t="shared" si="53"/>
        <v>Yes</v>
      </c>
    </row>
    <row r="160" spans="1:12" x14ac:dyDescent="0.25">
      <c r="A160" s="116" t="s">
        <v>1006</v>
      </c>
      <c r="B160" s="21" t="s">
        <v>213</v>
      </c>
      <c r="C160" s="22">
        <v>5367</v>
      </c>
      <c r="D160" s="7" t="str">
        <f t="shared" ref="D160:D234" si="54">IF($B160="N/A","N/A",IF(C160&gt;10,"No",IF(C160&lt;-10,"No","Yes")))</f>
        <v>N/A</v>
      </c>
      <c r="E160" s="22">
        <v>5484</v>
      </c>
      <c r="F160" s="7" t="str">
        <f t="shared" ref="F160:F234" si="55">IF($B160="N/A","N/A",IF(E160&gt;10,"No",IF(E160&lt;-10,"No","Yes")))</f>
        <v>N/A</v>
      </c>
      <c r="G160" s="22">
        <v>5518</v>
      </c>
      <c r="H160" s="7" t="str">
        <f t="shared" ref="H160:H223" si="56">IF($B160="N/A","N/A",IF(G160&gt;10,"No",IF(G160&lt;-10,"No","Yes")))</f>
        <v>N/A</v>
      </c>
      <c r="I160" s="8">
        <v>2.1800000000000002</v>
      </c>
      <c r="J160" s="8">
        <v>0.62</v>
      </c>
      <c r="K160" s="25" t="s">
        <v>734</v>
      </c>
      <c r="L160" s="85" t="str">
        <f t="shared" ref="L160:L223" si="57">IF(J160="Div by 0", "N/A", IF(K160="N/A","N/A", IF(J160&gt;VALUE(MID(K160,1,2)), "No", IF(J160&lt;-1*VALUE(MID(K160,1,2)), "No", "Yes"))))</f>
        <v>Yes</v>
      </c>
    </row>
    <row r="161" spans="1:12" x14ac:dyDescent="0.25">
      <c r="A161" s="132" t="s">
        <v>71</v>
      </c>
      <c r="B161" s="21" t="s">
        <v>213</v>
      </c>
      <c r="C161" s="4">
        <v>3.6294658254000001</v>
      </c>
      <c r="D161" s="7" t="str">
        <f t="shared" si="54"/>
        <v>N/A</v>
      </c>
      <c r="E161" s="4">
        <v>3.6532478866</v>
      </c>
      <c r="F161" s="7" t="str">
        <f t="shared" si="55"/>
        <v>N/A</v>
      </c>
      <c r="G161" s="4">
        <v>3.6522245608000001</v>
      </c>
      <c r="H161" s="7" t="str">
        <f t="shared" si="56"/>
        <v>N/A</v>
      </c>
      <c r="I161" s="8">
        <v>0.6552</v>
      </c>
      <c r="J161" s="8">
        <v>-2.8000000000000001E-2</v>
      </c>
      <c r="K161" s="25" t="s">
        <v>734</v>
      </c>
      <c r="L161" s="85" t="str">
        <f t="shared" si="57"/>
        <v>Yes</v>
      </c>
    </row>
    <row r="162" spans="1:12" x14ac:dyDescent="0.25">
      <c r="A162" s="116" t="s">
        <v>111</v>
      </c>
      <c r="B162" s="21" t="s">
        <v>213</v>
      </c>
      <c r="C162" s="4">
        <v>9.7974184295000004</v>
      </c>
      <c r="D162" s="7" t="str">
        <f t="shared" si="54"/>
        <v>N/A</v>
      </c>
      <c r="E162" s="4">
        <v>10.272443055</v>
      </c>
      <c r="F162" s="7" t="str">
        <f t="shared" si="55"/>
        <v>N/A</v>
      </c>
      <c r="G162" s="4">
        <v>10.392429241</v>
      </c>
      <c r="H162" s="7" t="str">
        <f t="shared" si="56"/>
        <v>N/A</v>
      </c>
      <c r="I162" s="8">
        <v>4.8479999999999999</v>
      </c>
      <c r="J162" s="8">
        <v>1.1679999999999999</v>
      </c>
      <c r="K162" s="25" t="s">
        <v>734</v>
      </c>
      <c r="L162" s="85" t="str">
        <f t="shared" si="57"/>
        <v>Yes</v>
      </c>
    </row>
    <row r="163" spans="1:12" x14ac:dyDescent="0.25">
      <c r="A163" s="116" t="s">
        <v>112</v>
      </c>
      <c r="B163" s="21" t="s">
        <v>213</v>
      </c>
      <c r="C163" s="4">
        <v>17.990219413999998</v>
      </c>
      <c r="D163" s="7" t="str">
        <f t="shared" si="54"/>
        <v>N/A</v>
      </c>
      <c r="E163" s="4">
        <v>18.248206723999999</v>
      </c>
      <c r="F163" s="7" t="str">
        <f t="shared" si="55"/>
        <v>N/A</v>
      </c>
      <c r="G163" s="4">
        <v>18.664183306999998</v>
      </c>
      <c r="H163" s="7" t="str">
        <f t="shared" si="56"/>
        <v>N/A</v>
      </c>
      <c r="I163" s="8">
        <v>1.4339999999999999</v>
      </c>
      <c r="J163" s="8">
        <v>2.2799999999999998</v>
      </c>
      <c r="K163" s="25" t="s">
        <v>734</v>
      </c>
      <c r="L163" s="85" t="str">
        <f t="shared" si="57"/>
        <v>Yes</v>
      </c>
    </row>
    <row r="164" spans="1:12" x14ac:dyDescent="0.25">
      <c r="A164" s="116" t="s">
        <v>113</v>
      </c>
      <c r="B164" s="21" t="s">
        <v>213</v>
      </c>
      <c r="C164" s="4">
        <v>0.12762118510000001</v>
      </c>
      <c r="D164" s="7" t="str">
        <f t="shared" si="54"/>
        <v>N/A</v>
      </c>
      <c r="E164" s="4">
        <v>0.118077823</v>
      </c>
      <c r="F164" s="7" t="str">
        <f t="shared" si="55"/>
        <v>N/A</v>
      </c>
      <c r="G164" s="4">
        <v>1.1848213599999999E-2</v>
      </c>
      <c r="H164" s="7" t="str">
        <f t="shared" si="56"/>
        <v>N/A</v>
      </c>
      <c r="I164" s="8">
        <v>-7.48</v>
      </c>
      <c r="J164" s="8">
        <v>-90</v>
      </c>
      <c r="K164" s="25" t="s">
        <v>734</v>
      </c>
      <c r="L164" s="85" t="str">
        <f t="shared" si="57"/>
        <v>No</v>
      </c>
    </row>
    <row r="165" spans="1:12" x14ac:dyDescent="0.25">
      <c r="A165" s="116" t="s">
        <v>114</v>
      </c>
      <c r="B165" s="21" t="s">
        <v>213</v>
      </c>
      <c r="C165" s="4">
        <v>4.4021835000000002E-3</v>
      </c>
      <c r="D165" s="7" t="str">
        <f t="shared" si="54"/>
        <v>N/A</v>
      </c>
      <c r="E165" s="4">
        <v>8.5236958999999994E-3</v>
      </c>
      <c r="F165" s="7" t="str">
        <f t="shared" si="55"/>
        <v>N/A</v>
      </c>
      <c r="G165" s="4">
        <v>4.2313714000000004E-3</v>
      </c>
      <c r="H165" s="7" t="str">
        <f t="shared" si="56"/>
        <v>N/A</v>
      </c>
      <c r="I165" s="8">
        <v>93.62</v>
      </c>
      <c r="J165" s="8">
        <v>-50.4</v>
      </c>
      <c r="K165" s="25" t="s">
        <v>734</v>
      </c>
      <c r="L165" s="85" t="str">
        <f t="shared" si="57"/>
        <v>No</v>
      </c>
    </row>
    <row r="166" spans="1:12" x14ac:dyDescent="0.25">
      <c r="A166" s="116" t="s">
        <v>426</v>
      </c>
      <c r="B166" s="21" t="s">
        <v>213</v>
      </c>
      <c r="C166" s="22">
        <v>1060</v>
      </c>
      <c r="D166" s="7" t="str">
        <f>IF($B166="N/A","N/A",IF(C166&gt;10,"No",IF(C166&lt;-10,"No","Yes")))</f>
        <v>N/A</v>
      </c>
      <c r="E166" s="22">
        <v>1108</v>
      </c>
      <c r="F166" s="7" t="str">
        <f>IF($B166="N/A","N/A",IF(E166&gt;10,"No",IF(E166&lt;-10,"No","Yes")))</f>
        <v>N/A</v>
      </c>
      <c r="G166" s="22">
        <v>1154</v>
      </c>
      <c r="H166" s="7" t="str">
        <f>IF($B166="N/A","N/A",IF(G166&gt;10,"No",IF(G166&lt;-10,"No","Yes")))</f>
        <v>N/A</v>
      </c>
      <c r="I166" s="8">
        <v>4.5279999999999996</v>
      </c>
      <c r="J166" s="8">
        <v>4.1520000000000001</v>
      </c>
      <c r="K166" s="25" t="s">
        <v>734</v>
      </c>
      <c r="L166" s="85" t="str">
        <f t="shared" si="57"/>
        <v>Yes</v>
      </c>
    </row>
    <row r="167" spans="1:12" x14ac:dyDescent="0.25">
      <c r="A167" s="116" t="s">
        <v>427</v>
      </c>
      <c r="B167" s="21" t="s">
        <v>213</v>
      </c>
      <c r="C167" s="22">
        <v>33</v>
      </c>
      <c r="D167" s="7" t="str">
        <f>IF($B167="N/A","N/A",IF(C167&gt;10,"No",IF(C167&lt;-10,"No","Yes")))</f>
        <v>N/A</v>
      </c>
      <c r="E167" s="22">
        <v>42</v>
      </c>
      <c r="F167" s="7" t="str">
        <f>IF($B167="N/A","N/A",IF(E167&gt;10,"No",IF(E167&lt;-10,"No","Yes")))</f>
        <v>N/A</v>
      </c>
      <c r="G167" s="22">
        <v>43</v>
      </c>
      <c r="H167" s="7" t="str">
        <f>IF($B167="N/A","N/A",IF(G167&gt;10,"No",IF(G167&lt;-10,"No","Yes")))</f>
        <v>N/A</v>
      </c>
      <c r="I167" s="8">
        <v>27.27</v>
      </c>
      <c r="J167" s="8">
        <v>2.3809999999999998</v>
      </c>
      <c r="K167" s="25" t="s">
        <v>734</v>
      </c>
      <c r="L167" s="85" t="str">
        <f t="shared" si="57"/>
        <v>Yes</v>
      </c>
    </row>
    <row r="168" spans="1:12" x14ac:dyDescent="0.25">
      <c r="A168" s="116" t="s">
        <v>428</v>
      </c>
      <c r="B168" s="21" t="s">
        <v>213</v>
      </c>
      <c r="C168" s="22">
        <v>2380</v>
      </c>
      <c r="D168" s="7" t="str">
        <f>IF($B168="N/A","N/A",IF(C168&gt;10,"No",IF(C168&lt;-10,"No","Yes")))</f>
        <v>N/A</v>
      </c>
      <c r="E168" s="22">
        <v>2417</v>
      </c>
      <c r="F168" s="7" t="str">
        <f>IF($B168="N/A","N/A",IF(E168&gt;10,"No",IF(E168&lt;-10,"No","Yes")))</f>
        <v>N/A</v>
      </c>
      <c r="G168" s="22">
        <v>2414</v>
      </c>
      <c r="H168" s="7" t="str">
        <f>IF($B168="N/A","N/A",IF(G168&gt;10,"No",IF(G168&lt;-10,"No","Yes")))</f>
        <v>N/A</v>
      </c>
      <c r="I168" s="8">
        <v>1.5549999999999999</v>
      </c>
      <c r="J168" s="8">
        <v>-0.124</v>
      </c>
      <c r="K168" s="25" t="s">
        <v>734</v>
      </c>
      <c r="L168" s="85" t="str">
        <f t="shared" si="57"/>
        <v>Yes</v>
      </c>
    </row>
    <row r="169" spans="1:12" x14ac:dyDescent="0.25">
      <c r="A169" s="116" t="s">
        <v>429</v>
      </c>
      <c r="B169" s="21" t="s">
        <v>213</v>
      </c>
      <c r="C169" s="22">
        <v>1777</v>
      </c>
      <c r="D169" s="7" t="str">
        <f>IF($B169="N/A","N/A",IF(C169&gt;10,"No",IF(C169&lt;-10,"No","Yes")))</f>
        <v>N/A</v>
      </c>
      <c r="E169" s="22">
        <v>1806</v>
      </c>
      <c r="F169" s="7" t="str">
        <f>IF($B169="N/A","N/A",IF(E169&gt;10,"No",IF(E169&lt;-10,"No","Yes")))</f>
        <v>N/A</v>
      </c>
      <c r="G169" s="22">
        <v>1895</v>
      </c>
      <c r="H169" s="7" t="str">
        <f>IF($B169="N/A","N/A",IF(G169&gt;10,"No",IF(G169&lt;-10,"No","Yes")))</f>
        <v>N/A</v>
      </c>
      <c r="I169" s="8">
        <v>1.6319999999999999</v>
      </c>
      <c r="J169" s="8">
        <v>4.9279999999999999</v>
      </c>
      <c r="K169" s="25" t="s">
        <v>734</v>
      </c>
      <c r="L169" s="85" t="str">
        <f t="shared" si="57"/>
        <v>Yes</v>
      </c>
    </row>
    <row r="170" spans="1:12" x14ac:dyDescent="0.25">
      <c r="A170" s="116" t="s">
        <v>1724</v>
      </c>
      <c r="B170" s="21" t="s">
        <v>213</v>
      </c>
      <c r="C170" s="22">
        <v>117</v>
      </c>
      <c r="D170" s="7" t="str">
        <f>IF($B170="N/A","N/A",IF(C170&gt;10,"No",IF(C170&lt;-10,"No","Yes")))</f>
        <v>N/A</v>
      </c>
      <c r="E170" s="22">
        <v>111</v>
      </c>
      <c r="F170" s="7" t="str">
        <f>IF($B170="N/A","N/A",IF(E170&gt;10,"No",IF(E170&lt;-10,"No","Yes")))</f>
        <v>N/A</v>
      </c>
      <c r="G170" s="22">
        <v>12</v>
      </c>
      <c r="H170" s="7" t="str">
        <f>IF($B170="N/A","N/A",IF(G170&gt;10,"No",IF(G170&lt;-10,"No","Yes")))</f>
        <v>N/A</v>
      </c>
      <c r="I170" s="8">
        <v>-5.13</v>
      </c>
      <c r="J170" s="8">
        <v>-89.2</v>
      </c>
      <c r="K170" s="25" t="s">
        <v>734</v>
      </c>
      <c r="L170" s="85" t="str">
        <f t="shared" si="57"/>
        <v>No</v>
      </c>
    </row>
    <row r="171" spans="1:12" x14ac:dyDescent="0.25">
      <c r="A171" s="130" t="s">
        <v>1007</v>
      </c>
      <c r="B171" s="21" t="s">
        <v>213</v>
      </c>
      <c r="C171" s="22">
        <v>1621</v>
      </c>
      <c r="D171" s="7" t="str">
        <f t="shared" si="54"/>
        <v>N/A</v>
      </c>
      <c r="E171" s="22">
        <v>1654</v>
      </c>
      <c r="F171" s="7" t="str">
        <f t="shared" si="55"/>
        <v>N/A</v>
      </c>
      <c r="G171" s="22">
        <v>324</v>
      </c>
      <c r="H171" s="7" t="str">
        <f t="shared" si="56"/>
        <v>N/A</v>
      </c>
      <c r="I171" s="8">
        <v>2.036</v>
      </c>
      <c r="J171" s="8">
        <v>-80.400000000000006</v>
      </c>
      <c r="K171" s="25" t="s">
        <v>734</v>
      </c>
      <c r="L171" s="85" t="str">
        <f t="shared" si="57"/>
        <v>No</v>
      </c>
    </row>
    <row r="172" spans="1:12" x14ac:dyDescent="0.25">
      <c r="A172" s="116" t="s">
        <v>1008</v>
      </c>
      <c r="B172" s="21" t="s">
        <v>213</v>
      </c>
      <c r="C172" s="22">
        <v>1025</v>
      </c>
      <c r="D172" s="7" t="str">
        <f>IF($B172="N/A","N/A",IF(C172&gt;10,"No",IF(C172&lt;-10,"No","Yes")))</f>
        <v>N/A</v>
      </c>
      <c r="E172" s="22">
        <v>1069</v>
      </c>
      <c r="F172" s="7" t="str">
        <f>IF($B172="N/A","N/A",IF(E172&gt;10,"No",IF(E172&lt;-10,"No","Yes")))</f>
        <v>N/A</v>
      </c>
      <c r="G172" s="22">
        <v>223</v>
      </c>
      <c r="H172" s="7" t="str">
        <f>IF($B172="N/A","N/A",IF(G172&gt;10,"No",IF(G172&lt;-10,"No","Yes")))</f>
        <v>N/A</v>
      </c>
      <c r="I172" s="8">
        <v>4.2930000000000001</v>
      </c>
      <c r="J172" s="8">
        <v>-79.099999999999994</v>
      </c>
      <c r="K172" s="25" t="s">
        <v>734</v>
      </c>
      <c r="L172" s="85" t="str">
        <f t="shared" si="57"/>
        <v>No</v>
      </c>
    </row>
    <row r="173" spans="1:12" x14ac:dyDescent="0.25">
      <c r="A173" s="116" t="s">
        <v>1009</v>
      </c>
      <c r="B173" s="21" t="s">
        <v>213</v>
      </c>
      <c r="C173" s="22">
        <v>32</v>
      </c>
      <c r="D173" s="7" t="str">
        <f>IF($B173="N/A","N/A",IF(C173&gt;10,"No",IF(C173&lt;-10,"No","Yes")))</f>
        <v>N/A</v>
      </c>
      <c r="E173" s="22">
        <v>42</v>
      </c>
      <c r="F173" s="7" t="str">
        <f>IF($B173="N/A","N/A",IF(E173&gt;10,"No",IF(E173&lt;-10,"No","Yes")))</f>
        <v>N/A</v>
      </c>
      <c r="G173" s="22">
        <v>11</v>
      </c>
      <c r="H173" s="7" t="str">
        <f>IF($B173="N/A","N/A",IF(G173&gt;10,"No",IF(G173&lt;-10,"No","Yes")))</f>
        <v>N/A</v>
      </c>
      <c r="I173" s="8">
        <v>31.25</v>
      </c>
      <c r="J173" s="8">
        <v>-90.5</v>
      </c>
      <c r="K173" s="25" t="s">
        <v>734</v>
      </c>
      <c r="L173" s="85" t="str">
        <f t="shared" si="57"/>
        <v>No</v>
      </c>
    </row>
    <row r="174" spans="1:12" ht="25" x14ac:dyDescent="0.25">
      <c r="A174" s="116" t="s">
        <v>1010</v>
      </c>
      <c r="B174" s="21" t="s">
        <v>213</v>
      </c>
      <c r="C174" s="22">
        <v>371</v>
      </c>
      <c r="D174" s="7" t="str">
        <f>IF($B174="N/A","N/A",IF(C174&gt;10,"No",IF(C174&lt;-10,"No","Yes")))</f>
        <v>N/A</v>
      </c>
      <c r="E174" s="22">
        <v>360</v>
      </c>
      <c r="F174" s="7" t="str">
        <f>IF($B174="N/A","N/A",IF(E174&gt;10,"No",IF(E174&lt;-10,"No","Yes")))</f>
        <v>N/A</v>
      </c>
      <c r="G174" s="22">
        <v>69</v>
      </c>
      <c r="H174" s="7" t="str">
        <f>IF($B174="N/A","N/A",IF(G174&gt;10,"No",IF(G174&lt;-10,"No","Yes")))</f>
        <v>N/A</v>
      </c>
      <c r="I174" s="8">
        <v>-2.96</v>
      </c>
      <c r="J174" s="8">
        <v>-80.8</v>
      </c>
      <c r="K174" s="25" t="s">
        <v>734</v>
      </c>
      <c r="L174" s="85" t="str">
        <f t="shared" si="57"/>
        <v>No</v>
      </c>
    </row>
    <row r="175" spans="1:12" x14ac:dyDescent="0.25">
      <c r="A175" s="116" t="s">
        <v>1011</v>
      </c>
      <c r="B175" s="21" t="s">
        <v>213</v>
      </c>
      <c r="C175" s="22">
        <v>192</v>
      </c>
      <c r="D175" s="7" t="str">
        <f>IF($B175="N/A","N/A",IF(C175&gt;10,"No",IF(C175&lt;-10,"No","Yes")))</f>
        <v>N/A</v>
      </c>
      <c r="E175" s="22">
        <v>182</v>
      </c>
      <c r="F175" s="7" t="str">
        <f>IF($B175="N/A","N/A",IF(E175&gt;10,"No",IF(E175&lt;-10,"No","Yes")))</f>
        <v>N/A</v>
      </c>
      <c r="G175" s="22">
        <v>28</v>
      </c>
      <c r="H175" s="7" t="str">
        <f>IF($B175="N/A","N/A",IF(G175&gt;10,"No",IF(G175&lt;-10,"No","Yes")))</f>
        <v>N/A</v>
      </c>
      <c r="I175" s="8">
        <v>-5.21</v>
      </c>
      <c r="J175" s="8">
        <v>-84.6</v>
      </c>
      <c r="K175" s="25" t="s">
        <v>734</v>
      </c>
      <c r="L175" s="85" t="str">
        <f t="shared" si="57"/>
        <v>No</v>
      </c>
    </row>
    <row r="176" spans="1:12" ht="25" x14ac:dyDescent="0.25">
      <c r="A176" s="116" t="s">
        <v>1725</v>
      </c>
      <c r="B176" s="21" t="s">
        <v>213</v>
      </c>
      <c r="C176" s="22">
        <v>11</v>
      </c>
      <c r="D176" s="7" t="str">
        <f>IF($B176="N/A","N/A",IF(C176&gt;10,"No",IF(C176&lt;-10,"No","Yes")))</f>
        <v>N/A</v>
      </c>
      <c r="E176" s="22">
        <v>11</v>
      </c>
      <c r="F176" s="7" t="str">
        <f>IF($B176="N/A","N/A",IF(E176&gt;10,"No",IF(E176&lt;-10,"No","Yes")))</f>
        <v>N/A</v>
      </c>
      <c r="G176" s="22">
        <v>0</v>
      </c>
      <c r="H176" s="7" t="str">
        <f>IF($B176="N/A","N/A",IF(G176&gt;10,"No",IF(G176&lt;-10,"No","Yes")))</f>
        <v>N/A</v>
      </c>
      <c r="I176" s="8">
        <v>0</v>
      </c>
      <c r="J176" s="8">
        <v>-100</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1750</v>
      </c>
      <c r="J177" s="8" t="s">
        <v>1750</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1750</v>
      </c>
      <c r="J178" s="8" t="s">
        <v>1750</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1750</v>
      </c>
      <c r="J179" s="8" t="s">
        <v>1750</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1750</v>
      </c>
      <c r="J180" s="8" t="s">
        <v>1750</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1750</v>
      </c>
      <c r="J181" s="8" t="s">
        <v>1750</v>
      </c>
      <c r="K181" s="25" t="s">
        <v>734</v>
      </c>
      <c r="L181" s="85" t="str">
        <f t="shared" si="57"/>
        <v>N/A</v>
      </c>
    </row>
    <row r="182" spans="1:12" x14ac:dyDescent="0.25">
      <c r="A182" s="116" t="s">
        <v>1726</v>
      </c>
      <c r="B182" s="21" t="s">
        <v>213</v>
      </c>
      <c r="C182" s="22">
        <v>0</v>
      </c>
      <c r="D182" s="7" t="str">
        <f t="shared" si="54"/>
        <v>N/A</v>
      </c>
      <c r="E182" s="22">
        <v>0</v>
      </c>
      <c r="F182" s="7" t="str">
        <f t="shared" si="55"/>
        <v>N/A</v>
      </c>
      <c r="G182" s="22">
        <v>0</v>
      </c>
      <c r="H182" s="7" t="str">
        <f t="shared" si="56"/>
        <v>N/A</v>
      </c>
      <c r="I182" s="8" t="s">
        <v>1750</v>
      </c>
      <c r="J182" s="8" t="s">
        <v>1750</v>
      </c>
      <c r="K182" s="25" t="s">
        <v>734</v>
      </c>
      <c r="L182" s="85" t="str">
        <f t="shared" si="57"/>
        <v>N/A</v>
      </c>
    </row>
    <row r="183" spans="1:12" x14ac:dyDescent="0.25">
      <c r="A183" s="130" t="s">
        <v>1017</v>
      </c>
      <c r="B183" s="25" t="s">
        <v>213</v>
      </c>
      <c r="C183" s="1">
        <v>106</v>
      </c>
      <c r="D183" s="7" t="str">
        <f t="shared" si="54"/>
        <v>N/A</v>
      </c>
      <c r="E183" s="1">
        <v>107</v>
      </c>
      <c r="F183" s="7" t="str">
        <f t="shared" si="55"/>
        <v>N/A</v>
      </c>
      <c r="G183" s="1">
        <v>11</v>
      </c>
      <c r="H183" s="7" t="str">
        <f t="shared" si="56"/>
        <v>N/A</v>
      </c>
      <c r="I183" s="8">
        <v>0.94340000000000002</v>
      </c>
      <c r="J183" s="8">
        <v>-95.3</v>
      </c>
      <c r="K183" s="25" t="s">
        <v>734</v>
      </c>
      <c r="L183" s="118" t="str">
        <f t="shared" si="57"/>
        <v>No</v>
      </c>
    </row>
    <row r="184" spans="1:12" x14ac:dyDescent="0.25">
      <c r="A184" s="116" t="s">
        <v>1018</v>
      </c>
      <c r="B184" s="21" t="s">
        <v>213</v>
      </c>
      <c r="C184" s="22">
        <v>11</v>
      </c>
      <c r="D184" s="7" t="str">
        <f t="shared" si="54"/>
        <v>N/A</v>
      </c>
      <c r="E184" s="22">
        <v>11</v>
      </c>
      <c r="F184" s="7" t="str">
        <f t="shared" si="55"/>
        <v>N/A</v>
      </c>
      <c r="G184" s="22">
        <v>0</v>
      </c>
      <c r="H184" s="7" t="str">
        <f t="shared" si="56"/>
        <v>N/A</v>
      </c>
      <c r="I184" s="8">
        <v>-25</v>
      </c>
      <c r="J184" s="8">
        <v>-100</v>
      </c>
      <c r="K184" s="25" t="s">
        <v>734</v>
      </c>
      <c r="L184" s="85" t="str">
        <f t="shared" si="57"/>
        <v>No</v>
      </c>
    </row>
    <row r="185" spans="1:12" x14ac:dyDescent="0.25">
      <c r="A185" s="116" t="s">
        <v>1019</v>
      </c>
      <c r="B185" s="21" t="s">
        <v>213</v>
      </c>
      <c r="C185" s="22">
        <v>11</v>
      </c>
      <c r="D185" s="7" t="str">
        <f t="shared" si="54"/>
        <v>N/A</v>
      </c>
      <c r="E185" s="22">
        <v>0</v>
      </c>
      <c r="F185" s="7" t="str">
        <f t="shared" si="55"/>
        <v>N/A</v>
      </c>
      <c r="G185" s="22">
        <v>0</v>
      </c>
      <c r="H185" s="7" t="str">
        <f t="shared" si="56"/>
        <v>N/A</v>
      </c>
      <c r="I185" s="8">
        <v>-100</v>
      </c>
      <c r="J185" s="8" t="s">
        <v>1750</v>
      </c>
      <c r="K185" s="25" t="s">
        <v>734</v>
      </c>
      <c r="L185" s="85" t="str">
        <f t="shared" si="57"/>
        <v>N/A</v>
      </c>
    </row>
    <row r="186" spans="1:12" x14ac:dyDescent="0.25">
      <c r="A186" s="116" t="s">
        <v>1020</v>
      </c>
      <c r="B186" s="21" t="s">
        <v>213</v>
      </c>
      <c r="C186" s="22">
        <v>69</v>
      </c>
      <c r="D186" s="7" t="str">
        <f t="shared" si="54"/>
        <v>N/A</v>
      </c>
      <c r="E186" s="22">
        <v>68</v>
      </c>
      <c r="F186" s="7" t="str">
        <f t="shared" si="55"/>
        <v>N/A</v>
      </c>
      <c r="G186" s="22">
        <v>11</v>
      </c>
      <c r="H186" s="7" t="str">
        <f t="shared" si="56"/>
        <v>N/A</v>
      </c>
      <c r="I186" s="8">
        <v>-1.45</v>
      </c>
      <c r="J186" s="8">
        <v>-95.6</v>
      </c>
      <c r="K186" s="25" t="s">
        <v>734</v>
      </c>
      <c r="L186" s="85" t="str">
        <f t="shared" si="57"/>
        <v>No</v>
      </c>
    </row>
    <row r="187" spans="1:12" x14ac:dyDescent="0.25">
      <c r="A187" s="116" t="s">
        <v>1021</v>
      </c>
      <c r="B187" s="21" t="s">
        <v>213</v>
      </c>
      <c r="C187" s="22">
        <v>32</v>
      </c>
      <c r="D187" s="7" t="str">
        <f t="shared" si="54"/>
        <v>N/A</v>
      </c>
      <c r="E187" s="22">
        <v>35</v>
      </c>
      <c r="F187" s="7" t="str">
        <f t="shared" si="55"/>
        <v>N/A</v>
      </c>
      <c r="G187" s="22">
        <v>11</v>
      </c>
      <c r="H187" s="7" t="str">
        <f t="shared" si="56"/>
        <v>N/A</v>
      </c>
      <c r="I187" s="8">
        <v>9.375</v>
      </c>
      <c r="J187" s="8">
        <v>-94.3</v>
      </c>
      <c r="K187" s="25" t="s">
        <v>734</v>
      </c>
      <c r="L187" s="85" t="str">
        <f t="shared" si="57"/>
        <v>No</v>
      </c>
    </row>
    <row r="188" spans="1:12" ht="25" x14ac:dyDescent="0.25">
      <c r="A188" s="116" t="s">
        <v>1727</v>
      </c>
      <c r="B188" s="21" t="s">
        <v>213</v>
      </c>
      <c r="C188" s="22">
        <v>0</v>
      </c>
      <c r="D188" s="7" t="str">
        <f t="shared" si="54"/>
        <v>N/A</v>
      </c>
      <c r="E188" s="22">
        <v>11</v>
      </c>
      <c r="F188" s="7" t="str">
        <f t="shared" si="55"/>
        <v>N/A</v>
      </c>
      <c r="G188" s="22">
        <v>0</v>
      </c>
      <c r="H188" s="7" t="str">
        <f t="shared" si="56"/>
        <v>N/A</v>
      </c>
      <c r="I188" s="8" t="s">
        <v>1750</v>
      </c>
      <c r="J188" s="8">
        <v>-100</v>
      </c>
      <c r="K188" s="25" t="s">
        <v>734</v>
      </c>
      <c r="L188" s="85" t="str">
        <f t="shared" si="57"/>
        <v>No</v>
      </c>
    </row>
    <row r="189" spans="1:12" x14ac:dyDescent="0.25">
      <c r="A189" s="130" t="s">
        <v>1022</v>
      </c>
      <c r="B189" s="25" t="s">
        <v>213</v>
      </c>
      <c r="C189" s="1">
        <v>0</v>
      </c>
      <c r="D189" s="7" t="str">
        <f t="shared" si="54"/>
        <v>N/A</v>
      </c>
      <c r="E189" s="1">
        <v>0</v>
      </c>
      <c r="F189" s="7" t="str">
        <f t="shared" si="55"/>
        <v>N/A</v>
      </c>
      <c r="G189" s="1">
        <v>0</v>
      </c>
      <c r="H189" s="7" t="str">
        <f t="shared" si="56"/>
        <v>N/A</v>
      </c>
      <c r="I189" s="8" t="s">
        <v>1750</v>
      </c>
      <c r="J189" s="8" t="s">
        <v>1750</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1750</v>
      </c>
      <c r="J190" s="8" t="s">
        <v>1750</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1750</v>
      </c>
      <c r="J191" s="8" t="s">
        <v>1750</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1750</v>
      </c>
      <c r="J192" s="8" t="s">
        <v>1750</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1750</v>
      </c>
      <c r="J193" s="8" t="s">
        <v>1750</v>
      </c>
      <c r="K193" s="25" t="s">
        <v>734</v>
      </c>
      <c r="L193" s="85" t="str">
        <f t="shared" si="57"/>
        <v>N/A</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1750</v>
      </c>
      <c r="J194" s="8" t="s">
        <v>1750</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1750</v>
      </c>
      <c r="J195" s="8" t="s">
        <v>1750</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1750</v>
      </c>
      <c r="J196" s="8" t="s">
        <v>1750</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1750</v>
      </c>
      <c r="J197" s="8" t="s">
        <v>1750</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1750</v>
      </c>
      <c r="J198" s="8" t="s">
        <v>1750</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1750</v>
      </c>
      <c r="J199" s="8" t="s">
        <v>1750</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1750</v>
      </c>
      <c r="J200" s="8" t="s">
        <v>1750</v>
      </c>
      <c r="K200" s="25" t="s">
        <v>734</v>
      </c>
      <c r="L200" s="85" t="str">
        <f t="shared" si="57"/>
        <v>N/A</v>
      </c>
    </row>
    <row r="201" spans="1:12" x14ac:dyDescent="0.25">
      <c r="A201" s="130" t="s">
        <v>1032</v>
      </c>
      <c r="B201" s="25" t="s">
        <v>213</v>
      </c>
      <c r="C201" s="1">
        <v>3640</v>
      </c>
      <c r="D201" s="7" t="str">
        <f t="shared" si="54"/>
        <v>N/A</v>
      </c>
      <c r="E201" s="1">
        <v>3723</v>
      </c>
      <c r="F201" s="7" t="str">
        <f t="shared" si="55"/>
        <v>N/A</v>
      </c>
      <c r="G201" s="1">
        <v>128</v>
      </c>
      <c r="H201" s="7" t="str">
        <f t="shared" si="56"/>
        <v>N/A</v>
      </c>
      <c r="I201" s="8">
        <v>2.2799999999999998</v>
      </c>
      <c r="J201" s="8">
        <v>-96.6</v>
      </c>
      <c r="K201" s="25" t="s">
        <v>734</v>
      </c>
      <c r="L201" s="118" t="str">
        <f t="shared" si="57"/>
        <v>No</v>
      </c>
    </row>
    <row r="202" spans="1:12" x14ac:dyDescent="0.25">
      <c r="A202" s="116" t="s">
        <v>1033</v>
      </c>
      <c r="B202" s="21" t="s">
        <v>213</v>
      </c>
      <c r="C202" s="22">
        <v>31</v>
      </c>
      <c r="D202" s="7" t="str">
        <f t="shared" si="54"/>
        <v>N/A</v>
      </c>
      <c r="E202" s="22">
        <v>36</v>
      </c>
      <c r="F202" s="7" t="str">
        <f t="shared" si="55"/>
        <v>N/A</v>
      </c>
      <c r="G202" s="22">
        <v>11</v>
      </c>
      <c r="H202" s="7" t="str">
        <f t="shared" si="56"/>
        <v>N/A</v>
      </c>
      <c r="I202" s="8">
        <v>16.13</v>
      </c>
      <c r="J202" s="8">
        <v>-91.7</v>
      </c>
      <c r="K202" s="25" t="s">
        <v>734</v>
      </c>
      <c r="L202" s="85" t="str">
        <f t="shared" si="57"/>
        <v>No</v>
      </c>
    </row>
    <row r="203" spans="1:12" x14ac:dyDescent="0.25">
      <c r="A203" s="116" t="s">
        <v>1034</v>
      </c>
      <c r="B203" s="21" t="s">
        <v>213</v>
      </c>
      <c r="C203" s="22">
        <v>0</v>
      </c>
      <c r="D203" s="7" t="str">
        <f t="shared" si="54"/>
        <v>N/A</v>
      </c>
      <c r="E203" s="22">
        <v>0</v>
      </c>
      <c r="F203" s="7" t="str">
        <f t="shared" si="55"/>
        <v>N/A</v>
      </c>
      <c r="G203" s="22">
        <v>0</v>
      </c>
      <c r="H203" s="7" t="str">
        <f t="shared" si="56"/>
        <v>N/A</v>
      </c>
      <c r="I203" s="8" t="s">
        <v>1750</v>
      </c>
      <c r="J203" s="8" t="s">
        <v>1750</v>
      </c>
      <c r="K203" s="25" t="s">
        <v>734</v>
      </c>
      <c r="L203" s="85" t="str">
        <f t="shared" si="57"/>
        <v>N/A</v>
      </c>
    </row>
    <row r="204" spans="1:12" x14ac:dyDescent="0.25">
      <c r="A204" s="116" t="s">
        <v>1035</v>
      </c>
      <c r="B204" s="21" t="s">
        <v>213</v>
      </c>
      <c r="C204" s="22">
        <v>1940</v>
      </c>
      <c r="D204" s="7" t="str">
        <f t="shared" si="54"/>
        <v>N/A</v>
      </c>
      <c r="E204" s="22">
        <v>1989</v>
      </c>
      <c r="F204" s="7" t="str">
        <f t="shared" si="55"/>
        <v>N/A</v>
      </c>
      <c r="G204" s="22">
        <v>67</v>
      </c>
      <c r="H204" s="7" t="str">
        <f t="shared" si="56"/>
        <v>N/A</v>
      </c>
      <c r="I204" s="8">
        <v>2.5259999999999998</v>
      </c>
      <c r="J204" s="8">
        <v>-96.6</v>
      </c>
      <c r="K204" s="25" t="s">
        <v>734</v>
      </c>
      <c r="L204" s="85" t="str">
        <f t="shared" si="57"/>
        <v>No</v>
      </c>
    </row>
    <row r="205" spans="1:12" x14ac:dyDescent="0.25">
      <c r="A205" s="116" t="s">
        <v>1036</v>
      </c>
      <c r="B205" s="21" t="s">
        <v>213</v>
      </c>
      <c r="C205" s="22">
        <v>1553</v>
      </c>
      <c r="D205" s="7" t="str">
        <f t="shared" si="54"/>
        <v>N/A</v>
      </c>
      <c r="E205" s="22">
        <v>1589</v>
      </c>
      <c r="F205" s="7" t="str">
        <f t="shared" si="55"/>
        <v>N/A</v>
      </c>
      <c r="G205" s="22">
        <v>56</v>
      </c>
      <c r="H205" s="7" t="str">
        <f t="shared" si="56"/>
        <v>N/A</v>
      </c>
      <c r="I205" s="8">
        <v>2.3180000000000001</v>
      </c>
      <c r="J205" s="8">
        <v>-96.5</v>
      </c>
      <c r="K205" s="25" t="s">
        <v>734</v>
      </c>
      <c r="L205" s="85" t="str">
        <f t="shared" si="57"/>
        <v>No</v>
      </c>
    </row>
    <row r="206" spans="1:12" ht="25" x14ac:dyDescent="0.25">
      <c r="A206" s="116" t="s">
        <v>1730</v>
      </c>
      <c r="B206" s="21" t="s">
        <v>213</v>
      </c>
      <c r="C206" s="22">
        <v>116</v>
      </c>
      <c r="D206" s="7" t="str">
        <f t="shared" si="54"/>
        <v>N/A</v>
      </c>
      <c r="E206" s="22">
        <v>109</v>
      </c>
      <c r="F206" s="7" t="str">
        <f t="shared" si="55"/>
        <v>N/A</v>
      </c>
      <c r="G206" s="22">
        <v>11</v>
      </c>
      <c r="H206" s="7" t="str">
        <f t="shared" si="56"/>
        <v>N/A</v>
      </c>
      <c r="I206" s="8">
        <v>-6.03</v>
      </c>
      <c r="J206" s="8">
        <v>-98.2</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1750</v>
      </c>
      <c r="J207" s="8" t="s">
        <v>1750</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1750</v>
      </c>
      <c r="J208" s="8" t="s">
        <v>1750</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1750</v>
      </c>
      <c r="J209" s="8" t="s">
        <v>1750</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1750</v>
      </c>
      <c r="J210" s="8" t="s">
        <v>1750</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1750</v>
      </c>
      <c r="J211" s="8" t="s">
        <v>1750</v>
      </c>
      <c r="K211" s="25" t="s">
        <v>734</v>
      </c>
      <c r="L211" s="85" t="str">
        <f t="shared" si="57"/>
        <v>N/A</v>
      </c>
    </row>
    <row r="212" spans="1:12" ht="25" x14ac:dyDescent="0.25">
      <c r="A212" s="116" t="s">
        <v>1731</v>
      </c>
      <c r="B212" s="21" t="s">
        <v>213</v>
      </c>
      <c r="C212" s="22">
        <v>0</v>
      </c>
      <c r="D212" s="7" t="str">
        <f t="shared" si="54"/>
        <v>N/A</v>
      </c>
      <c r="E212" s="22">
        <v>0</v>
      </c>
      <c r="F212" s="7" t="str">
        <f t="shared" si="55"/>
        <v>N/A</v>
      </c>
      <c r="G212" s="22">
        <v>0</v>
      </c>
      <c r="H212" s="7" t="str">
        <f t="shared" si="56"/>
        <v>N/A</v>
      </c>
      <c r="I212" s="8" t="s">
        <v>1750</v>
      </c>
      <c r="J212" s="8" t="s">
        <v>1750</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1750</v>
      </c>
      <c r="J213" s="8" t="s">
        <v>1750</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1750</v>
      </c>
      <c r="J214" s="8" t="s">
        <v>1750</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1750</v>
      </c>
      <c r="J215" s="8" t="s">
        <v>1750</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1750</v>
      </c>
      <c r="J216" s="8" t="s">
        <v>1750</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1750</v>
      </c>
      <c r="J217" s="8" t="s">
        <v>1750</v>
      </c>
      <c r="K217" s="25" t="s">
        <v>734</v>
      </c>
      <c r="L217" s="85" t="str">
        <f t="shared" si="57"/>
        <v>N/A</v>
      </c>
    </row>
    <row r="218" spans="1:12" ht="25" x14ac:dyDescent="0.25">
      <c r="A218" s="116" t="s">
        <v>1732</v>
      </c>
      <c r="B218" s="21" t="s">
        <v>213</v>
      </c>
      <c r="C218" s="22">
        <v>0</v>
      </c>
      <c r="D218" s="7" t="str">
        <f t="shared" si="54"/>
        <v>N/A</v>
      </c>
      <c r="E218" s="22">
        <v>0</v>
      </c>
      <c r="F218" s="7" t="str">
        <f t="shared" si="55"/>
        <v>N/A</v>
      </c>
      <c r="G218" s="22">
        <v>0</v>
      </c>
      <c r="H218" s="7" t="str">
        <f t="shared" si="56"/>
        <v>N/A</v>
      </c>
      <c r="I218" s="8" t="s">
        <v>1750</v>
      </c>
      <c r="J218" s="8" t="s">
        <v>1750</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1750</v>
      </c>
      <c r="J219" s="8" t="s">
        <v>1750</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1750</v>
      </c>
      <c r="J220" s="8" t="s">
        <v>1750</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1750</v>
      </c>
      <c r="J221" s="8" t="s">
        <v>1750</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1750</v>
      </c>
      <c r="J222" s="8" t="s">
        <v>1750</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1750</v>
      </c>
      <c r="J223" s="8" t="s">
        <v>1750</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1750</v>
      </c>
      <c r="J224" s="8" t="s">
        <v>1750</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5061</v>
      </c>
      <c r="H225" s="7" t="str">
        <f t="shared" si="58"/>
        <v>N/A</v>
      </c>
      <c r="I225" s="8" t="s">
        <v>1750</v>
      </c>
      <c r="J225" s="8" t="s">
        <v>1750</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928</v>
      </c>
      <c r="H226" s="7" t="str">
        <f t="shared" si="58"/>
        <v>N/A</v>
      </c>
      <c r="I226" s="8" t="s">
        <v>1750</v>
      </c>
      <c r="J226" s="8" t="s">
        <v>1750</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39</v>
      </c>
      <c r="H227" s="7" t="str">
        <f t="shared" si="58"/>
        <v>N/A</v>
      </c>
      <c r="I227" s="8" t="s">
        <v>1750</v>
      </c>
      <c r="J227" s="8" t="s">
        <v>1750</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2275</v>
      </c>
      <c r="H228" s="7" t="str">
        <f t="shared" si="58"/>
        <v>N/A</v>
      </c>
      <c r="I228" s="8" t="s">
        <v>1750</v>
      </c>
      <c r="J228" s="8" t="s">
        <v>1750</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1809</v>
      </c>
      <c r="H229" s="7" t="str">
        <f t="shared" si="58"/>
        <v>N/A</v>
      </c>
      <c r="I229" s="8" t="s">
        <v>1750</v>
      </c>
      <c r="J229" s="8" t="s">
        <v>1750</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11</v>
      </c>
      <c r="H230" s="7" t="str">
        <f t="shared" si="58"/>
        <v>N/A</v>
      </c>
      <c r="I230" s="8" t="s">
        <v>1750</v>
      </c>
      <c r="J230" s="8" t="s">
        <v>1750</v>
      </c>
      <c r="K230" s="25" t="s">
        <v>734</v>
      </c>
      <c r="L230" s="85" t="str">
        <f t="shared" si="59"/>
        <v>N/A</v>
      </c>
    </row>
    <row r="231" spans="1:12" x14ac:dyDescent="0.25">
      <c r="A231" s="117" t="s">
        <v>1057</v>
      </c>
      <c r="B231" s="21" t="s">
        <v>289</v>
      </c>
      <c r="C231" s="4">
        <v>4.4345071735000001</v>
      </c>
      <c r="D231" s="7" t="str">
        <f>IF($B231="N/A","N/A",IF(C231&lt;15,"Yes","No"))</f>
        <v>Yes</v>
      </c>
      <c r="E231" s="4">
        <v>4.3034281545999997</v>
      </c>
      <c r="F231" s="7" t="str">
        <f>IF($B231="N/A","N/A",IF(E231&lt;15,"Yes","No"))</f>
        <v>Yes</v>
      </c>
      <c r="G231" s="4">
        <v>2.3921710764999999</v>
      </c>
      <c r="H231" s="7" t="str">
        <f>IF($B231="N/A","N/A",IF(G231&lt;15,"Yes","No"))</f>
        <v>Yes</v>
      </c>
      <c r="I231" s="8">
        <v>-2.96</v>
      </c>
      <c r="J231" s="8">
        <v>-44.4</v>
      </c>
      <c r="K231" s="25" t="s">
        <v>734</v>
      </c>
      <c r="L231" s="85" t="str">
        <f t="shared" si="59"/>
        <v>No</v>
      </c>
    </row>
    <row r="232" spans="1:12" x14ac:dyDescent="0.25">
      <c r="A232" s="117" t="s">
        <v>1058</v>
      </c>
      <c r="B232" s="21" t="s">
        <v>213</v>
      </c>
      <c r="C232" s="22">
        <v>49</v>
      </c>
      <c r="D232" s="7" t="str">
        <f t="shared" ref="D232" si="60">IF($B232="N/A","N/A",IF(C232&gt;10,"No",IF(C232&lt;-10,"No","Yes")))</f>
        <v>N/A</v>
      </c>
      <c r="E232" s="22">
        <v>29</v>
      </c>
      <c r="F232" s="7" t="str">
        <f t="shared" ref="F232" si="61">IF($B232="N/A","N/A",IF(E232&gt;10,"No",IF(E232&lt;-10,"No","Yes")))</f>
        <v>N/A</v>
      </c>
      <c r="G232" s="22">
        <v>59</v>
      </c>
      <c r="H232" s="7" t="str">
        <f t="shared" ref="H232" si="62">IF($B232="N/A","N/A",IF(G232&gt;10,"No",IF(G232&lt;-10,"No","Yes")))</f>
        <v>N/A</v>
      </c>
      <c r="I232" s="8">
        <v>-40.799999999999997</v>
      </c>
      <c r="J232" s="8">
        <v>103.4</v>
      </c>
      <c r="K232" s="25" t="s">
        <v>734</v>
      </c>
      <c r="L232" s="85" t="str">
        <f t="shared" si="59"/>
        <v>No</v>
      </c>
    </row>
    <row r="233" spans="1:12" x14ac:dyDescent="0.25">
      <c r="A233" s="117" t="s">
        <v>1059</v>
      </c>
      <c r="B233" s="21" t="s">
        <v>279</v>
      </c>
      <c r="C233" s="4">
        <v>0.94631131710000005</v>
      </c>
      <c r="D233" s="7" t="str">
        <f>IF($B233="N/A","N/A",IF(C233&lt;10,"Yes","No"))</f>
        <v>Yes</v>
      </c>
      <c r="E233" s="4">
        <v>0.54955467120000001</v>
      </c>
      <c r="F233" s="7" t="str">
        <f>IF($B233="N/A","N/A",IF(E233&lt;10,"Yes","No"))</f>
        <v>Yes</v>
      </c>
      <c r="G233" s="4">
        <v>1.0835629016999999</v>
      </c>
      <c r="H233" s="7" t="str">
        <f>IF($B233="N/A","N/A",IF(G233&lt;10,"Yes","No"))</f>
        <v>Yes</v>
      </c>
      <c r="I233" s="8">
        <v>-41.9</v>
      </c>
      <c r="J233" s="8">
        <v>97.17</v>
      </c>
      <c r="K233" s="25" t="s">
        <v>734</v>
      </c>
      <c r="L233" s="85" t="str">
        <f t="shared" si="59"/>
        <v>No</v>
      </c>
    </row>
    <row r="234" spans="1:12" x14ac:dyDescent="0.25">
      <c r="A234" s="108" t="s">
        <v>72</v>
      </c>
      <c r="B234" s="21" t="s">
        <v>213</v>
      </c>
      <c r="C234" s="4">
        <v>0</v>
      </c>
      <c r="D234" s="7" t="str">
        <f t="shared" si="54"/>
        <v>N/A</v>
      </c>
      <c r="E234" s="4">
        <v>0</v>
      </c>
      <c r="F234" s="7" t="str">
        <f t="shared" si="55"/>
        <v>N/A</v>
      </c>
      <c r="G234" s="4">
        <v>0</v>
      </c>
      <c r="H234" s="7" t="str">
        <f>IF($B234="N/A","N/A",IF(G234&gt;10,"No",IF(G234&lt;-10,"No","Yes")))</f>
        <v>N/A</v>
      </c>
      <c r="I234" s="8" t="s">
        <v>1750</v>
      </c>
      <c r="J234" s="8" t="s">
        <v>1750</v>
      </c>
      <c r="K234" s="25" t="s">
        <v>734</v>
      </c>
      <c r="L234" s="85" t="str">
        <f t="shared" si="59"/>
        <v>N/A</v>
      </c>
    </row>
    <row r="235" spans="1:12" ht="25" x14ac:dyDescent="0.25">
      <c r="A235" s="117" t="s">
        <v>1060</v>
      </c>
      <c r="B235" s="21" t="s">
        <v>289</v>
      </c>
      <c r="C235" s="5">
        <v>4.4345071735000001</v>
      </c>
      <c r="D235" s="7" t="str">
        <f>IF($B235="N/A","N/A",IF(C235&lt;15,"Yes","No"))</f>
        <v>Yes</v>
      </c>
      <c r="E235" s="5">
        <v>4.3034281545999997</v>
      </c>
      <c r="F235" s="7" t="str">
        <f>IF($B235="N/A","N/A",IF(E235&lt;15,"Yes","No"))</f>
        <v>Yes</v>
      </c>
      <c r="G235" s="5">
        <v>2.3921710764999999</v>
      </c>
      <c r="H235" s="7" t="str">
        <f>IF($B235="N/A","N/A",IF(G235&lt;15,"Yes","No"))</f>
        <v>Yes</v>
      </c>
      <c r="I235" s="8">
        <v>-2.96</v>
      </c>
      <c r="J235" s="8">
        <v>-44.4</v>
      </c>
      <c r="K235" s="25" t="s">
        <v>734</v>
      </c>
      <c r="L235" s="85" t="str">
        <f t="shared" si="59"/>
        <v>No</v>
      </c>
    </row>
    <row r="236" spans="1:12" ht="25" x14ac:dyDescent="0.25">
      <c r="A236" s="117" t="s">
        <v>152</v>
      </c>
      <c r="B236" s="21" t="s">
        <v>213</v>
      </c>
      <c r="C236" s="22">
        <v>38</v>
      </c>
      <c r="D236" s="7" t="str">
        <f>IF($B236="N/A","N/A",IF(C236&gt;10,"No",IF(C236&lt;-10,"No","Yes")))</f>
        <v>N/A</v>
      </c>
      <c r="E236" s="22">
        <v>29</v>
      </c>
      <c r="F236" s="7" t="str">
        <f>IF($B236="N/A","N/A",IF(E236&gt;10,"No",IF(E236&lt;-10,"No","Yes")))</f>
        <v>N/A</v>
      </c>
      <c r="G236" s="22">
        <v>4880</v>
      </c>
      <c r="H236" s="7" t="str">
        <f>IF($B236="N/A","N/A",IF(G236&gt;10,"No",IF(G236&lt;-10,"No","Yes")))</f>
        <v>N/A</v>
      </c>
      <c r="I236" s="8">
        <v>-23.7</v>
      </c>
      <c r="J236" s="8">
        <v>16728</v>
      </c>
      <c r="K236" s="25" t="s">
        <v>734</v>
      </c>
      <c r="L236" s="85" t="str">
        <f>IF(J236="Div by 0", "N/A", IF(K236="N/A","N/A", IF(J236&gt;VALUE(MID(K236,1,2)), "No", IF(J236&lt;-1*VALUE(MID(K236,1,2)), "No", "Yes"))))</f>
        <v>No</v>
      </c>
    </row>
    <row r="237" spans="1:12" x14ac:dyDescent="0.25">
      <c r="A237" s="117" t="s">
        <v>1061</v>
      </c>
      <c r="B237" s="21" t="s">
        <v>213</v>
      </c>
      <c r="C237" s="22">
        <v>5178</v>
      </c>
      <c r="D237" s="7" t="str">
        <f t="shared" ref="D237:D242" si="63">IF($B237="N/A","N/A",IF(C237&gt;10,"No",IF(C237&lt;-10,"No","Yes")))</f>
        <v>N/A</v>
      </c>
      <c r="E237" s="22">
        <v>5277</v>
      </c>
      <c r="F237" s="7" t="str">
        <f t="shared" ref="F237:F242" si="64">IF($B237="N/A","N/A",IF(E237&gt;10,"No",IF(E237&lt;-10,"No","Yes")))</f>
        <v>N/A</v>
      </c>
      <c r="G237" s="22">
        <v>5445</v>
      </c>
      <c r="H237" s="7" t="str">
        <f>IF($B237="N/A","N/A",IF(G237&gt;10,"No",IF(G237&lt;-10,"No","Yes")))</f>
        <v>N/A</v>
      </c>
      <c r="I237" s="8">
        <v>1.9119999999999999</v>
      </c>
      <c r="J237" s="8">
        <v>3.1840000000000002</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1750</v>
      </c>
      <c r="J239" s="8" t="s">
        <v>1750</v>
      </c>
      <c r="K239" s="25" t="s">
        <v>213</v>
      </c>
      <c r="L239" s="85" t="str">
        <f t="shared" si="66"/>
        <v>N/A</v>
      </c>
    </row>
    <row r="240" spans="1:12" ht="25" x14ac:dyDescent="0.25">
      <c r="A240" s="117" t="s">
        <v>1064</v>
      </c>
      <c r="B240" s="21" t="s">
        <v>213</v>
      </c>
      <c r="C240" s="4" t="s">
        <v>1750</v>
      </c>
      <c r="D240" s="7" t="str">
        <f t="shared" si="63"/>
        <v>N/A</v>
      </c>
      <c r="E240" s="4" t="s">
        <v>1750</v>
      </c>
      <c r="F240" s="7" t="str">
        <f t="shared" si="64"/>
        <v>N/A</v>
      </c>
      <c r="G240" s="4" t="s">
        <v>1750</v>
      </c>
      <c r="H240" s="7" t="str">
        <f t="shared" si="65"/>
        <v>N/A</v>
      </c>
      <c r="I240" s="8" t="s">
        <v>1750</v>
      </c>
      <c r="J240" s="8" t="s">
        <v>1750</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1750</v>
      </c>
      <c r="J241" s="8" t="s">
        <v>1750</v>
      </c>
      <c r="K241" s="25" t="s">
        <v>213</v>
      </c>
      <c r="L241" s="85" t="str">
        <f t="shared" si="66"/>
        <v>N/A</v>
      </c>
    </row>
    <row r="242" spans="1:12" ht="25" x14ac:dyDescent="0.25">
      <c r="A242" s="117" t="s">
        <v>1066</v>
      </c>
      <c r="B242" s="21" t="s">
        <v>213</v>
      </c>
      <c r="C242" s="4">
        <v>4.4345071735000001</v>
      </c>
      <c r="D242" s="7" t="str">
        <f t="shared" si="63"/>
        <v>N/A</v>
      </c>
      <c r="E242" s="4">
        <v>4.3034281545999997</v>
      </c>
      <c r="F242" s="7" t="str">
        <f t="shared" si="64"/>
        <v>N/A</v>
      </c>
      <c r="G242" s="4">
        <v>2.3921710764999999</v>
      </c>
      <c r="H242" s="7" t="str">
        <f t="shared" si="65"/>
        <v>N/A</v>
      </c>
      <c r="I242" s="8">
        <v>-2.96</v>
      </c>
      <c r="J242" s="8">
        <v>-44.4</v>
      </c>
      <c r="K242" s="25" t="s">
        <v>213</v>
      </c>
      <c r="L242" s="85" t="str">
        <f t="shared" si="66"/>
        <v>N/A</v>
      </c>
    </row>
    <row r="243" spans="1:12" x14ac:dyDescent="0.25">
      <c r="A243" s="130" t="s">
        <v>1067</v>
      </c>
      <c r="B243" s="21" t="s">
        <v>213</v>
      </c>
      <c r="C243" s="22">
        <v>0</v>
      </c>
      <c r="D243" s="7" t="str">
        <f>IF($B243="N/A","N/A",IF(C243&gt;10,"No",IF(C243&lt;-10,"No","Yes")))</f>
        <v>N/A</v>
      </c>
      <c r="E243" s="22">
        <v>0</v>
      </c>
      <c r="F243" s="7" t="str">
        <f>IF($B243="N/A","N/A",IF(E243&gt;10,"No",IF(E243&lt;-10,"No","Yes")))</f>
        <v>N/A</v>
      </c>
      <c r="G243" s="22">
        <v>0</v>
      </c>
      <c r="H243" s="7" t="str">
        <f>IF($B243="N/A","N/A",IF(G243&gt;10,"No",IF(G243&lt;-10,"No","Yes")))</f>
        <v>N/A</v>
      </c>
      <c r="I243" s="8" t="s">
        <v>1750</v>
      </c>
      <c r="J243" s="8" t="s">
        <v>1750</v>
      </c>
      <c r="K243" s="25" t="s">
        <v>734</v>
      </c>
      <c r="L243" s="85" t="str">
        <f t="shared" ref="L243:L276" si="67">IF(J243="Div by 0", "N/A", IF(K243="N/A","N/A", IF(J243&gt;VALUE(MID(K243,1,2)), "No", IF(J243&lt;-1*VALUE(MID(K243,1,2)), "No", "Yes"))))</f>
        <v>N/A</v>
      </c>
    </row>
    <row r="244" spans="1:12" x14ac:dyDescent="0.25">
      <c r="A244" s="108" t="s">
        <v>1068</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1750</v>
      </c>
      <c r="J244" s="8" t="s">
        <v>1750</v>
      </c>
      <c r="K244" s="25" t="s">
        <v>734</v>
      </c>
      <c r="L244" s="85" t="str">
        <f t="shared" si="67"/>
        <v>N/A</v>
      </c>
    </row>
    <row r="245" spans="1:12" x14ac:dyDescent="0.25">
      <c r="A245" s="108" t="s">
        <v>1069</v>
      </c>
      <c r="B245" s="21" t="s">
        <v>213</v>
      </c>
      <c r="C245" s="4">
        <v>0</v>
      </c>
      <c r="D245" s="7" t="str">
        <f>IF($B245="N/A","N/A",IF(C245&gt;10,"No",IF(C245&lt;-10,"No","Yes")))</f>
        <v>N/A</v>
      </c>
      <c r="E245" s="4">
        <v>0</v>
      </c>
      <c r="F245" s="7" t="str">
        <f>IF($B245="N/A","N/A",IF(E245&gt;10,"No",IF(E245&lt;-10,"No","Yes")))</f>
        <v>N/A</v>
      </c>
      <c r="G245" s="4">
        <v>0</v>
      </c>
      <c r="H245" s="7" t="str">
        <f>IF($B245="N/A","N/A",IF(G245&gt;10,"No",IF(G245&lt;-10,"No","Yes")))</f>
        <v>N/A</v>
      </c>
      <c r="I245" s="8" t="s">
        <v>1750</v>
      </c>
      <c r="J245" s="8" t="s">
        <v>1750</v>
      </c>
      <c r="K245" s="25" t="s">
        <v>734</v>
      </c>
      <c r="L245" s="85" t="str">
        <f t="shared" si="67"/>
        <v>N/A</v>
      </c>
    </row>
    <row r="246" spans="1:12" x14ac:dyDescent="0.25">
      <c r="A246" s="108" t="s">
        <v>1070</v>
      </c>
      <c r="B246" s="21"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1750</v>
      </c>
      <c r="J246" s="8" t="s">
        <v>1750</v>
      </c>
      <c r="K246" s="25" t="s">
        <v>734</v>
      </c>
      <c r="L246" s="85" t="str">
        <f t="shared" si="67"/>
        <v>N/A</v>
      </c>
    </row>
    <row r="247" spans="1:12" x14ac:dyDescent="0.25">
      <c r="A247" s="108" t="s">
        <v>1071</v>
      </c>
      <c r="B247" s="21" t="s">
        <v>213</v>
      </c>
      <c r="C247" s="4">
        <v>0</v>
      </c>
      <c r="D247" s="7" t="str">
        <f t="shared" si="68"/>
        <v>N/A</v>
      </c>
      <c r="E247" s="4">
        <v>0</v>
      </c>
      <c r="F247" s="7" t="str">
        <f t="shared" si="69"/>
        <v>N/A</v>
      </c>
      <c r="G247" s="4">
        <v>0</v>
      </c>
      <c r="H247" s="7" t="str">
        <f t="shared" si="70"/>
        <v>N/A</v>
      </c>
      <c r="I247" s="8" t="s">
        <v>1750</v>
      </c>
      <c r="J247" s="8" t="s">
        <v>1750</v>
      </c>
      <c r="K247" s="25" t="s">
        <v>734</v>
      </c>
      <c r="L247" s="85" t="str">
        <f t="shared" si="67"/>
        <v>N/A</v>
      </c>
    </row>
    <row r="248" spans="1:12" x14ac:dyDescent="0.25">
      <c r="A248" s="108" t="s">
        <v>1072</v>
      </c>
      <c r="B248" s="21" t="s">
        <v>213</v>
      </c>
      <c r="C248" s="4" t="s">
        <v>1750</v>
      </c>
      <c r="D248" s="7" t="str">
        <f t="shared" si="68"/>
        <v>N/A</v>
      </c>
      <c r="E248" s="4" t="s">
        <v>1750</v>
      </c>
      <c r="F248" s="7" t="str">
        <f t="shared" si="69"/>
        <v>N/A</v>
      </c>
      <c r="G248" s="4" t="s">
        <v>1750</v>
      </c>
      <c r="H248" s="7" t="str">
        <f t="shared" si="70"/>
        <v>N/A</v>
      </c>
      <c r="I248" s="8" t="s">
        <v>1750</v>
      </c>
      <c r="J248" s="8" t="s">
        <v>1750</v>
      </c>
      <c r="K248" s="25" t="s">
        <v>734</v>
      </c>
      <c r="L248" s="85" t="str">
        <f t="shared" si="67"/>
        <v>N/A</v>
      </c>
    </row>
    <row r="249" spans="1:12" x14ac:dyDescent="0.25">
      <c r="A249" s="130" t="s">
        <v>1073</v>
      </c>
      <c r="B249" s="21" t="s">
        <v>213</v>
      </c>
      <c r="C249" s="22">
        <v>0</v>
      </c>
      <c r="D249" s="7" t="str">
        <f t="shared" si="68"/>
        <v>N/A</v>
      </c>
      <c r="E249" s="22">
        <v>0</v>
      </c>
      <c r="F249" s="7" t="str">
        <f t="shared" si="69"/>
        <v>N/A</v>
      </c>
      <c r="G249" s="22">
        <v>0</v>
      </c>
      <c r="H249" s="7" t="str">
        <f t="shared" si="70"/>
        <v>N/A</v>
      </c>
      <c r="I249" s="8" t="s">
        <v>1750</v>
      </c>
      <c r="J249" s="8" t="s">
        <v>1750</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1750</v>
      </c>
      <c r="J250" s="8" t="s">
        <v>1750</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1750</v>
      </c>
      <c r="J251" s="8" t="s">
        <v>1750</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1750</v>
      </c>
      <c r="J252" s="8" t="s">
        <v>1750</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1750</v>
      </c>
      <c r="J253" s="8" t="s">
        <v>1750</v>
      </c>
      <c r="K253" s="25" t="s">
        <v>734</v>
      </c>
      <c r="L253" s="85" t="str">
        <f t="shared" si="67"/>
        <v>N/A</v>
      </c>
    </row>
    <row r="254" spans="1:12" x14ac:dyDescent="0.25">
      <c r="A254" s="108" t="s">
        <v>1078</v>
      </c>
      <c r="B254" s="21" t="s">
        <v>213</v>
      </c>
      <c r="C254" s="4" t="s">
        <v>1750</v>
      </c>
      <c r="D254" s="7" t="str">
        <f t="shared" si="68"/>
        <v>N/A</v>
      </c>
      <c r="E254" s="4" t="s">
        <v>1750</v>
      </c>
      <c r="F254" s="7" t="str">
        <f t="shared" si="69"/>
        <v>N/A</v>
      </c>
      <c r="G254" s="4" t="s">
        <v>1750</v>
      </c>
      <c r="H254" s="7" t="str">
        <f t="shared" si="70"/>
        <v>N/A</v>
      </c>
      <c r="I254" s="8" t="s">
        <v>1750</v>
      </c>
      <c r="J254" s="8" t="s">
        <v>1750</v>
      </c>
      <c r="K254" s="25" t="s">
        <v>734</v>
      </c>
      <c r="L254" s="85" t="str">
        <f t="shared" si="67"/>
        <v>N/A</v>
      </c>
    </row>
    <row r="255" spans="1:12" x14ac:dyDescent="0.25">
      <c r="A255" s="108" t="s">
        <v>1079</v>
      </c>
      <c r="B255" s="21" t="s">
        <v>213</v>
      </c>
      <c r="C255" s="4" t="s">
        <v>1750</v>
      </c>
      <c r="D255" s="7" t="str">
        <f t="shared" si="68"/>
        <v>N/A</v>
      </c>
      <c r="E255" s="4" t="s">
        <v>1750</v>
      </c>
      <c r="F255" s="7" t="str">
        <f t="shared" si="69"/>
        <v>N/A</v>
      </c>
      <c r="G255" s="4" t="s">
        <v>1750</v>
      </c>
      <c r="H255" s="7" t="str">
        <f t="shared" si="70"/>
        <v>N/A</v>
      </c>
      <c r="I255" s="8" t="s">
        <v>1750</v>
      </c>
      <c r="J255" s="8" t="s">
        <v>1750</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1750</v>
      </c>
      <c r="J256" s="8" t="s">
        <v>1750</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1750</v>
      </c>
      <c r="J257" s="8" t="s">
        <v>1750</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1750</v>
      </c>
      <c r="J258" s="8" t="s">
        <v>1750</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1750</v>
      </c>
      <c r="J259" s="8" t="s">
        <v>1750</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1750</v>
      </c>
      <c r="J260" s="8" t="s">
        <v>1750</v>
      </c>
      <c r="K260" s="25" t="s">
        <v>734</v>
      </c>
      <c r="L260" s="85" t="str">
        <f t="shared" si="67"/>
        <v>N/A</v>
      </c>
    </row>
    <row r="261" spans="1:12" x14ac:dyDescent="0.25">
      <c r="A261" s="108" t="s">
        <v>1085</v>
      </c>
      <c r="B261" s="21" t="s">
        <v>213</v>
      </c>
      <c r="C261" s="4" t="s">
        <v>1750</v>
      </c>
      <c r="D261" s="7" t="str">
        <f t="shared" si="68"/>
        <v>N/A</v>
      </c>
      <c r="E261" s="4" t="s">
        <v>1750</v>
      </c>
      <c r="F261" s="7" t="str">
        <f t="shared" si="69"/>
        <v>N/A</v>
      </c>
      <c r="G261" s="4" t="s">
        <v>1750</v>
      </c>
      <c r="H261" s="7" t="str">
        <f t="shared" si="70"/>
        <v>N/A</v>
      </c>
      <c r="I261" s="8" t="s">
        <v>1750</v>
      </c>
      <c r="J261" s="8" t="s">
        <v>1750</v>
      </c>
      <c r="K261" s="25" t="s">
        <v>734</v>
      </c>
      <c r="L261" s="85" t="str">
        <f t="shared" si="67"/>
        <v>N/A</v>
      </c>
    </row>
    <row r="262" spans="1:12" x14ac:dyDescent="0.25">
      <c r="A262" s="108" t="s">
        <v>1086</v>
      </c>
      <c r="B262" s="21" t="s">
        <v>213</v>
      </c>
      <c r="C262" s="4" t="s">
        <v>1750</v>
      </c>
      <c r="D262" s="7" t="str">
        <f t="shared" si="68"/>
        <v>N/A</v>
      </c>
      <c r="E262" s="4" t="s">
        <v>1750</v>
      </c>
      <c r="F262" s="7" t="str">
        <f t="shared" si="69"/>
        <v>N/A</v>
      </c>
      <c r="G262" s="4" t="s">
        <v>1750</v>
      </c>
      <c r="H262" s="7" t="str">
        <f t="shared" si="70"/>
        <v>N/A</v>
      </c>
      <c r="I262" s="8" t="s">
        <v>1750</v>
      </c>
      <c r="J262" s="8" t="s">
        <v>1750</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1750</v>
      </c>
      <c r="J263" s="8" t="s">
        <v>1750</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1750</v>
      </c>
      <c r="J264" s="8" t="s">
        <v>1750</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1750</v>
      </c>
      <c r="J265" s="8" t="s">
        <v>1750</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1750</v>
      </c>
      <c r="J266" s="8" t="s">
        <v>1750</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1750</v>
      </c>
      <c r="J267" s="8" t="s">
        <v>1750</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1750</v>
      </c>
      <c r="J268" s="8" t="s">
        <v>1750</v>
      </c>
      <c r="K268" s="25" t="s">
        <v>734</v>
      </c>
      <c r="L268" s="85" t="str">
        <f t="shared" si="67"/>
        <v>N/A</v>
      </c>
    </row>
    <row r="269" spans="1:12" x14ac:dyDescent="0.25">
      <c r="A269" s="108" t="s">
        <v>1093</v>
      </c>
      <c r="B269" s="21" t="s">
        <v>213</v>
      </c>
      <c r="C269" s="4" t="s">
        <v>1750</v>
      </c>
      <c r="D269" s="7" t="str">
        <f t="shared" si="68"/>
        <v>N/A</v>
      </c>
      <c r="E269" s="4" t="s">
        <v>1750</v>
      </c>
      <c r="F269" s="7" t="str">
        <f t="shared" si="69"/>
        <v>N/A</v>
      </c>
      <c r="G269" s="4" t="s">
        <v>1750</v>
      </c>
      <c r="H269" s="7" t="str">
        <f t="shared" si="70"/>
        <v>N/A</v>
      </c>
      <c r="I269" s="8" t="s">
        <v>1750</v>
      </c>
      <c r="J269" s="8" t="s">
        <v>1750</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1750</v>
      </c>
      <c r="J270" s="8" t="s">
        <v>1750</v>
      </c>
      <c r="K270" s="25" t="s">
        <v>734</v>
      </c>
      <c r="L270" s="85" t="str">
        <f t="shared" si="67"/>
        <v>N/A</v>
      </c>
    </row>
    <row r="271" spans="1:12" x14ac:dyDescent="0.25">
      <c r="A271" s="108" t="s">
        <v>1095</v>
      </c>
      <c r="B271" s="21" t="s">
        <v>213</v>
      </c>
      <c r="C271" s="22">
        <v>0</v>
      </c>
      <c r="D271" s="7" t="str">
        <f t="shared" si="68"/>
        <v>N/A</v>
      </c>
      <c r="E271" s="22">
        <v>0</v>
      </c>
      <c r="F271" s="7" t="str">
        <f t="shared" si="69"/>
        <v>N/A</v>
      </c>
      <c r="G271" s="22">
        <v>128574</v>
      </c>
      <c r="H271" s="7" t="str">
        <f t="shared" si="70"/>
        <v>N/A</v>
      </c>
      <c r="I271" s="8" t="s">
        <v>1750</v>
      </c>
      <c r="J271" s="8" t="s">
        <v>1750</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1750</v>
      </c>
      <c r="J272" s="8" t="s">
        <v>1750</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1750</v>
      </c>
      <c r="J273" s="8" t="s">
        <v>1750</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1750</v>
      </c>
      <c r="J274" s="8" t="s">
        <v>1750</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4</v>
      </c>
      <c r="H275" s="7" t="str">
        <f t="shared" ref="H275:H276" si="73">IF($B275="N/A","N/A",IF(G275&gt;0,"No",IF(G275&lt;0,"No","Yes")))</f>
        <v>No</v>
      </c>
      <c r="I275" s="8" t="s">
        <v>1750</v>
      </c>
      <c r="J275" s="8" t="s">
        <v>1750</v>
      </c>
      <c r="K275" s="25" t="s">
        <v>734</v>
      </c>
      <c r="L275" s="85" t="str">
        <f t="shared" si="67"/>
        <v>N/A</v>
      </c>
    </row>
    <row r="276" spans="1:12" x14ac:dyDescent="0.25">
      <c r="A276" s="108" t="s">
        <v>155</v>
      </c>
      <c r="B276" s="25" t="s">
        <v>217</v>
      </c>
      <c r="C276" s="1">
        <v>0</v>
      </c>
      <c r="D276" s="7" t="str">
        <f t="shared" si="71"/>
        <v>Yes</v>
      </c>
      <c r="E276" s="1">
        <v>0</v>
      </c>
      <c r="F276" s="7" t="str">
        <f t="shared" si="72"/>
        <v>Yes</v>
      </c>
      <c r="G276" s="1">
        <v>1</v>
      </c>
      <c r="H276" s="7" t="str">
        <f t="shared" si="73"/>
        <v>No</v>
      </c>
      <c r="I276" s="8" t="s">
        <v>1750</v>
      </c>
      <c r="J276" s="8" t="s">
        <v>1750</v>
      </c>
      <c r="K276" s="25" t="s">
        <v>734</v>
      </c>
      <c r="L276" s="85" t="str">
        <f t="shared" si="67"/>
        <v>N/A</v>
      </c>
    </row>
    <row r="277" spans="1:12" x14ac:dyDescent="0.25">
      <c r="A277" s="117" t="s">
        <v>688</v>
      </c>
      <c r="B277" s="1" t="s">
        <v>213</v>
      </c>
      <c r="C277" s="1">
        <v>134641</v>
      </c>
      <c r="D277" s="7" t="str">
        <f t="shared" ref="D277:D284" si="74">IF($B277="N/A","N/A",IF(C277&gt;10,"No",IF(C277&lt;-10,"No","Yes")))</f>
        <v>N/A</v>
      </c>
      <c r="E277" s="1">
        <v>139535</v>
      </c>
      <c r="F277" s="7" t="str">
        <f t="shared" ref="F277:F278" si="75">IF($B277="N/A","N/A",IF(E277&gt;10,"No",IF(E277&lt;-10,"No","Yes")))</f>
        <v>N/A</v>
      </c>
      <c r="G277" s="1">
        <v>140449</v>
      </c>
      <c r="H277" s="7" t="str">
        <f t="shared" ref="H277:H278" si="76">IF($B277="N/A","N/A",IF(G277&gt;10,"No",IF(G277&lt;-10,"No","Yes")))</f>
        <v>N/A</v>
      </c>
      <c r="I277" s="8">
        <v>3.6349999999999998</v>
      </c>
      <c r="J277" s="8">
        <v>0.65500000000000003</v>
      </c>
      <c r="K277" s="1" t="s">
        <v>213</v>
      </c>
      <c r="L277" s="85" t="str">
        <f t="shared" ref="L277:L278" si="77">IF(J277="Div by 0", "N/A", IF(K277="N/A","N/A", IF(J277&gt;VALUE(MID(K277,1,2)), "No", IF(J277&lt;-1*VALUE(MID(K277,1,2)), "No", "Yes"))))</f>
        <v>N/A</v>
      </c>
    </row>
    <row r="278" spans="1:12" x14ac:dyDescent="0.25">
      <c r="A278" s="117" t="s">
        <v>689</v>
      </c>
      <c r="B278" s="1" t="s">
        <v>213</v>
      </c>
      <c r="C278" s="1">
        <v>108267.25</v>
      </c>
      <c r="D278" s="7" t="str">
        <f t="shared" si="74"/>
        <v>N/A</v>
      </c>
      <c r="E278" s="1">
        <v>109828.58332999999</v>
      </c>
      <c r="F278" s="7" t="str">
        <f t="shared" si="75"/>
        <v>N/A</v>
      </c>
      <c r="G278" s="1">
        <v>112349</v>
      </c>
      <c r="H278" s="7" t="str">
        <f t="shared" si="76"/>
        <v>N/A</v>
      </c>
      <c r="I278" s="8">
        <v>1.4419999999999999</v>
      </c>
      <c r="J278" s="8">
        <v>2.2949999999999999</v>
      </c>
      <c r="K278" s="1" t="s">
        <v>213</v>
      </c>
      <c r="L278" s="85" t="str">
        <f t="shared" si="77"/>
        <v>N/A</v>
      </c>
    </row>
    <row r="279" spans="1:12" x14ac:dyDescent="0.25">
      <c r="A279" s="117" t="s">
        <v>690</v>
      </c>
      <c r="B279" s="1" t="s">
        <v>213</v>
      </c>
      <c r="C279" s="1">
        <v>190</v>
      </c>
      <c r="D279" s="7" t="str">
        <f t="shared" si="74"/>
        <v>N/A</v>
      </c>
      <c r="E279" s="1">
        <v>204</v>
      </c>
      <c r="F279" s="7" t="str">
        <f t="shared" ref="F279:F284" si="78">IF($B279="N/A","N/A",IF(E279&gt;10,"No",IF(E279&lt;-10,"No","Yes")))</f>
        <v>N/A</v>
      </c>
      <c r="G279" s="1">
        <v>173</v>
      </c>
      <c r="H279" s="7" t="str">
        <f t="shared" ref="H279:H284" si="79">IF($B279="N/A","N/A",IF(G279&gt;10,"No",IF(G279&lt;-10,"No","Yes")))</f>
        <v>N/A</v>
      </c>
      <c r="I279" s="8">
        <v>7.3680000000000003</v>
      </c>
      <c r="J279" s="8">
        <v>-15.2</v>
      </c>
      <c r="K279" s="1" t="s">
        <v>213</v>
      </c>
      <c r="L279" s="85" t="str">
        <f t="shared" ref="L279:L285" si="80">IF(J279="Div by 0", "N/A", IF(K279="N/A","N/A", IF(J279&gt;VALUE(MID(K279,1,2)), "No", IF(J279&lt;-1*VALUE(MID(K279,1,2)), "No", "Yes"))))</f>
        <v>N/A</v>
      </c>
    </row>
    <row r="280" spans="1:12" x14ac:dyDescent="0.25">
      <c r="A280" s="117" t="s">
        <v>691</v>
      </c>
      <c r="B280" s="1" t="s">
        <v>213</v>
      </c>
      <c r="C280" s="1">
        <v>191</v>
      </c>
      <c r="D280" s="7" t="str">
        <f t="shared" si="74"/>
        <v>N/A</v>
      </c>
      <c r="E280" s="1">
        <v>206</v>
      </c>
      <c r="F280" s="7" t="str">
        <f t="shared" si="78"/>
        <v>N/A</v>
      </c>
      <c r="G280" s="1">
        <v>178</v>
      </c>
      <c r="H280" s="7" t="str">
        <f t="shared" si="79"/>
        <v>N/A</v>
      </c>
      <c r="I280" s="8">
        <v>7.8529999999999998</v>
      </c>
      <c r="J280" s="8">
        <v>-13.6</v>
      </c>
      <c r="K280" s="1" t="s">
        <v>213</v>
      </c>
      <c r="L280" s="85" t="str">
        <f t="shared" si="80"/>
        <v>N/A</v>
      </c>
    </row>
    <row r="281" spans="1:12" x14ac:dyDescent="0.25">
      <c r="A281" s="117" t="s">
        <v>692</v>
      </c>
      <c r="B281" s="1" t="s">
        <v>213</v>
      </c>
      <c r="C281" s="1">
        <v>26.416666667000001</v>
      </c>
      <c r="D281" s="7" t="str">
        <f t="shared" si="74"/>
        <v>N/A</v>
      </c>
      <c r="E281" s="1">
        <v>28.25</v>
      </c>
      <c r="F281" s="7" t="str">
        <f t="shared" si="78"/>
        <v>N/A</v>
      </c>
      <c r="G281" s="1">
        <v>24.583333332999999</v>
      </c>
      <c r="H281" s="7" t="str">
        <f t="shared" si="79"/>
        <v>N/A</v>
      </c>
      <c r="I281" s="8">
        <v>6.94</v>
      </c>
      <c r="J281" s="8">
        <v>-13</v>
      </c>
      <c r="K281" s="1" t="s">
        <v>213</v>
      </c>
      <c r="L281" s="85" t="str">
        <f t="shared" si="80"/>
        <v>N/A</v>
      </c>
    </row>
    <row r="282" spans="1:12" x14ac:dyDescent="0.25">
      <c r="A282" s="117" t="s">
        <v>693</v>
      </c>
      <c r="B282" s="1" t="s">
        <v>213</v>
      </c>
      <c r="C282" s="1">
        <v>8494</v>
      </c>
      <c r="D282" s="7" t="str">
        <f t="shared" si="74"/>
        <v>N/A</v>
      </c>
      <c r="E282" s="1">
        <v>8669</v>
      </c>
      <c r="F282" s="7" t="str">
        <f t="shared" si="78"/>
        <v>N/A</v>
      </c>
      <c r="G282" s="1">
        <v>8603</v>
      </c>
      <c r="H282" s="7" t="str">
        <f t="shared" si="79"/>
        <v>N/A</v>
      </c>
      <c r="I282" s="8">
        <v>2.06</v>
      </c>
      <c r="J282" s="8">
        <v>-0.76100000000000001</v>
      </c>
      <c r="K282" s="1" t="s">
        <v>213</v>
      </c>
      <c r="L282" s="85" t="str">
        <f t="shared" si="80"/>
        <v>N/A</v>
      </c>
    </row>
    <row r="283" spans="1:12" x14ac:dyDescent="0.25">
      <c r="A283" s="117" t="s">
        <v>694</v>
      </c>
      <c r="B283" s="1" t="s">
        <v>213</v>
      </c>
      <c r="C283" s="1">
        <v>9125</v>
      </c>
      <c r="D283" s="7" t="str">
        <f t="shared" si="74"/>
        <v>N/A</v>
      </c>
      <c r="E283" s="1">
        <v>9215</v>
      </c>
      <c r="F283" s="7" t="str">
        <f t="shared" si="78"/>
        <v>N/A</v>
      </c>
      <c r="G283" s="1">
        <v>9232</v>
      </c>
      <c r="H283" s="7" t="str">
        <f t="shared" si="79"/>
        <v>N/A</v>
      </c>
      <c r="I283" s="8">
        <v>0.98629999999999995</v>
      </c>
      <c r="J283" s="8">
        <v>0.1845</v>
      </c>
      <c r="K283" s="1" t="s">
        <v>213</v>
      </c>
      <c r="L283" s="85" t="str">
        <f t="shared" si="80"/>
        <v>N/A</v>
      </c>
    </row>
    <row r="284" spans="1:12" x14ac:dyDescent="0.25">
      <c r="A284" s="117" t="s">
        <v>695</v>
      </c>
      <c r="B284" s="1" t="s">
        <v>213</v>
      </c>
      <c r="C284" s="1">
        <v>7676.5833333</v>
      </c>
      <c r="D284" s="7" t="str">
        <f t="shared" si="74"/>
        <v>N/A</v>
      </c>
      <c r="E284" s="1">
        <v>7835.3333333</v>
      </c>
      <c r="F284" s="7" t="str">
        <f t="shared" si="78"/>
        <v>N/A</v>
      </c>
      <c r="G284" s="1">
        <v>7605.3333333</v>
      </c>
      <c r="H284" s="7" t="str">
        <f t="shared" si="79"/>
        <v>N/A</v>
      </c>
      <c r="I284" s="8">
        <v>2.0680000000000001</v>
      </c>
      <c r="J284" s="8">
        <v>-2.94</v>
      </c>
      <c r="K284" s="1" t="s">
        <v>213</v>
      </c>
      <c r="L284" s="85" t="str">
        <f t="shared" si="80"/>
        <v>N/A</v>
      </c>
    </row>
    <row r="285" spans="1:12" x14ac:dyDescent="0.25">
      <c r="A285" s="117" t="s">
        <v>402</v>
      </c>
      <c r="B285" s="21" t="s">
        <v>290</v>
      </c>
      <c r="C285" s="4">
        <v>37.133863775000002</v>
      </c>
      <c r="D285" s="7" t="str">
        <f>IF($B285="N/A","N/A",IF(C285&lt;=40,"Yes","No"))</f>
        <v>Yes</v>
      </c>
      <c r="E285" s="4">
        <v>37.617704490999998</v>
      </c>
      <c r="F285" s="7" t="str">
        <f>IF($B285="N/A","N/A",IF(E285&lt;=40,"Yes","No"))</f>
        <v>Yes</v>
      </c>
      <c r="G285" s="4">
        <v>37.198944955999998</v>
      </c>
      <c r="H285" s="7" t="str">
        <f>IF($B285="N/A","N/A",IF(G285&lt;=40,"Yes","No"))</f>
        <v>Yes</v>
      </c>
      <c r="I285" s="8">
        <v>1.3029999999999999</v>
      </c>
      <c r="J285" s="8">
        <v>-1.1100000000000001</v>
      </c>
      <c r="K285" s="25" t="s">
        <v>736</v>
      </c>
      <c r="L285" s="85" t="str">
        <f t="shared" si="80"/>
        <v>Yes</v>
      </c>
    </row>
    <row r="286" spans="1:12" x14ac:dyDescent="0.25">
      <c r="A286" s="117" t="s">
        <v>696</v>
      </c>
      <c r="B286" s="1" t="s">
        <v>213</v>
      </c>
      <c r="C286" s="1">
        <v>5409</v>
      </c>
      <c r="D286" s="7" t="str">
        <f t="shared" ref="D286:D304" si="81">IF($B286="N/A","N/A",IF(C286&gt;10,"No",IF(C286&lt;-10,"No","Yes")))</f>
        <v>N/A</v>
      </c>
      <c r="E286" s="1">
        <v>4164</v>
      </c>
      <c r="F286" s="7" t="str">
        <f t="shared" ref="F286:F287" si="82">IF($B286="N/A","N/A",IF(E286&gt;10,"No",IF(E286&lt;-10,"No","Yes")))</f>
        <v>N/A</v>
      </c>
      <c r="G286" s="1">
        <v>3728</v>
      </c>
      <c r="H286" s="7" t="str">
        <f t="shared" ref="H286:H287" si="83">IF($B286="N/A","N/A",IF(G286&gt;10,"No",IF(G286&lt;-10,"No","Yes")))</f>
        <v>N/A</v>
      </c>
      <c r="I286" s="8">
        <v>-23</v>
      </c>
      <c r="J286" s="8">
        <v>-10.5</v>
      </c>
      <c r="K286" s="1" t="s">
        <v>213</v>
      </c>
      <c r="L286" s="85" t="str">
        <f t="shared" ref="L286:L287" si="84">IF(J286="Div by 0", "N/A", IF(K286="N/A","N/A", IF(J286&gt;VALUE(MID(K286,1,2)), "No", IF(J286&lt;-1*VALUE(MID(K286,1,2)), "No", "Yes"))))</f>
        <v>N/A</v>
      </c>
    </row>
    <row r="287" spans="1:12" x14ac:dyDescent="0.25">
      <c r="A287" s="117" t="s">
        <v>697</v>
      </c>
      <c r="B287" s="1" t="s">
        <v>213</v>
      </c>
      <c r="C287" s="1">
        <v>2338.9166667</v>
      </c>
      <c r="D287" s="7" t="str">
        <f t="shared" si="81"/>
        <v>N/A</v>
      </c>
      <c r="E287" s="1">
        <v>1553.5833333</v>
      </c>
      <c r="F287" s="7" t="str">
        <f t="shared" si="82"/>
        <v>N/A</v>
      </c>
      <c r="G287" s="1">
        <v>1389.3333333</v>
      </c>
      <c r="H287" s="7" t="str">
        <f t="shared" si="83"/>
        <v>N/A</v>
      </c>
      <c r="I287" s="8">
        <v>-33.6</v>
      </c>
      <c r="J287" s="8">
        <v>-10.6</v>
      </c>
      <c r="K287" s="1" t="s">
        <v>213</v>
      </c>
      <c r="L287" s="85" t="str">
        <f t="shared" si="84"/>
        <v>N/A</v>
      </c>
    </row>
    <row r="288" spans="1:12" x14ac:dyDescent="0.25">
      <c r="A288" s="117"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1750</v>
      </c>
      <c r="J288" s="8" t="s">
        <v>1750</v>
      </c>
      <c r="K288" s="1" t="s">
        <v>213</v>
      </c>
      <c r="L288" s="85" t="str">
        <f t="shared" ref="L288:L289" si="87">IF(J288="Div by 0", "N/A", IF(K288="N/A","N/A", IF(J288&gt;VALUE(MID(K288,1,2)), "No", IF(J288&lt;-1*VALUE(MID(K288,1,2)), "No", "Yes"))))</f>
        <v>N/A</v>
      </c>
    </row>
    <row r="289" spans="1:12" x14ac:dyDescent="0.25">
      <c r="A289" s="117" t="s">
        <v>710</v>
      </c>
      <c r="B289" s="1" t="s">
        <v>213</v>
      </c>
      <c r="C289" s="1">
        <v>0</v>
      </c>
      <c r="D289" s="7" t="str">
        <f t="shared" si="81"/>
        <v>N/A</v>
      </c>
      <c r="E289" s="1">
        <v>0</v>
      </c>
      <c r="F289" s="7" t="str">
        <f t="shared" si="85"/>
        <v>N/A</v>
      </c>
      <c r="G289" s="1">
        <v>0</v>
      </c>
      <c r="H289" s="7" t="str">
        <f t="shared" si="86"/>
        <v>N/A</v>
      </c>
      <c r="I289" s="8" t="s">
        <v>1750</v>
      </c>
      <c r="J289" s="8" t="s">
        <v>1750</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1750</v>
      </c>
      <c r="J290" s="8" t="s">
        <v>1750</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1750</v>
      </c>
      <c r="J291" s="8" t="s">
        <v>1750</v>
      </c>
      <c r="K291" s="1" t="s">
        <v>213</v>
      </c>
      <c r="L291" s="85" t="str">
        <f t="shared" si="90"/>
        <v>N/A</v>
      </c>
    </row>
    <row r="292" spans="1:12" x14ac:dyDescent="0.25">
      <c r="A292" s="117" t="s">
        <v>718</v>
      </c>
      <c r="B292" s="21" t="s">
        <v>213</v>
      </c>
      <c r="C292" s="9" t="s">
        <v>1750</v>
      </c>
      <c r="D292" s="7" t="str">
        <f t="shared" si="81"/>
        <v>N/A</v>
      </c>
      <c r="E292" s="9" t="s">
        <v>1750</v>
      </c>
      <c r="F292" s="7" t="str">
        <f t="shared" si="88"/>
        <v>N/A</v>
      </c>
      <c r="G292" s="9" t="s">
        <v>1750</v>
      </c>
      <c r="H292" s="7" t="str">
        <f t="shared" si="89"/>
        <v>N/A</v>
      </c>
      <c r="I292" s="8" t="s">
        <v>1750</v>
      </c>
      <c r="J292" s="8" t="s">
        <v>1750</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1750</v>
      </c>
      <c r="J293" s="8" t="s">
        <v>1750</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1750</v>
      </c>
      <c r="J294" s="8" t="s">
        <v>1750</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1750</v>
      </c>
      <c r="J295" s="8" t="s">
        <v>1750</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1750</v>
      </c>
      <c r="J296" s="8" t="s">
        <v>1750</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1750</v>
      </c>
      <c r="J297" s="8" t="s">
        <v>1750</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1750</v>
      </c>
      <c r="J298" s="8" t="s">
        <v>1750</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1750</v>
      </c>
      <c r="J299" s="8" t="s">
        <v>1750</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1750</v>
      </c>
      <c r="J300" s="8" t="s">
        <v>1750</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1750</v>
      </c>
      <c r="J301" s="8" t="s">
        <v>1750</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1750</v>
      </c>
      <c r="J302" s="8" t="s">
        <v>1750</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1750</v>
      </c>
      <c r="J303" s="8" t="s">
        <v>1750</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1750</v>
      </c>
      <c r="J304" s="8" t="s">
        <v>1750</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1750</v>
      </c>
      <c r="J305" s="8" t="s">
        <v>1750</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1750</v>
      </c>
      <c r="J306" s="8" t="s">
        <v>1750</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1750</v>
      </c>
      <c r="J307" s="8" t="s">
        <v>1750</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1750</v>
      </c>
      <c r="J308" s="8" t="s">
        <v>1750</v>
      </c>
      <c r="K308" s="1" t="s">
        <v>213</v>
      </c>
      <c r="L308" s="85" t="str">
        <f>IF(J308="Div by 0", "N/A", IF(K308="N/A","N/A", IF(J308&gt;VALUE(MID(K308,1,2)), "No", IF(J308&lt;-1*VALUE(MID(K308,1,2)), "No", "Yes"))))</f>
        <v>N/A</v>
      </c>
    </row>
    <row r="309" spans="1:12" x14ac:dyDescent="0.25">
      <c r="A309" s="134" t="s">
        <v>709</v>
      </c>
      <c r="B309" s="1" t="s">
        <v>213</v>
      </c>
      <c r="C309" s="1">
        <v>8711</v>
      </c>
      <c r="D309" s="1" t="s">
        <v>213</v>
      </c>
      <c r="E309" s="1">
        <v>8897</v>
      </c>
      <c r="F309" s="1" t="s">
        <v>213</v>
      </c>
      <c r="G309" s="1">
        <v>8814</v>
      </c>
      <c r="H309" s="1" t="s">
        <v>213</v>
      </c>
      <c r="I309" s="8">
        <v>2.1349999999999998</v>
      </c>
      <c r="J309" s="8">
        <v>-0.93300000000000005</v>
      </c>
      <c r="K309" s="1" t="s">
        <v>213</v>
      </c>
      <c r="L309" s="85" t="str">
        <f>IF(J309="Div by 0", "N/A", IF(K309="N/A","N/A", IF(J309&gt;VALUE(MID(K309,1,2)), "No", IF(J309&lt;-1*VALUE(MID(K309,1,2)), "No", "Yes"))))</f>
        <v>N/A</v>
      </c>
    </row>
    <row r="310" spans="1:12" x14ac:dyDescent="0.25">
      <c r="A310" s="135" t="s">
        <v>73</v>
      </c>
      <c r="B310" s="21" t="s">
        <v>213</v>
      </c>
      <c r="C310" s="22">
        <v>118157</v>
      </c>
      <c r="D310" s="7" t="str">
        <f>IF($B310="N/A","N/A",IF(C310&gt;10,"No",IF(C310&lt;-10,"No","Yes")))</f>
        <v>N/A</v>
      </c>
      <c r="E310" s="22">
        <v>118915</v>
      </c>
      <c r="F310" s="7" t="str">
        <f>IF($B310="N/A","N/A",IF(E310&gt;10,"No",IF(E310&lt;-10,"No","Yes")))</f>
        <v>N/A</v>
      </c>
      <c r="G310" s="22">
        <v>120990</v>
      </c>
      <c r="H310" s="7" t="str">
        <f>IF($B310="N/A","N/A",IF(G310&gt;10,"No",IF(G310&lt;-10,"No","Yes")))</f>
        <v>N/A</v>
      </c>
      <c r="I310" s="8">
        <v>0.64149999999999996</v>
      </c>
      <c r="J310" s="8">
        <v>1.7450000000000001</v>
      </c>
      <c r="K310" s="25" t="s">
        <v>736</v>
      </c>
      <c r="L310" s="85" t="str">
        <f t="shared" ref="L310:L339" si="92">IF(J310="Div by 0", "N/A", IF(K310="N/A","N/A", IF(J310&gt;VALUE(MID(K310,1,2)), "No", IF(J310&lt;-1*VALUE(MID(K310,1,2)), "No", "Yes"))))</f>
        <v>Yes</v>
      </c>
    </row>
    <row r="311" spans="1:12" x14ac:dyDescent="0.25">
      <c r="A311" s="134" t="s">
        <v>182</v>
      </c>
      <c r="B311" s="21" t="s">
        <v>213</v>
      </c>
      <c r="C311" s="22">
        <v>9342</v>
      </c>
      <c r="D311" s="7" t="str">
        <f t="shared" ref="D311:D314" si="93">IF($B311="N/A","N/A",IF(C311&gt;10,"No",IF(C311&lt;-10,"No","Yes")))</f>
        <v>N/A</v>
      </c>
      <c r="E311" s="22">
        <v>9395</v>
      </c>
      <c r="F311" s="7" t="str">
        <f t="shared" ref="F311:F314" si="94">IF($B311="N/A","N/A",IF(E311&gt;10,"No",IF(E311&lt;-10,"No","Yes")))</f>
        <v>N/A</v>
      </c>
      <c r="G311" s="22">
        <v>9306</v>
      </c>
      <c r="H311" s="7" t="str">
        <f t="shared" ref="H311:H314" si="95">IF($B311="N/A","N/A",IF(G311&gt;10,"No",IF(G311&lt;-10,"No","Yes")))</f>
        <v>N/A</v>
      </c>
      <c r="I311" s="8">
        <v>0.56730000000000003</v>
      </c>
      <c r="J311" s="8">
        <v>-0.94699999999999995</v>
      </c>
      <c r="K311" s="25" t="s">
        <v>736</v>
      </c>
      <c r="L311" s="85" t="str">
        <f>IF(J311="Div by 0", "N/A", IF(OR(J311="N/A",K311="N/A"),"N/A", IF(J311&gt;VALUE(MID(K311,1,2)), "No", IF(J311&lt;-1*VALUE(MID(K311,1,2)), "No", "Yes"))))</f>
        <v>Yes</v>
      </c>
    </row>
    <row r="312" spans="1:12" x14ac:dyDescent="0.25">
      <c r="A312" s="134" t="s">
        <v>183</v>
      </c>
      <c r="B312" s="21" t="s">
        <v>213</v>
      </c>
      <c r="C312" s="22">
        <v>20665</v>
      </c>
      <c r="D312" s="7" t="str">
        <f t="shared" si="93"/>
        <v>N/A</v>
      </c>
      <c r="E312" s="22">
        <v>20804</v>
      </c>
      <c r="F312" s="7" t="str">
        <f t="shared" si="94"/>
        <v>N/A</v>
      </c>
      <c r="G312" s="22">
        <v>20805</v>
      </c>
      <c r="H312" s="7" t="str">
        <f t="shared" si="95"/>
        <v>N/A</v>
      </c>
      <c r="I312" s="8">
        <v>0.67259999999999998</v>
      </c>
      <c r="J312" s="8">
        <v>4.7999999999999996E-3</v>
      </c>
      <c r="K312" s="25" t="s">
        <v>736</v>
      </c>
      <c r="L312" s="85" t="str">
        <f t="shared" ref="L312:L314" si="96">IF(J312="Div by 0", "N/A", IF(OR(J312="N/A",K312="N/A"),"N/A", IF(J312&gt;VALUE(MID(K312,1,2)), "No", IF(J312&lt;-1*VALUE(MID(K312,1,2)), "No", "Yes"))))</f>
        <v>Yes</v>
      </c>
    </row>
    <row r="313" spans="1:12" x14ac:dyDescent="0.25">
      <c r="A313" s="134" t="s">
        <v>184</v>
      </c>
      <c r="B313" s="21" t="s">
        <v>213</v>
      </c>
      <c r="C313" s="22">
        <v>74094</v>
      </c>
      <c r="D313" s="7" t="str">
        <f t="shared" si="93"/>
        <v>N/A</v>
      </c>
      <c r="E313" s="22">
        <v>74334</v>
      </c>
      <c r="F313" s="7" t="str">
        <f t="shared" si="94"/>
        <v>N/A</v>
      </c>
      <c r="G313" s="22">
        <v>75873</v>
      </c>
      <c r="H313" s="7" t="str">
        <f t="shared" si="95"/>
        <v>N/A</v>
      </c>
      <c r="I313" s="8">
        <v>0.32390000000000002</v>
      </c>
      <c r="J313" s="8">
        <v>2.0699999999999998</v>
      </c>
      <c r="K313" s="25" t="s">
        <v>736</v>
      </c>
      <c r="L313" s="85" t="str">
        <f t="shared" si="96"/>
        <v>Yes</v>
      </c>
    </row>
    <row r="314" spans="1:12" x14ac:dyDescent="0.25">
      <c r="A314" s="131" t="s">
        <v>185</v>
      </c>
      <c r="B314" s="21" t="s">
        <v>213</v>
      </c>
      <c r="C314" s="22">
        <v>14056</v>
      </c>
      <c r="D314" s="7" t="str">
        <f t="shared" si="93"/>
        <v>N/A</v>
      </c>
      <c r="E314" s="22">
        <v>14382</v>
      </c>
      <c r="F314" s="7" t="str">
        <f t="shared" si="94"/>
        <v>N/A</v>
      </c>
      <c r="G314" s="22">
        <v>15006</v>
      </c>
      <c r="H314" s="7" t="str">
        <f t="shared" si="95"/>
        <v>N/A</v>
      </c>
      <c r="I314" s="8">
        <v>2.319</v>
      </c>
      <c r="J314" s="8">
        <v>4.3390000000000004</v>
      </c>
      <c r="K314" s="25" t="s">
        <v>736</v>
      </c>
      <c r="L314" s="85" t="str">
        <f t="shared" si="96"/>
        <v>Yes</v>
      </c>
    </row>
    <row r="315" spans="1:12" x14ac:dyDescent="0.25">
      <c r="A315" s="134" t="s">
        <v>1098</v>
      </c>
      <c r="B315" s="9" t="s">
        <v>213</v>
      </c>
      <c r="C315" s="22">
        <v>75081</v>
      </c>
      <c r="D315" s="5" t="str">
        <f t="shared" ref="D315:F318" si="97">IF($B315="N/A","N/A",IF(C315&lt;0,"No","Yes"))</f>
        <v>N/A</v>
      </c>
      <c r="E315" s="22">
        <v>75220</v>
      </c>
      <c r="F315" s="5" t="str">
        <f t="shared" si="97"/>
        <v>N/A</v>
      </c>
      <c r="G315" s="22">
        <v>76832</v>
      </c>
      <c r="H315" s="5" t="str">
        <f t="shared" ref="H315:H318" si="98">IF($B315="N/A","N/A",IF(G315&lt;0,"No","Yes"))</f>
        <v>N/A</v>
      </c>
      <c r="I315" s="8">
        <v>0.18509999999999999</v>
      </c>
      <c r="J315" s="8">
        <v>2.1429999999999998</v>
      </c>
      <c r="K315" s="1" t="s">
        <v>735</v>
      </c>
      <c r="L315" s="85" t="str">
        <f>IF(J315="Div by 0", "N/A", IF(OR(J315="N/A",K315="N/A"),"N/A", IF(J315&gt;VALUE(MID(K315,1,2)), "No", IF(J315&lt;-1*VALUE(MID(K315,1,2)), "No", "Yes"))))</f>
        <v>Yes</v>
      </c>
    </row>
    <row r="316" spans="1:12" x14ac:dyDescent="0.25">
      <c r="A316" s="134" t="s">
        <v>430</v>
      </c>
      <c r="B316" s="9" t="s">
        <v>213</v>
      </c>
      <c r="C316" s="22">
        <v>2514</v>
      </c>
      <c r="D316" s="5" t="str">
        <f t="shared" si="97"/>
        <v>N/A</v>
      </c>
      <c r="E316" s="22">
        <v>2276</v>
      </c>
      <c r="F316" s="5" t="str">
        <f t="shared" si="97"/>
        <v>N/A</v>
      </c>
      <c r="G316" s="22">
        <v>2330</v>
      </c>
      <c r="H316" s="5" t="str">
        <f t="shared" si="98"/>
        <v>N/A</v>
      </c>
      <c r="I316" s="8">
        <v>-9.4700000000000006</v>
      </c>
      <c r="J316" s="8">
        <v>2.3730000000000002</v>
      </c>
      <c r="K316" s="1" t="s">
        <v>735</v>
      </c>
      <c r="L316" s="85" t="str">
        <f t="shared" ref="L316:L318" si="99">IF(J316="Div by 0", "N/A", IF(OR(J316="N/A",K316="N/A"),"N/A", IF(J316&gt;VALUE(MID(K316,1,2)), "No", IF(J316&lt;-1*VALUE(MID(K316,1,2)), "No", "Yes"))))</f>
        <v>Yes</v>
      </c>
    </row>
    <row r="317" spans="1:12" x14ac:dyDescent="0.25">
      <c r="A317" s="134" t="s">
        <v>431</v>
      </c>
      <c r="B317" s="9" t="s">
        <v>213</v>
      </c>
      <c r="C317" s="22">
        <v>27760</v>
      </c>
      <c r="D317" s="5" t="str">
        <f t="shared" si="97"/>
        <v>N/A</v>
      </c>
      <c r="E317" s="22">
        <v>28491</v>
      </c>
      <c r="F317" s="5" t="str">
        <f t="shared" si="97"/>
        <v>N/A</v>
      </c>
      <c r="G317" s="22">
        <v>29026</v>
      </c>
      <c r="H317" s="5" t="str">
        <f t="shared" si="98"/>
        <v>N/A</v>
      </c>
      <c r="I317" s="8">
        <v>2.633</v>
      </c>
      <c r="J317" s="8">
        <v>1.8779999999999999</v>
      </c>
      <c r="K317" s="1" t="s">
        <v>735</v>
      </c>
      <c r="L317" s="85" t="str">
        <f t="shared" si="99"/>
        <v>Yes</v>
      </c>
    </row>
    <row r="318" spans="1:12" x14ac:dyDescent="0.25">
      <c r="A318" s="134" t="s">
        <v>1099</v>
      </c>
      <c r="B318" s="9" t="s">
        <v>213</v>
      </c>
      <c r="C318" s="22">
        <v>7606</v>
      </c>
      <c r="D318" s="5" t="str">
        <f t="shared" si="97"/>
        <v>N/A</v>
      </c>
      <c r="E318" s="22">
        <v>7709</v>
      </c>
      <c r="F318" s="5" t="str">
        <f t="shared" si="97"/>
        <v>N/A</v>
      </c>
      <c r="G318" s="22">
        <v>7750</v>
      </c>
      <c r="H318" s="5" t="str">
        <f t="shared" si="98"/>
        <v>N/A</v>
      </c>
      <c r="I318" s="8">
        <v>1.3540000000000001</v>
      </c>
      <c r="J318" s="8">
        <v>0.53180000000000005</v>
      </c>
      <c r="K318" s="1" t="s">
        <v>735</v>
      </c>
      <c r="L318" s="85" t="str">
        <f t="shared" si="99"/>
        <v>Yes</v>
      </c>
    </row>
    <row r="319" spans="1:12" x14ac:dyDescent="0.25">
      <c r="A319" s="134" t="s">
        <v>98</v>
      </c>
      <c r="B319" s="21" t="s">
        <v>291</v>
      </c>
      <c r="C319" s="4">
        <v>91.449512089999999</v>
      </c>
      <c r="D319" s="7" t="str">
        <f>IF($B319="N/A","N/A",IF(C319&gt;80,"Yes","No"))</f>
        <v>Yes</v>
      </c>
      <c r="E319" s="4">
        <v>92.101921540999996</v>
      </c>
      <c r="F319" s="7" t="str">
        <f>IF($B319="N/A","N/A",IF(E319&gt;80,"Yes","No"))</f>
        <v>Yes</v>
      </c>
      <c r="G319" s="4">
        <v>92.414249111000004</v>
      </c>
      <c r="H319" s="7" t="str">
        <f>IF($B319="N/A","N/A",IF(G319&gt;80,"Yes","No"))</f>
        <v>Yes</v>
      </c>
      <c r="I319" s="8">
        <v>0.71340000000000003</v>
      </c>
      <c r="J319" s="8">
        <v>0.33910000000000001</v>
      </c>
      <c r="K319" s="25" t="s">
        <v>736</v>
      </c>
      <c r="L319" s="85" t="str">
        <f t="shared" si="92"/>
        <v>Yes</v>
      </c>
    </row>
    <row r="320" spans="1:12" x14ac:dyDescent="0.25">
      <c r="A320" s="134" t="s">
        <v>332</v>
      </c>
      <c r="B320" s="21" t="s">
        <v>278</v>
      </c>
      <c r="C320" s="4">
        <v>2.36972841E-2</v>
      </c>
      <c r="D320" s="7" t="str">
        <f>IF($B320="N/A","N/A",IF(C320&gt;=5,"No",IF(C320&lt;0,"No","Yes")))</f>
        <v>Yes</v>
      </c>
      <c r="E320" s="4">
        <v>1.9341546500000001E-2</v>
      </c>
      <c r="F320" s="7" t="str">
        <f>IF($B320="N/A","N/A",IF(E320&gt;=5,"No",IF(E320&lt;0,"No","Yes")))</f>
        <v>Yes</v>
      </c>
      <c r="G320" s="4">
        <v>2.3142408499999999E-2</v>
      </c>
      <c r="H320" s="7" t="str">
        <f>IF($B320="N/A","N/A",IF(G320&gt;=5,"No",IF(G320&lt;0,"No","Yes")))</f>
        <v>Yes</v>
      </c>
      <c r="I320" s="8">
        <v>-18.399999999999999</v>
      </c>
      <c r="J320" s="8">
        <v>19.649999999999999</v>
      </c>
      <c r="K320" s="25" t="s">
        <v>736</v>
      </c>
      <c r="L320" s="85" t="str">
        <f t="shared" si="92"/>
        <v>No</v>
      </c>
    </row>
    <row r="321" spans="1:12" x14ac:dyDescent="0.25">
      <c r="A321" s="134" t="s">
        <v>340</v>
      </c>
      <c r="B321" s="25" t="s">
        <v>278</v>
      </c>
      <c r="C321" s="4">
        <v>6.5328334334999996</v>
      </c>
      <c r="D321" s="7" t="str">
        <f>IF($B321="N/A","N/A",IF(C321&gt;=5,"No",IF(C321&lt;0,"No","Yes")))</f>
        <v>No</v>
      </c>
      <c r="E321" s="4">
        <v>6.6106042131000002</v>
      </c>
      <c r="F321" s="7" t="str">
        <f>IF($B321="N/A","N/A",IF(E321&gt;=5,"No",IF(E321&lt;0,"No","Yes")))</f>
        <v>No</v>
      </c>
      <c r="G321" s="4">
        <v>6.4856599718999997</v>
      </c>
      <c r="H321" s="7" t="str">
        <f>IF($B321="N/A","N/A",IF(G321&gt;=5,"No",IF(G321&lt;0,"No","Yes")))</f>
        <v>No</v>
      </c>
      <c r="I321" s="8">
        <v>1.19</v>
      </c>
      <c r="J321" s="8">
        <v>-1.89</v>
      </c>
      <c r="K321" s="25" t="s">
        <v>736</v>
      </c>
      <c r="L321" s="85" t="str">
        <f t="shared" si="92"/>
        <v>Yes</v>
      </c>
    </row>
    <row r="322" spans="1:12" x14ac:dyDescent="0.25">
      <c r="A322" s="134" t="s">
        <v>333</v>
      </c>
      <c r="B322" s="25" t="s">
        <v>278</v>
      </c>
      <c r="C322" s="4">
        <v>1.9939571924999999</v>
      </c>
      <c r="D322" s="7" t="str">
        <f>IF($B322="N/A","N/A",IF(C322&gt;=5,"No",IF(C322&lt;0,"No","Yes")))</f>
        <v>Yes</v>
      </c>
      <c r="E322" s="4">
        <v>1.2681326998</v>
      </c>
      <c r="F322" s="7" t="str">
        <f>IF($B322="N/A","N/A",IF(E322&gt;=5,"No",IF(E322&lt;0,"No","Yes")))</f>
        <v>Yes</v>
      </c>
      <c r="G322" s="4">
        <v>1.0769485081000001</v>
      </c>
      <c r="H322" s="7" t="str">
        <f>IF($B322="N/A","N/A",IF(G322&gt;=5,"No",IF(G322&lt;0,"No","Yes")))</f>
        <v>Yes</v>
      </c>
      <c r="I322" s="8">
        <v>-36.4</v>
      </c>
      <c r="J322" s="8">
        <v>-15.1</v>
      </c>
      <c r="K322" s="25" t="s">
        <v>736</v>
      </c>
      <c r="L322" s="85" t="str">
        <f t="shared" si="92"/>
        <v>No</v>
      </c>
    </row>
    <row r="323" spans="1:12" x14ac:dyDescent="0.25">
      <c r="A323" s="134"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1750</v>
      </c>
      <c r="J323" s="8" t="s">
        <v>1750</v>
      </c>
      <c r="K323" s="25" t="s">
        <v>736</v>
      </c>
      <c r="L323" s="85" t="str">
        <f t="shared" si="92"/>
        <v>N/A</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1750</v>
      </c>
      <c r="J324" s="8" t="s">
        <v>1750</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1750</v>
      </c>
      <c r="J325" s="8" t="s">
        <v>1750</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1750</v>
      </c>
      <c r="J326" s="8" t="s">
        <v>1750</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1750</v>
      </c>
      <c r="J327" s="8" t="s">
        <v>1750</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1750</v>
      </c>
      <c r="J328" s="8" t="s">
        <v>1750</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1750</v>
      </c>
      <c r="J329" s="8" t="s">
        <v>1750</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1750</v>
      </c>
      <c r="J330" s="8" t="s">
        <v>1750</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1750</v>
      </c>
      <c r="J331" s="8" t="s">
        <v>1750</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1750</v>
      </c>
      <c r="J332" s="8" t="s">
        <v>1750</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1750</v>
      </c>
      <c r="J333" s="8" t="s">
        <v>1750</v>
      </c>
      <c r="K333" s="25" t="s">
        <v>736</v>
      </c>
      <c r="L333" s="85" t="str">
        <f t="shared" si="92"/>
        <v>N/A</v>
      </c>
    </row>
    <row r="334" spans="1:12" x14ac:dyDescent="0.25">
      <c r="A334" s="134" t="s">
        <v>1748</v>
      </c>
      <c r="B334" s="21" t="s">
        <v>293</v>
      </c>
      <c r="C334" s="4">
        <v>12.279424833</v>
      </c>
      <c r="D334" s="7" t="str">
        <f>IF($B334="N/A","N/A",IF(C334&gt;15,"No",IF(C334&lt;2,"No","Yes")))</f>
        <v>Yes</v>
      </c>
      <c r="E334" s="4">
        <v>11.829458016</v>
      </c>
      <c r="F334" s="7" t="str">
        <f>IF($B334="N/A","N/A",IF(E334&gt;15,"No",IF(E334&lt;2,"No","Yes")))</f>
        <v>Yes</v>
      </c>
      <c r="G334" s="4">
        <v>11.581948921</v>
      </c>
      <c r="H334" s="7" t="str">
        <f>IF($B334="N/A","N/A",IF(G334&gt;15,"No",IF(G334&lt;2,"No","Yes")))</f>
        <v>Yes</v>
      </c>
      <c r="I334" s="8">
        <v>-3.66</v>
      </c>
      <c r="J334" s="8">
        <v>-2.09</v>
      </c>
      <c r="K334" s="25" t="s">
        <v>736</v>
      </c>
      <c r="L334" s="85" t="str">
        <f t="shared" si="92"/>
        <v>Yes</v>
      </c>
    </row>
    <row r="335" spans="1:12" x14ac:dyDescent="0.25">
      <c r="A335" s="134" t="s">
        <v>1104</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1750</v>
      </c>
      <c r="J335" s="8" t="s">
        <v>1750</v>
      </c>
      <c r="K335" s="25" t="s">
        <v>736</v>
      </c>
      <c r="L335" s="85" t="str">
        <f t="shared" si="92"/>
        <v>N/A</v>
      </c>
    </row>
    <row r="336" spans="1:12" x14ac:dyDescent="0.25">
      <c r="A336" s="134" t="s">
        <v>1658</v>
      </c>
      <c r="B336" s="21" t="s">
        <v>213</v>
      </c>
      <c r="C336" s="22">
        <v>9989</v>
      </c>
      <c r="D336" s="7" t="str">
        <f>IF($B336="N/A","N/A",IF(C336&gt;10,"No",IF(C336&lt;-10,"No","Yes")))</f>
        <v>N/A</v>
      </c>
      <c r="E336" s="22">
        <v>8068</v>
      </c>
      <c r="F336" s="7" t="str">
        <f>IF($B336="N/A","N/A",IF(E336&gt;10,"No",IF(E336&lt;-10,"No","Yes")))</f>
        <v>N/A</v>
      </c>
      <c r="G336" s="22">
        <v>9577</v>
      </c>
      <c r="H336" s="7" t="str">
        <f>IF($B336="N/A","N/A",IF(G336&gt;10,"No",IF(G336&lt;-10,"No","Yes")))</f>
        <v>N/A</v>
      </c>
      <c r="I336" s="8">
        <v>-19.2</v>
      </c>
      <c r="J336" s="8">
        <v>18.7</v>
      </c>
      <c r="K336" s="25" t="s">
        <v>736</v>
      </c>
      <c r="L336" s="85" t="str">
        <f t="shared" si="92"/>
        <v>No</v>
      </c>
    </row>
    <row r="337" spans="1:12" x14ac:dyDescent="0.25">
      <c r="A337" s="134" t="s">
        <v>1659</v>
      </c>
      <c r="B337" s="21" t="s">
        <v>213</v>
      </c>
      <c r="C337" s="22">
        <v>244</v>
      </c>
      <c r="D337" s="7" t="str">
        <f>IF($B337="N/A","N/A",IF(C337&gt;10,"No",IF(C337&lt;-10,"No","Yes")))</f>
        <v>N/A</v>
      </c>
      <c r="E337" s="22">
        <v>204</v>
      </c>
      <c r="F337" s="7" t="str">
        <f>IF($B337="N/A","N/A",IF(E337&gt;10,"No",IF(E337&lt;-10,"No","Yes")))</f>
        <v>N/A</v>
      </c>
      <c r="G337" s="22">
        <v>223</v>
      </c>
      <c r="H337" s="7" t="str">
        <f>IF($B337="N/A","N/A",IF(G337&gt;10,"No",IF(G337&lt;-10,"No","Yes")))</f>
        <v>N/A</v>
      </c>
      <c r="I337" s="8">
        <v>-16.399999999999999</v>
      </c>
      <c r="J337" s="8">
        <v>9.3140000000000001</v>
      </c>
      <c r="K337" s="25" t="s">
        <v>736</v>
      </c>
      <c r="L337" s="85" t="str">
        <f t="shared" si="92"/>
        <v>Yes</v>
      </c>
    </row>
    <row r="338" spans="1:12" x14ac:dyDescent="0.25">
      <c r="A338" s="134" t="s">
        <v>1660</v>
      </c>
      <c r="B338" s="21" t="s">
        <v>213</v>
      </c>
      <c r="C338" s="22">
        <v>1365</v>
      </c>
      <c r="D338" s="7" t="str">
        <f>IF($B338="N/A","N/A",IF(C338&gt;10,"No",IF(C338&lt;-10,"No","Yes")))</f>
        <v>N/A</v>
      </c>
      <c r="E338" s="22">
        <v>1428</v>
      </c>
      <c r="F338" s="7" t="str">
        <f>IF($B338="N/A","N/A",IF(E338&gt;10,"No",IF(E338&lt;-10,"No","Yes")))</f>
        <v>N/A</v>
      </c>
      <c r="G338" s="22">
        <v>1310</v>
      </c>
      <c r="H338" s="7" t="str">
        <f>IF($B338="N/A","N/A",IF(G338&gt;10,"No",IF(G338&lt;-10,"No","Yes")))</f>
        <v>N/A</v>
      </c>
      <c r="I338" s="8">
        <v>4.6150000000000002</v>
      </c>
      <c r="J338" s="8">
        <v>-8.26</v>
      </c>
      <c r="K338" s="25" t="s">
        <v>736</v>
      </c>
      <c r="L338" s="85" t="str">
        <f t="shared" si="92"/>
        <v>Yes</v>
      </c>
    </row>
    <row r="339" spans="1:12" x14ac:dyDescent="0.25">
      <c r="A339" s="136" t="s">
        <v>1661</v>
      </c>
      <c r="B339" s="93" t="s">
        <v>213</v>
      </c>
      <c r="C339" s="137">
        <v>25</v>
      </c>
      <c r="D339" s="124" t="str">
        <f>IF($B339="N/A","N/A",IF(C339&gt;10,"No",IF(C339&lt;-10,"No","Yes")))</f>
        <v>N/A</v>
      </c>
      <c r="E339" s="137">
        <v>15</v>
      </c>
      <c r="F339" s="124" t="str">
        <f>IF($B339="N/A","N/A",IF(E339&gt;10,"No",IF(E339&lt;-10,"No","Yes")))</f>
        <v>N/A</v>
      </c>
      <c r="G339" s="137">
        <v>17</v>
      </c>
      <c r="H339" s="124" t="str">
        <f>IF($B339="N/A","N/A",IF(G339&gt;10,"No",IF(G339&lt;-10,"No","Yes")))</f>
        <v>N/A</v>
      </c>
      <c r="I339" s="125">
        <v>-40</v>
      </c>
      <c r="J339" s="125">
        <v>13.33</v>
      </c>
      <c r="K339" s="138" t="s">
        <v>736</v>
      </c>
      <c r="L339" s="96" t="str">
        <f t="shared" si="92"/>
        <v>Yes</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1796875" style="13" customWidth="1"/>
    <col min="12" max="12" width="16.17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3" t="s">
        <v>1578</v>
      </c>
      <c r="B2" s="184"/>
      <c r="C2" s="184"/>
      <c r="D2" s="184"/>
      <c r="E2" s="184"/>
      <c r="F2" s="184"/>
      <c r="G2" s="184"/>
      <c r="H2" s="184"/>
      <c r="I2" s="184"/>
      <c r="J2" s="184"/>
      <c r="K2" s="184"/>
      <c r="L2" s="185"/>
    </row>
    <row r="3" spans="1:12" s="13" customFormat="1" ht="13" x14ac:dyDescent="0.3">
      <c r="A3" s="164" t="s">
        <v>1749</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763665637</v>
      </c>
      <c r="D6" s="7" t="str">
        <f t="shared" ref="D6:D12" si="0">IF($B6="N/A","N/A",IF(C6&gt;10,"No",IF(C6&lt;-10,"No","Yes")))</f>
        <v>N/A</v>
      </c>
      <c r="E6" s="10">
        <v>809399448</v>
      </c>
      <c r="F6" s="7" t="str">
        <f t="shared" ref="F6:F12" si="1">IF($B6="N/A","N/A",IF(E6&gt;10,"No",IF(E6&lt;-10,"No","Yes")))</f>
        <v>N/A</v>
      </c>
      <c r="G6" s="10">
        <v>837673205</v>
      </c>
      <c r="H6" s="7" t="str">
        <f t="shared" ref="H6:H12" si="2">IF($B6="N/A","N/A",IF(G6&gt;10,"No",IF(G6&lt;-10,"No","Yes")))</f>
        <v>N/A</v>
      </c>
      <c r="I6" s="8">
        <v>5.9889999999999999</v>
      </c>
      <c r="J6" s="8">
        <v>3.4929999999999999</v>
      </c>
      <c r="K6" s="25" t="s">
        <v>734</v>
      </c>
      <c r="L6" s="85" t="str">
        <f t="shared" ref="L6:L13" si="3">IF(J6="Div by 0", "N/A", IF(K6="N/A","N/A", IF(J6&gt;VALUE(MID(K6,1,2)), "No", IF(J6&lt;-1*VALUE(MID(K6,1,2)), "No", "Yes"))))</f>
        <v>Yes</v>
      </c>
    </row>
    <row r="7" spans="1:12" x14ac:dyDescent="0.25">
      <c r="A7" s="116" t="s">
        <v>1105</v>
      </c>
      <c r="B7" s="25" t="s">
        <v>213</v>
      </c>
      <c r="C7" s="10">
        <v>5164.3345099999997</v>
      </c>
      <c r="D7" s="7" t="str">
        <f t="shared" si="0"/>
        <v>N/A</v>
      </c>
      <c r="E7" s="10">
        <v>5391.9343961000004</v>
      </c>
      <c r="F7" s="7" t="str">
        <f t="shared" si="1"/>
        <v>N/A</v>
      </c>
      <c r="G7" s="10">
        <v>5544.3469612999997</v>
      </c>
      <c r="H7" s="7" t="str">
        <f t="shared" si="2"/>
        <v>N/A</v>
      </c>
      <c r="I7" s="8">
        <v>4.407</v>
      </c>
      <c r="J7" s="8">
        <v>2.827</v>
      </c>
      <c r="K7" s="25" t="s">
        <v>734</v>
      </c>
      <c r="L7" s="85" t="str">
        <f t="shared" si="3"/>
        <v>Yes</v>
      </c>
    </row>
    <row r="8" spans="1:12" x14ac:dyDescent="0.25">
      <c r="A8" s="116" t="s">
        <v>719</v>
      </c>
      <c r="B8" s="25" t="s">
        <v>213</v>
      </c>
      <c r="C8" s="10">
        <v>222</v>
      </c>
      <c r="D8" s="7" t="str">
        <f t="shared" si="0"/>
        <v>N/A</v>
      </c>
      <c r="E8" s="10">
        <v>218</v>
      </c>
      <c r="F8" s="7" t="str">
        <f t="shared" si="1"/>
        <v>N/A</v>
      </c>
      <c r="G8" s="10">
        <v>207</v>
      </c>
      <c r="H8" s="7" t="str">
        <f t="shared" si="2"/>
        <v>N/A</v>
      </c>
      <c r="I8" s="8">
        <v>-1.8</v>
      </c>
      <c r="J8" s="8">
        <v>-5.05</v>
      </c>
      <c r="K8" s="25" t="s">
        <v>734</v>
      </c>
      <c r="L8" s="85" t="str">
        <f t="shared" si="3"/>
        <v>Yes</v>
      </c>
    </row>
    <row r="9" spans="1:12" x14ac:dyDescent="0.25">
      <c r="A9" s="116" t="s">
        <v>720</v>
      </c>
      <c r="B9" s="25" t="s">
        <v>213</v>
      </c>
      <c r="C9" s="10">
        <v>911</v>
      </c>
      <c r="D9" s="7" t="str">
        <f t="shared" si="0"/>
        <v>N/A</v>
      </c>
      <c r="E9" s="10">
        <v>927</v>
      </c>
      <c r="F9" s="7" t="str">
        <f t="shared" si="1"/>
        <v>N/A</v>
      </c>
      <c r="G9" s="10">
        <v>890</v>
      </c>
      <c r="H9" s="7" t="str">
        <f t="shared" si="2"/>
        <v>N/A</v>
      </c>
      <c r="I9" s="8">
        <v>1.756</v>
      </c>
      <c r="J9" s="8">
        <v>-3.99</v>
      </c>
      <c r="K9" s="25" t="s">
        <v>734</v>
      </c>
      <c r="L9" s="85" t="str">
        <f t="shared" si="3"/>
        <v>Yes</v>
      </c>
    </row>
    <row r="10" spans="1:12" x14ac:dyDescent="0.25">
      <c r="A10" s="116" t="s">
        <v>721</v>
      </c>
      <c r="B10" s="25" t="s">
        <v>213</v>
      </c>
      <c r="C10" s="10">
        <v>3182</v>
      </c>
      <c r="D10" s="7" t="str">
        <f t="shared" si="0"/>
        <v>N/A</v>
      </c>
      <c r="E10" s="10">
        <v>3306</v>
      </c>
      <c r="F10" s="7" t="str">
        <f t="shared" si="1"/>
        <v>N/A</v>
      </c>
      <c r="G10" s="10">
        <v>3320</v>
      </c>
      <c r="H10" s="7" t="str">
        <f t="shared" si="2"/>
        <v>N/A</v>
      </c>
      <c r="I10" s="8">
        <v>3.8969999999999998</v>
      </c>
      <c r="J10" s="8">
        <v>0.42349999999999999</v>
      </c>
      <c r="K10" s="25" t="s">
        <v>734</v>
      </c>
      <c r="L10" s="85" t="str">
        <f t="shared" si="3"/>
        <v>Yes</v>
      </c>
    </row>
    <row r="11" spans="1:12" x14ac:dyDescent="0.25">
      <c r="A11" s="116" t="s">
        <v>722</v>
      </c>
      <c r="B11" s="25" t="s">
        <v>213</v>
      </c>
      <c r="C11" s="10">
        <v>26785</v>
      </c>
      <c r="D11" s="7" t="str">
        <f t="shared" si="0"/>
        <v>N/A</v>
      </c>
      <c r="E11" s="10">
        <v>28130</v>
      </c>
      <c r="F11" s="7" t="str">
        <f t="shared" si="1"/>
        <v>N/A</v>
      </c>
      <c r="G11" s="10">
        <v>28889</v>
      </c>
      <c r="H11" s="7" t="str">
        <f t="shared" si="2"/>
        <v>N/A</v>
      </c>
      <c r="I11" s="8">
        <v>5.0209999999999999</v>
      </c>
      <c r="J11" s="8">
        <v>2.698</v>
      </c>
      <c r="K11" s="25" t="s">
        <v>734</v>
      </c>
      <c r="L11" s="85" t="str">
        <f t="shared" si="3"/>
        <v>Yes</v>
      </c>
    </row>
    <row r="12" spans="1:12" x14ac:dyDescent="0.25">
      <c r="A12" s="116" t="s">
        <v>723</v>
      </c>
      <c r="B12" s="25" t="s">
        <v>213</v>
      </c>
      <c r="C12" s="10">
        <v>67044</v>
      </c>
      <c r="D12" s="7" t="str">
        <f t="shared" si="0"/>
        <v>N/A</v>
      </c>
      <c r="E12" s="10">
        <v>69809</v>
      </c>
      <c r="F12" s="7" t="str">
        <f t="shared" si="1"/>
        <v>N/A</v>
      </c>
      <c r="G12" s="10">
        <v>74848</v>
      </c>
      <c r="H12" s="7" t="str">
        <f t="shared" si="2"/>
        <v>N/A</v>
      </c>
      <c r="I12" s="8">
        <v>4.1239999999999997</v>
      </c>
      <c r="J12" s="8">
        <v>7.218</v>
      </c>
      <c r="K12" s="25" t="s">
        <v>734</v>
      </c>
      <c r="L12" s="85" t="str">
        <f t="shared" si="3"/>
        <v>Yes</v>
      </c>
    </row>
    <row r="13" spans="1:12" x14ac:dyDescent="0.25">
      <c r="A13" s="116" t="s">
        <v>74</v>
      </c>
      <c r="B13" s="25" t="s">
        <v>213</v>
      </c>
      <c r="C13" s="10">
        <v>1163803</v>
      </c>
      <c r="D13" s="7" t="str">
        <f>IF($B13="N/A","N/A",IF(C13&gt;10,"No",IF(C13&lt;-10,"No","Yes")))</f>
        <v>N/A</v>
      </c>
      <c r="E13" s="10">
        <v>1372831</v>
      </c>
      <c r="F13" s="7" t="str">
        <f>IF($B13="N/A","N/A",IF(E13&gt;10,"No",IF(E13&lt;-10,"No","Yes")))</f>
        <v>N/A</v>
      </c>
      <c r="G13" s="10">
        <v>1407946</v>
      </c>
      <c r="H13" s="7" t="str">
        <f>IF($B13="N/A","N/A",IF(G13&gt;10,"No",IF(G13&lt;-10,"No","Yes")))</f>
        <v>N/A</v>
      </c>
      <c r="I13" s="8">
        <v>17.96</v>
      </c>
      <c r="J13" s="8">
        <v>2.5579999999999998</v>
      </c>
      <c r="K13" s="25" t="s">
        <v>734</v>
      </c>
      <c r="L13" s="85" t="str">
        <f t="shared" si="3"/>
        <v>Yes</v>
      </c>
    </row>
    <row r="14" spans="1:12" x14ac:dyDescent="0.25">
      <c r="A14" s="132" t="s">
        <v>157</v>
      </c>
      <c r="B14" s="21" t="s">
        <v>213</v>
      </c>
      <c r="C14" s="4">
        <v>9.5013964685999994</v>
      </c>
      <c r="D14" s="7" t="str">
        <f t="shared" ref="D14:D18" si="4">IF($B14="N/A","N/A",IF(C14&gt;10,"No",IF(C14&lt;-10,"No","Yes")))</f>
        <v>N/A</v>
      </c>
      <c r="E14" s="4">
        <v>9.8852198010999999</v>
      </c>
      <c r="F14" s="7" t="str">
        <f t="shared" ref="F14:F18" si="5">IF($B14="N/A","N/A",IF(E14&gt;10,"No",IF(E14&lt;-10,"No","Yes")))</f>
        <v>N/A</v>
      </c>
      <c r="G14" s="4">
        <v>10.044610354</v>
      </c>
      <c r="H14" s="7" t="str">
        <f t="shared" ref="H14:H18" si="6">IF($B14="N/A","N/A",IF(G14&gt;10,"No",IF(G14&lt;-10,"No","Yes")))</f>
        <v>N/A</v>
      </c>
      <c r="I14" s="8">
        <v>4.04</v>
      </c>
      <c r="J14" s="8">
        <v>1.6120000000000001</v>
      </c>
      <c r="K14" s="25" t="s">
        <v>734</v>
      </c>
      <c r="L14" s="85" t="str">
        <f t="shared" ref="L14:L18" si="7">IF(J14="Div by 0", "N/A", IF(K14="N/A","N/A", IF(J14&gt;VALUE(MID(K14,1,2)), "No", IF(J14&lt;-1*VALUE(MID(K14,1,2)), "No", "Yes"))))</f>
        <v>Yes</v>
      </c>
    </row>
    <row r="15" spans="1:12" x14ac:dyDescent="0.25">
      <c r="A15" s="116" t="s">
        <v>417</v>
      </c>
      <c r="B15" s="21" t="s">
        <v>213</v>
      </c>
      <c r="C15" s="4">
        <v>26.828612406000001</v>
      </c>
      <c r="D15" s="7" t="str">
        <f t="shared" si="4"/>
        <v>N/A</v>
      </c>
      <c r="E15" s="4">
        <v>26.654756588000001</v>
      </c>
      <c r="F15" s="7" t="str">
        <f t="shared" si="5"/>
        <v>N/A</v>
      </c>
      <c r="G15" s="4">
        <v>26.827574232</v>
      </c>
      <c r="H15" s="7" t="str">
        <f t="shared" si="6"/>
        <v>N/A</v>
      </c>
      <c r="I15" s="8">
        <v>-0.64800000000000002</v>
      </c>
      <c r="J15" s="8">
        <v>0.64839999999999998</v>
      </c>
      <c r="K15" s="25" t="s">
        <v>734</v>
      </c>
      <c r="L15" s="85" t="str">
        <f t="shared" si="7"/>
        <v>Yes</v>
      </c>
    </row>
    <row r="16" spans="1:12" x14ac:dyDescent="0.25">
      <c r="A16" s="116" t="s">
        <v>418</v>
      </c>
      <c r="B16" s="21" t="s">
        <v>213</v>
      </c>
      <c r="C16" s="4">
        <v>13.350932618</v>
      </c>
      <c r="D16" s="7" t="str">
        <f t="shared" si="4"/>
        <v>N/A</v>
      </c>
      <c r="E16" s="4">
        <v>13.205427362</v>
      </c>
      <c r="F16" s="7" t="str">
        <f t="shared" si="5"/>
        <v>N/A</v>
      </c>
      <c r="G16" s="4">
        <v>13.46212154</v>
      </c>
      <c r="H16" s="7" t="str">
        <f t="shared" si="6"/>
        <v>N/A</v>
      </c>
      <c r="I16" s="8">
        <v>-1.0900000000000001</v>
      </c>
      <c r="J16" s="8">
        <v>1.944</v>
      </c>
      <c r="K16" s="25" t="s">
        <v>734</v>
      </c>
      <c r="L16" s="85" t="str">
        <f t="shared" si="7"/>
        <v>Yes</v>
      </c>
    </row>
    <row r="17" spans="1:12" x14ac:dyDescent="0.25">
      <c r="A17" s="116" t="s">
        <v>419</v>
      </c>
      <c r="B17" s="21" t="s">
        <v>213</v>
      </c>
      <c r="C17" s="4">
        <v>6.2930446454000002</v>
      </c>
      <c r="D17" s="7" t="str">
        <f t="shared" si="4"/>
        <v>N/A</v>
      </c>
      <c r="E17" s="4">
        <v>6.6069416760999999</v>
      </c>
      <c r="F17" s="7" t="str">
        <f t="shared" si="5"/>
        <v>N/A</v>
      </c>
      <c r="G17" s="4">
        <v>6.7459419868000001</v>
      </c>
      <c r="H17" s="7" t="str">
        <f t="shared" si="6"/>
        <v>N/A</v>
      </c>
      <c r="I17" s="8">
        <v>4.9880000000000004</v>
      </c>
      <c r="J17" s="8">
        <v>2.1040000000000001</v>
      </c>
      <c r="K17" s="25" t="s">
        <v>734</v>
      </c>
      <c r="L17" s="85" t="str">
        <f t="shared" si="7"/>
        <v>Yes</v>
      </c>
    </row>
    <row r="18" spans="1:12" x14ac:dyDescent="0.25">
      <c r="A18" s="116" t="s">
        <v>420</v>
      </c>
      <c r="B18" s="21" t="s">
        <v>213</v>
      </c>
      <c r="C18" s="4">
        <v>9.9137172036999992</v>
      </c>
      <c r="D18" s="7" t="str">
        <f t="shared" si="4"/>
        <v>N/A</v>
      </c>
      <c r="E18" s="4">
        <v>11.506989430999999</v>
      </c>
      <c r="F18" s="7" t="str">
        <f t="shared" si="5"/>
        <v>N/A</v>
      </c>
      <c r="G18" s="4">
        <v>11.488173316999999</v>
      </c>
      <c r="H18" s="7" t="str">
        <f t="shared" si="6"/>
        <v>N/A</v>
      </c>
      <c r="I18" s="8">
        <v>16.07</v>
      </c>
      <c r="J18" s="8">
        <v>-0.16400000000000001</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-33.299999999999997</v>
      </c>
      <c r="J19" s="8">
        <v>0</v>
      </c>
      <c r="K19" s="25" t="s">
        <v>213</v>
      </c>
      <c r="L19" s="85" t="str">
        <f t="shared" ref="L19:L25" si="11">IF(J19="Div by 0", "N/A", IF(K19="N/A","N/A", IF(J19&gt;VALUE(MID(K19,1,2)), "No", IF(J19&lt;-1*VALUE(MID(K19,1,2)), "No", "Yes"))))</f>
        <v>N/A</v>
      </c>
    </row>
    <row r="20" spans="1:12" x14ac:dyDescent="0.25">
      <c r="A20" s="116" t="s">
        <v>76</v>
      </c>
      <c r="B20" s="25" t="s">
        <v>213</v>
      </c>
      <c r="C20" s="22">
        <v>12</v>
      </c>
      <c r="D20" s="7" t="str">
        <f t="shared" si="8"/>
        <v>N/A</v>
      </c>
      <c r="E20" s="22">
        <v>15</v>
      </c>
      <c r="F20" s="7" t="str">
        <f t="shared" si="9"/>
        <v>N/A</v>
      </c>
      <c r="G20" s="22">
        <v>18</v>
      </c>
      <c r="H20" s="7" t="str">
        <f t="shared" si="10"/>
        <v>N/A</v>
      </c>
      <c r="I20" s="8">
        <v>25</v>
      </c>
      <c r="J20" s="8">
        <v>20</v>
      </c>
      <c r="K20" s="25" t="s">
        <v>213</v>
      </c>
      <c r="L20" s="85" t="str">
        <f t="shared" si="11"/>
        <v>N/A</v>
      </c>
    </row>
    <row r="21" spans="1:12" x14ac:dyDescent="0.25">
      <c r="A21" s="132" t="s">
        <v>1105</v>
      </c>
      <c r="B21" s="25" t="s">
        <v>213</v>
      </c>
      <c r="C21" s="10">
        <v>5164.3345099999997</v>
      </c>
      <c r="D21" s="7" t="str">
        <f t="shared" si="8"/>
        <v>N/A</v>
      </c>
      <c r="E21" s="10">
        <v>5391.9343961000004</v>
      </c>
      <c r="F21" s="7" t="str">
        <f t="shared" si="9"/>
        <v>N/A</v>
      </c>
      <c r="G21" s="10">
        <v>5544.3469612999997</v>
      </c>
      <c r="H21" s="7" t="str">
        <f t="shared" si="10"/>
        <v>N/A</v>
      </c>
      <c r="I21" s="8">
        <v>4.407</v>
      </c>
      <c r="J21" s="8">
        <v>2.827</v>
      </c>
      <c r="K21" s="25" t="s">
        <v>734</v>
      </c>
      <c r="L21" s="85" t="str">
        <f t="shared" si="11"/>
        <v>Yes</v>
      </c>
    </row>
    <row r="22" spans="1:12" x14ac:dyDescent="0.25">
      <c r="A22" s="116" t="s">
        <v>1687</v>
      </c>
      <c r="B22" s="25" t="s">
        <v>213</v>
      </c>
      <c r="C22" s="10">
        <v>11431.313015</v>
      </c>
      <c r="D22" s="7" t="str">
        <f t="shared" si="8"/>
        <v>N/A</v>
      </c>
      <c r="E22" s="10">
        <v>11862.992228999999</v>
      </c>
      <c r="F22" s="7" t="str">
        <f t="shared" si="9"/>
        <v>N/A</v>
      </c>
      <c r="G22" s="10">
        <v>12434.17885</v>
      </c>
      <c r="H22" s="7" t="str">
        <f t="shared" si="10"/>
        <v>N/A</v>
      </c>
      <c r="I22" s="8">
        <v>3.7759999999999998</v>
      </c>
      <c r="J22" s="8">
        <v>4.8150000000000004</v>
      </c>
      <c r="K22" s="25" t="s">
        <v>734</v>
      </c>
      <c r="L22" s="85" t="str">
        <f t="shared" si="11"/>
        <v>Yes</v>
      </c>
    </row>
    <row r="23" spans="1:12" x14ac:dyDescent="0.25">
      <c r="A23" s="116" t="s">
        <v>1106</v>
      </c>
      <c r="B23" s="25" t="s">
        <v>213</v>
      </c>
      <c r="C23" s="10">
        <v>15030.163933</v>
      </c>
      <c r="D23" s="7" t="str">
        <f t="shared" si="8"/>
        <v>N/A</v>
      </c>
      <c r="E23" s="10">
        <v>15937.44456</v>
      </c>
      <c r="F23" s="7" t="str">
        <f t="shared" si="9"/>
        <v>N/A</v>
      </c>
      <c r="G23" s="10">
        <v>16666.203664000001</v>
      </c>
      <c r="H23" s="7" t="str">
        <f t="shared" si="10"/>
        <v>N/A</v>
      </c>
      <c r="I23" s="8">
        <v>6.0359999999999996</v>
      </c>
      <c r="J23" s="8">
        <v>4.5730000000000004</v>
      </c>
      <c r="K23" s="25" t="s">
        <v>734</v>
      </c>
      <c r="L23" s="85" t="str">
        <f t="shared" si="11"/>
        <v>Yes</v>
      </c>
    </row>
    <row r="24" spans="1:12" x14ac:dyDescent="0.25">
      <c r="A24" s="116" t="s">
        <v>1107</v>
      </c>
      <c r="B24" s="25" t="s">
        <v>213</v>
      </c>
      <c r="C24" s="10">
        <v>2229.7667833</v>
      </c>
      <c r="D24" s="7" t="str">
        <f t="shared" si="8"/>
        <v>N/A</v>
      </c>
      <c r="E24" s="10">
        <v>2339.8244107</v>
      </c>
      <c r="F24" s="7" t="str">
        <f t="shared" si="9"/>
        <v>N/A</v>
      </c>
      <c r="G24" s="10">
        <v>2326.9908015000001</v>
      </c>
      <c r="H24" s="7" t="str">
        <f t="shared" si="10"/>
        <v>N/A</v>
      </c>
      <c r="I24" s="8">
        <v>4.9359999999999999</v>
      </c>
      <c r="J24" s="8">
        <v>-0.54800000000000004</v>
      </c>
      <c r="K24" s="25" t="s">
        <v>734</v>
      </c>
      <c r="L24" s="85" t="str">
        <f t="shared" si="11"/>
        <v>Yes</v>
      </c>
    </row>
    <row r="25" spans="1:12" x14ac:dyDescent="0.25">
      <c r="A25" s="116" t="s">
        <v>1108</v>
      </c>
      <c r="B25" s="25" t="s">
        <v>213</v>
      </c>
      <c r="C25" s="10">
        <v>3793.0748810999999</v>
      </c>
      <c r="D25" s="7" t="str">
        <f t="shared" si="8"/>
        <v>N/A</v>
      </c>
      <c r="E25" s="10">
        <v>3911.3125212999998</v>
      </c>
      <c r="F25" s="7" t="str">
        <f t="shared" si="9"/>
        <v>N/A</v>
      </c>
      <c r="G25" s="10">
        <v>3958.6885287999999</v>
      </c>
      <c r="H25" s="7" t="str">
        <f t="shared" si="10"/>
        <v>N/A</v>
      </c>
      <c r="I25" s="8">
        <v>3.117</v>
      </c>
      <c r="J25" s="8">
        <v>1.2110000000000001</v>
      </c>
      <c r="K25" s="25" t="s">
        <v>734</v>
      </c>
      <c r="L25" s="85" t="str">
        <f t="shared" si="11"/>
        <v>Yes</v>
      </c>
    </row>
    <row r="26" spans="1:12" x14ac:dyDescent="0.25">
      <c r="A26" s="108" t="s">
        <v>1109</v>
      </c>
      <c r="B26" s="25" t="s">
        <v>213</v>
      </c>
      <c r="C26" s="10">
        <v>5184.1157370999999</v>
      </c>
      <c r="D26" s="7" t="str">
        <f t="shared" si="8"/>
        <v>N/A</v>
      </c>
      <c r="E26" s="10">
        <v>5380.6200847999999</v>
      </c>
      <c r="F26" s="7" t="str">
        <f t="shared" si="9"/>
        <v>N/A</v>
      </c>
      <c r="G26" s="10">
        <v>5508.3078542000003</v>
      </c>
      <c r="H26" s="7" t="str">
        <f t="shared" si="10"/>
        <v>N/A</v>
      </c>
      <c r="I26" s="8">
        <v>3.7909999999999999</v>
      </c>
      <c r="J26" s="8">
        <v>2.3730000000000002</v>
      </c>
      <c r="K26" s="25" t="s">
        <v>734</v>
      </c>
      <c r="L26" s="85" t="str">
        <f>IF(J26="Div by 0", "N/A", IF(OR(J26="N/A",K26="N/A"),"N/A", IF(J26&gt;VALUE(MID(K26,1,2)), "No", IF(J26&lt;-1*VALUE(MID(K26,1,2)), "No", "Yes"))))</f>
        <v>Yes</v>
      </c>
    </row>
    <row r="27" spans="1:12" x14ac:dyDescent="0.25">
      <c r="A27" s="108" t="s">
        <v>1110</v>
      </c>
      <c r="B27" s="25" t="s">
        <v>213</v>
      </c>
      <c r="C27" s="10">
        <v>5139.3015840999997</v>
      </c>
      <c r="D27" s="7" t="str">
        <f t="shared" si="8"/>
        <v>N/A</v>
      </c>
      <c r="E27" s="10">
        <v>5405.5771693999995</v>
      </c>
      <c r="F27" s="7" t="str">
        <f t="shared" si="9"/>
        <v>N/A</v>
      </c>
      <c r="G27" s="10">
        <v>5589.5541094999999</v>
      </c>
      <c r="H27" s="7" t="str">
        <f t="shared" si="10"/>
        <v>N/A</v>
      </c>
      <c r="I27" s="8">
        <v>5.181</v>
      </c>
      <c r="J27" s="8">
        <v>3.403</v>
      </c>
      <c r="K27" s="25" t="s">
        <v>734</v>
      </c>
      <c r="L27" s="85" t="str">
        <f>IF(J27="Div by 0", "N/A", IF(OR(J27="N/A",K27="N/A"),"N/A", IF(J27&gt;VALUE(MID(K27,1,2)), "No", IF(J27&lt;-1*VALUE(MID(K27,1,2)), "No", "Yes"))))</f>
        <v>Yes</v>
      </c>
    </row>
    <row r="28" spans="1:12" x14ac:dyDescent="0.25">
      <c r="A28" s="132" t="s">
        <v>1111</v>
      </c>
      <c r="B28" s="25" t="s">
        <v>213</v>
      </c>
      <c r="C28" s="10">
        <v>11367.948413</v>
      </c>
      <c r="D28" s="7" t="str">
        <f t="shared" si="8"/>
        <v>N/A</v>
      </c>
      <c r="E28" s="10">
        <v>11793.805641000001</v>
      </c>
      <c r="F28" s="7" t="str">
        <f t="shared" si="9"/>
        <v>N/A</v>
      </c>
      <c r="G28" s="10">
        <v>12394.974748000001</v>
      </c>
      <c r="H28" s="7" t="str">
        <f t="shared" si="10"/>
        <v>N/A</v>
      </c>
      <c r="I28" s="8">
        <v>3.746</v>
      </c>
      <c r="J28" s="8">
        <v>5.0970000000000004</v>
      </c>
      <c r="K28" s="25" t="s">
        <v>734</v>
      </c>
      <c r="L28" s="85" t="str">
        <f>IF(J28="Div by 0", "N/A", IF(K28="N/A","N/A", IF(J28&gt;VALUE(MID(K28,1,2)), "No", IF(J28&lt;-1*VALUE(MID(K28,1,2)), "No", "Yes"))))</f>
        <v>Yes</v>
      </c>
    </row>
    <row r="29" spans="1:12" x14ac:dyDescent="0.25">
      <c r="A29" s="108" t="s">
        <v>1112</v>
      </c>
      <c r="B29" s="25" t="s">
        <v>213</v>
      </c>
      <c r="C29" s="10">
        <v>11456.585983999999</v>
      </c>
      <c r="D29" s="7" t="str">
        <f t="shared" si="8"/>
        <v>N/A</v>
      </c>
      <c r="E29" s="10">
        <v>11852.971958</v>
      </c>
      <c r="F29" s="7" t="str">
        <f t="shared" si="9"/>
        <v>N/A</v>
      </c>
      <c r="G29" s="10">
        <v>12346.744816</v>
      </c>
      <c r="H29" s="7" t="str">
        <f t="shared" si="10"/>
        <v>N/A</v>
      </c>
      <c r="I29" s="8">
        <v>3.46</v>
      </c>
      <c r="J29" s="8">
        <v>4.1660000000000004</v>
      </c>
      <c r="K29" s="25" t="s">
        <v>734</v>
      </c>
      <c r="L29" s="85" t="str">
        <f>IF(J29="Div by 0", "N/A", IF(K29="N/A","N/A", IF(J29&gt;VALUE(MID(K29,1,2)), "No", IF(J29&lt;-1*VALUE(MID(K29,1,2)), "No", "Yes"))))</f>
        <v>Yes</v>
      </c>
    </row>
    <row r="30" spans="1:12" x14ac:dyDescent="0.25">
      <c r="A30" s="108" t="s">
        <v>1113</v>
      </c>
      <c r="B30" s="25" t="s">
        <v>213</v>
      </c>
      <c r="C30" s="10">
        <v>11352.234023999999</v>
      </c>
      <c r="D30" s="7" t="str">
        <f t="shared" si="8"/>
        <v>N/A</v>
      </c>
      <c r="E30" s="10">
        <v>11842.628709000001</v>
      </c>
      <c r="F30" s="7" t="str">
        <f t="shared" si="9"/>
        <v>N/A</v>
      </c>
      <c r="G30" s="10">
        <v>12576.305560000001</v>
      </c>
      <c r="H30" s="7" t="str">
        <f t="shared" si="10"/>
        <v>N/A</v>
      </c>
      <c r="I30" s="8">
        <v>4.32</v>
      </c>
      <c r="J30" s="8">
        <v>6.1950000000000003</v>
      </c>
      <c r="K30" s="25" t="s">
        <v>734</v>
      </c>
      <c r="L30" s="85" t="str">
        <f>IF(J30="Div by 0", "N/A", IF(K30="N/A","N/A", IF(J30&gt;VALUE(MID(K30,1,2)), "No", IF(J30&lt;-1*VALUE(MID(K30,1,2)), "No", "Yes"))))</f>
        <v>Yes</v>
      </c>
    </row>
    <row r="31" spans="1:12" x14ac:dyDescent="0.25">
      <c r="A31" s="108" t="s">
        <v>1114</v>
      </c>
      <c r="B31" s="25" t="s">
        <v>213</v>
      </c>
      <c r="C31" s="10">
        <v>11070.426154999999</v>
      </c>
      <c r="D31" s="7" t="str">
        <f t="shared" si="8"/>
        <v>N/A</v>
      </c>
      <c r="E31" s="10">
        <v>11405.064866999999</v>
      </c>
      <c r="F31" s="7" t="str">
        <f t="shared" si="9"/>
        <v>N/A</v>
      </c>
      <c r="G31" s="10">
        <v>11834.240159000001</v>
      </c>
      <c r="H31" s="7" t="str">
        <f t="shared" si="10"/>
        <v>N/A</v>
      </c>
      <c r="I31" s="8">
        <v>3.0230000000000001</v>
      </c>
      <c r="J31" s="8">
        <v>3.7629999999999999</v>
      </c>
      <c r="K31" s="25" t="s">
        <v>734</v>
      </c>
      <c r="L31" s="85" t="str">
        <f>IF(J31="Div by 0", "N/A", IF(OR(J31="N/A",K31="N/A"),"N/A", IF(J31&gt;VALUE(MID(K31,1,2)), "No", IF(J31&lt;-1*VALUE(MID(K31,1,2)), "No", "Yes"))))</f>
        <v>Yes</v>
      </c>
    </row>
    <row r="32" spans="1:12" x14ac:dyDescent="0.25">
      <c r="A32" s="108" t="s">
        <v>1115</v>
      </c>
      <c r="B32" s="25" t="s">
        <v>213</v>
      </c>
      <c r="C32" s="10">
        <v>11838.110773</v>
      </c>
      <c r="D32" s="7" t="str">
        <f t="shared" si="8"/>
        <v>N/A</v>
      </c>
      <c r="E32" s="10">
        <v>12403.786287999999</v>
      </c>
      <c r="F32" s="7" t="str">
        <f t="shared" si="9"/>
        <v>N/A</v>
      </c>
      <c r="G32" s="10">
        <v>13262.760630000001</v>
      </c>
      <c r="H32" s="7" t="str">
        <f t="shared" si="10"/>
        <v>N/A</v>
      </c>
      <c r="I32" s="8">
        <v>4.7779999999999996</v>
      </c>
      <c r="J32" s="8">
        <v>6.9249999999999998</v>
      </c>
      <c r="K32" s="25" t="s">
        <v>734</v>
      </c>
      <c r="L32" s="85" t="str">
        <f>IF(J32="Div by 0", "N/A", IF(OR(J32="N/A",K32="N/A"),"N/A", IF(J32&gt;VALUE(MID(K32,1,2)), "No", IF(J32&lt;-1*VALUE(MID(K32,1,2)), "No", "Yes"))))</f>
        <v>Yes</v>
      </c>
    </row>
    <row r="33" spans="1:12" x14ac:dyDescent="0.25">
      <c r="A33" s="108" t="s">
        <v>1690</v>
      </c>
      <c r="B33" s="25" t="s">
        <v>213</v>
      </c>
      <c r="C33" s="10">
        <v>13483.444444000001</v>
      </c>
      <c r="D33" s="7" t="str">
        <f t="shared" si="8"/>
        <v>N/A</v>
      </c>
      <c r="E33" s="10">
        <v>17481.720430000001</v>
      </c>
      <c r="F33" s="7" t="str">
        <f t="shared" si="9"/>
        <v>N/A</v>
      </c>
      <c r="G33" s="10">
        <v>11894.319149000001</v>
      </c>
      <c r="H33" s="7" t="str">
        <f t="shared" si="10"/>
        <v>N/A</v>
      </c>
      <c r="I33" s="8">
        <v>29.65</v>
      </c>
      <c r="J33" s="8">
        <v>-32</v>
      </c>
      <c r="K33" s="25" t="s">
        <v>734</v>
      </c>
      <c r="L33" s="85" t="str">
        <f t="shared" ref="L33:L45" si="12">IF(J33="Div by 0", "N/A", IF(K33="N/A","N/A", IF(J33&gt;VALUE(MID(K33,1,2)), "No", IF(J33&lt;-1*VALUE(MID(K33,1,2)), "No", "Yes"))))</f>
        <v>No</v>
      </c>
    </row>
    <row r="34" spans="1:12" x14ac:dyDescent="0.25">
      <c r="A34" s="108" t="s">
        <v>1691</v>
      </c>
      <c r="B34" s="25" t="s">
        <v>213</v>
      </c>
      <c r="C34" s="10">
        <v>1588.6692599</v>
      </c>
      <c r="D34" s="7" t="str">
        <f t="shared" si="8"/>
        <v>N/A</v>
      </c>
      <c r="E34" s="10">
        <v>1683.8218756000001</v>
      </c>
      <c r="F34" s="7" t="str">
        <f t="shared" si="9"/>
        <v>N/A</v>
      </c>
      <c r="G34" s="10">
        <v>1717.8973928</v>
      </c>
      <c r="H34" s="7" t="str">
        <f t="shared" si="10"/>
        <v>N/A</v>
      </c>
      <c r="I34" s="8">
        <v>5.9889999999999999</v>
      </c>
      <c r="J34" s="8">
        <v>2.024</v>
      </c>
      <c r="K34" s="25" t="s">
        <v>734</v>
      </c>
      <c r="L34" s="85" t="str">
        <f t="shared" si="12"/>
        <v>Yes</v>
      </c>
    </row>
    <row r="35" spans="1:12" x14ac:dyDescent="0.25">
      <c r="A35" s="108" t="s">
        <v>1692</v>
      </c>
      <c r="B35" s="25" t="s">
        <v>213</v>
      </c>
      <c r="C35" s="10">
        <v>15758.014859000001</v>
      </c>
      <c r="D35" s="7" t="str">
        <f t="shared" si="8"/>
        <v>N/A</v>
      </c>
      <c r="E35" s="10">
        <v>16314.831329000001</v>
      </c>
      <c r="F35" s="7" t="str">
        <f t="shared" si="9"/>
        <v>N/A</v>
      </c>
      <c r="G35" s="10">
        <v>16625.215802999999</v>
      </c>
      <c r="H35" s="7" t="str">
        <f t="shared" si="10"/>
        <v>N/A</v>
      </c>
      <c r="I35" s="8">
        <v>3.5339999999999998</v>
      </c>
      <c r="J35" s="8">
        <v>1.9019999999999999</v>
      </c>
      <c r="K35" s="25" t="s">
        <v>734</v>
      </c>
      <c r="L35" s="85" t="str">
        <f t="shared" si="12"/>
        <v>Yes</v>
      </c>
    </row>
    <row r="36" spans="1:12" x14ac:dyDescent="0.25">
      <c r="A36" s="108" t="s">
        <v>1693</v>
      </c>
      <c r="B36" s="25" t="s">
        <v>213</v>
      </c>
      <c r="C36" s="10">
        <v>251.49494557</v>
      </c>
      <c r="D36" s="7" t="str">
        <f t="shared" si="8"/>
        <v>N/A</v>
      </c>
      <c r="E36" s="10">
        <v>145.91974572999999</v>
      </c>
      <c r="F36" s="7" t="str">
        <f t="shared" si="9"/>
        <v>N/A</v>
      </c>
      <c r="G36" s="10">
        <v>295.11928354000003</v>
      </c>
      <c r="H36" s="7" t="str">
        <f t="shared" si="10"/>
        <v>N/A</v>
      </c>
      <c r="I36" s="8">
        <v>-42</v>
      </c>
      <c r="J36" s="8">
        <v>102.2</v>
      </c>
      <c r="K36" s="25" t="s">
        <v>734</v>
      </c>
      <c r="L36" s="85" t="str">
        <f t="shared" si="12"/>
        <v>No</v>
      </c>
    </row>
    <row r="37" spans="1:12" x14ac:dyDescent="0.25">
      <c r="A37" s="108" t="s">
        <v>1694</v>
      </c>
      <c r="B37" s="25" t="s">
        <v>213</v>
      </c>
      <c r="C37" s="10">
        <v>26586.5</v>
      </c>
      <c r="D37" s="7" t="str">
        <f t="shared" si="8"/>
        <v>N/A</v>
      </c>
      <c r="E37" s="10">
        <v>28372.216879</v>
      </c>
      <c r="F37" s="7" t="str">
        <f t="shared" si="9"/>
        <v>N/A</v>
      </c>
      <c r="G37" s="10">
        <v>31691.363056999999</v>
      </c>
      <c r="H37" s="7" t="str">
        <f t="shared" si="10"/>
        <v>N/A</v>
      </c>
      <c r="I37" s="8">
        <v>6.7169999999999996</v>
      </c>
      <c r="J37" s="8">
        <v>11.7</v>
      </c>
      <c r="K37" s="25" t="s">
        <v>734</v>
      </c>
      <c r="L37" s="85" t="str">
        <f t="shared" si="12"/>
        <v>Yes</v>
      </c>
    </row>
    <row r="38" spans="1:12" x14ac:dyDescent="0.25">
      <c r="A38" s="108" t="s">
        <v>1695</v>
      </c>
      <c r="B38" s="25" t="s">
        <v>213</v>
      </c>
      <c r="C38" s="10" t="s">
        <v>1750</v>
      </c>
      <c r="D38" s="7" t="str">
        <f t="shared" si="8"/>
        <v>N/A</v>
      </c>
      <c r="E38" s="10" t="s">
        <v>1750</v>
      </c>
      <c r="F38" s="7" t="str">
        <f t="shared" si="9"/>
        <v>N/A</v>
      </c>
      <c r="G38" s="10" t="s">
        <v>1750</v>
      </c>
      <c r="H38" s="7" t="str">
        <f t="shared" si="10"/>
        <v>N/A</v>
      </c>
      <c r="I38" s="8" t="s">
        <v>1750</v>
      </c>
      <c r="J38" s="8" t="s">
        <v>1750</v>
      </c>
      <c r="K38" s="25" t="s">
        <v>734</v>
      </c>
      <c r="L38" s="85" t="str">
        <f t="shared" si="12"/>
        <v>N/A</v>
      </c>
    </row>
    <row r="39" spans="1:12" x14ac:dyDescent="0.25">
      <c r="A39" s="108" t="s">
        <v>1696</v>
      </c>
      <c r="B39" s="25" t="s">
        <v>213</v>
      </c>
      <c r="C39" s="10">
        <v>181.89629120999999</v>
      </c>
      <c r="D39" s="7" t="str">
        <f t="shared" si="8"/>
        <v>N/A</v>
      </c>
      <c r="E39" s="10">
        <v>102.93896714</v>
      </c>
      <c r="F39" s="7" t="str">
        <f t="shared" si="9"/>
        <v>N/A</v>
      </c>
      <c r="G39" s="10">
        <v>42.981145251000001</v>
      </c>
      <c r="H39" s="7" t="str">
        <f t="shared" si="10"/>
        <v>N/A</v>
      </c>
      <c r="I39" s="8">
        <v>-43.4</v>
      </c>
      <c r="J39" s="8">
        <v>-58.2</v>
      </c>
      <c r="K39" s="25" t="s">
        <v>734</v>
      </c>
      <c r="L39" s="85" t="str">
        <f t="shared" si="12"/>
        <v>No</v>
      </c>
    </row>
    <row r="40" spans="1:12" x14ac:dyDescent="0.25">
      <c r="A40" s="108" t="s">
        <v>1697</v>
      </c>
      <c r="B40" s="25" t="s">
        <v>213</v>
      </c>
      <c r="C40" s="10" t="s">
        <v>1750</v>
      </c>
      <c r="D40" s="7" t="str">
        <f t="shared" si="8"/>
        <v>N/A</v>
      </c>
      <c r="E40" s="10" t="s">
        <v>1750</v>
      </c>
      <c r="F40" s="7" t="str">
        <f t="shared" si="9"/>
        <v>N/A</v>
      </c>
      <c r="G40" s="10" t="s">
        <v>1750</v>
      </c>
      <c r="H40" s="7" t="str">
        <f t="shared" si="10"/>
        <v>N/A</v>
      </c>
      <c r="I40" s="8" t="s">
        <v>1750</v>
      </c>
      <c r="J40" s="8" t="s">
        <v>1750</v>
      </c>
      <c r="K40" s="25" t="s">
        <v>734</v>
      </c>
      <c r="L40" s="85" t="str">
        <f t="shared" si="12"/>
        <v>N/A</v>
      </c>
    </row>
    <row r="41" spans="1:12" x14ac:dyDescent="0.25">
      <c r="A41" s="108" t="s">
        <v>1698</v>
      </c>
      <c r="B41" s="25" t="s">
        <v>213</v>
      </c>
      <c r="C41" s="10">
        <v>21305.795631000001</v>
      </c>
      <c r="D41" s="7" t="str">
        <f t="shared" si="8"/>
        <v>N/A</v>
      </c>
      <c r="E41" s="10">
        <v>22064.672049000001</v>
      </c>
      <c r="F41" s="7" t="str">
        <f t="shared" si="9"/>
        <v>N/A</v>
      </c>
      <c r="G41" s="10">
        <v>23799.858699</v>
      </c>
      <c r="H41" s="7" t="str">
        <f t="shared" si="10"/>
        <v>N/A</v>
      </c>
      <c r="I41" s="8">
        <v>3.5619999999999998</v>
      </c>
      <c r="J41" s="8">
        <v>7.8639999999999999</v>
      </c>
      <c r="K41" s="25" t="s">
        <v>734</v>
      </c>
      <c r="L41" s="85" t="str">
        <f t="shared" si="12"/>
        <v>Yes</v>
      </c>
    </row>
    <row r="42" spans="1:12" x14ac:dyDescent="0.25">
      <c r="A42" s="108" t="s">
        <v>1699</v>
      </c>
      <c r="B42" s="25" t="s">
        <v>213</v>
      </c>
      <c r="C42" s="10" t="s">
        <v>1750</v>
      </c>
      <c r="D42" s="7" t="str">
        <f t="shared" si="8"/>
        <v>N/A</v>
      </c>
      <c r="E42" s="10" t="s">
        <v>1750</v>
      </c>
      <c r="F42" s="7" t="str">
        <f t="shared" si="9"/>
        <v>N/A</v>
      </c>
      <c r="G42" s="10" t="s">
        <v>1750</v>
      </c>
      <c r="H42" s="7" t="str">
        <f t="shared" si="10"/>
        <v>N/A</v>
      </c>
      <c r="I42" s="8" t="s">
        <v>1750</v>
      </c>
      <c r="J42" s="8" t="s">
        <v>1750</v>
      </c>
      <c r="K42" s="25" t="s">
        <v>734</v>
      </c>
      <c r="L42" s="85" t="str">
        <f t="shared" si="12"/>
        <v>N/A</v>
      </c>
    </row>
    <row r="43" spans="1:12" x14ac:dyDescent="0.25">
      <c r="A43" s="108" t="s">
        <v>1700</v>
      </c>
      <c r="B43" s="25" t="s">
        <v>213</v>
      </c>
      <c r="C43" s="10" t="s">
        <v>1750</v>
      </c>
      <c r="D43" s="7" t="str">
        <f t="shared" si="8"/>
        <v>N/A</v>
      </c>
      <c r="E43" s="10" t="s">
        <v>1750</v>
      </c>
      <c r="F43" s="7" t="str">
        <f t="shared" si="9"/>
        <v>N/A</v>
      </c>
      <c r="G43" s="10" t="s">
        <v>1750</v>
      </c>
      <c r="H43" s="7" t="str">
        <f t="shared" si="10"/>
        <v>N/A</v>
      </c>
      <c r="I43" s="8" t="s">
        <v>1750</v>
      </c>
      <c r="J43" s="8" t="s">
        <v>1750</v>
      </c>
      <c r="K43" s="25" t="s">
        <v>734</v>
      </c>
      <c r="L43" s="85" t="str">
        <f t="shared" si="12"/>
        <v>N/A</v>
      </c>
    </row>
    <row r="44" spans="1:12" x14ac:dyDescent="0.25">
      <c r="A44" s="108" t="s">
        <v>1116</v>
      </c>
      <c r="B44" s="25" t="s">
        <v>213</v>
      </c>
      <c r="C44" s="10">
        <v>17854.01384</v>
      </c>
      <c r="D44" s="7" t="str">
        <f t="shared" si="8"/>
        <v>N/A</v>
      </c>
      <c r="E44" s="10">
        <v>18572.594252999999</v>
      </c>
      <c r="F44" s="7" t="str">
        <f t="shared" si="9"/>
        <v>N/A</v>
      </c>
      <c r="G44" s="10">
        <v>19395.900732999999</v>
      </c>
      <c r="H44" s="7" t="str">
        <f t="shared" si="10"/>
        <v>N/A</v>
      </c>
      <c r="I44" s="8">
        <v>4.0250000000000004</v>
      </c>
      <c r="J44" s="8">
        <v>4.4329999999999998</v>
      </c>
      <c r="K44" s="25" t="s">
        <v>734</v>
      </c>
      <c r="L44" s="85" t="str">
        <f t="shared" si="12"/>
        <v>Yes</v>
      </c>
    </row>
    <row r="45" spans="1:12" ht="25" x14ac:dyDescent="0.25">
      <c r="A45" s="108" t="s">
        <v>1117</v>
      </c>
      <c r="B45" s="25" t="s">
        <v>213</v>
      </c>
      <c r="C45" s="10">
        <v>963.95685336999998</v>
      </c>
      <c r="D45" s="7" t="str">
        <f t="shared" si="8"/>
        <v>N/A</v>
      </c>
      <c r="E45" s="10">
        <v>982.54993807000005</v>
      </c>
      <c r="F45" s="7" t="str">
        <f t="shared" si="9"/>
        <v>N/A</v>
      </c>
      <c r="G45" s="10">
        <v>1022.0451657</v>
      </c>
      <c r="H45" s="7" t="str">
        <f t="shared" si="10"/>
        <v>N/A</v>
      </c>
      <c r="I45" s="8">
        <v>1.929</v>
      </c>
      <c r="J45" s="8">
        <v>4.0199999999999996</v>
      </c>
      <c r="K45" s="25" t="s">
        <v>734</v>
      </c>
      <c r="L45" s="85" t="str">
        <f t="shared" si="12"/>
        <v>Yes</v>
      </c>
    </row>
    <row r="46" spans="1:12" x14ac:dyDescent="0.25">
      <c r="A46" s="108" t="s">
        <v>1118</v>
      </c>
      <c r="B46" s="21" t="s">
        <v>213</v>
      </c>
      <c r="C46" s="26">
        <v>36350.562469999997</v>
      </c>
      <c r="D46" s="7" t="str">
        <f t="shared" si="8"/>
        <v>N/A</v>
      </c>
      <c r="E46" s="26">
        <v>38751.112561000002</v>
      </c>
      <c r="F46" s="7" t="str">
        <f t="shared" si="9"/>
        <v>N/A</v>
      </c>
      <c r="G46" s="26">
        <v>40317.606588000002</v>
      </c>
      <c r="H46" s="7" t="str">
        <f t="shared" si="10"/>
        <v>N/A</v>
      </c>
      <c r="I46" s="8">
        <v>6.6040000000000001</v>
      </c>
      <c r="J46" s="8">
        <v>4.0419999999999998</v>
      </c>
      <c r="K46" s="25" t="s">
        <v>734</v>
      </c>
      <c r="L46" s="85" t="str">
        <f>IF(J46="Div by 0", "N/A", IF(K46="N/A","N/A", IF(J46&gt;VALUE(MID(K46,1,2)), "No", IF(J46&lt;-1*VALUE(MID(K46,1,2)), "No", "Yes"))))</f>
        <v>Yes</v>
      </c>
    </row>
    <row r="47" spans="1:12" x14ac:dyDescent="0.25">
      <c r="A47" s="139" t="s">
        <v>1119</v>
      </c>
      <c r="B47" s="21" t="s">
        <v>213</v>
      </c>
      <c r="C47" s="26">
        <v>30960.424622999999</v>
      </c>
      <c r="D47" s="7" t="str">
        <f t="shared" si="8"/>
        <v>N/A</v>
      </c>
      <c r="E47" s="26">
        <v>30963.424320999999</v>
      </c>
      <c r="F47" s="7" t="str">
        <f t="shared" si="9"/>
        <v>N/A</v>
      </c>
      <c r="G47" s="26">
        <v>31406.456963000001</v>
      </c>
      <c r="H47" s="7" t="str">
        <f t="shared" si="10"/>
        <v>N/A</v>
      </c>
      <c r="I47" s="8">
        <v>9.7000000000000003E-3</v>
      </c>
      <c r="J47" s="8">
        <v>1.431</v>
      </c>
      <c r="K47" s="25" t="s">
        <v>734</v>
      </c>
      <c r="L47" s="85" t="str">
        <f>IF(J47="Div by 0", "N/A", IF(K47="N/A","N/A", IF(J47&gt;VALUE(MID(K47,1,2)), "No", IF(J47&lt;-1*VALUE(MID(K47,1,2)), "No", "Yes"))))</f>
        <v>Yes</v>
      </c>
    </row>
    <row r="48" spans="1:12" ht="25" x14ac:dyDescent="0.25">
      <c r="A48" s="108" t="s">
        <v>1120</v>
      </c>
      <c r="B48" s="21" t="s">
        <v>213</v>
      </c>
      <c r="C48" s="26">
        <v>39284.128889</v>
      </c>
      <c r="D48" s="7" t="str">
        <f t="shared" si="8"/>
        <v>N/A</v>
      </c>
      <c r="E48" s="26">
        <v>41863.057446999999</v>
      </c>
      <c r="F48" s="7" t="str">
        <f t="shared" si="9"/>
        <v>N/A</v>
      </c>
      <c r="G48" s="26">
        <v>39528.019149</v>
      </c>
      <c r="H48" s="7" t="str">
        <f t="shared" si="10"/>
        <v>N/A</v>
      </c>
      <c r="I48" s="8">
        <v>6.5650000000000004</v>
      </c>
      <c r="J48" s="8">
        <v>-5.58</v>
      </c>
      <c r="K48" s="25" t="s">
        <v>734</v>
      </c>
      <c r="L48" s="85" t="str">
        <f>IF(J48="Div by 0", "N/A", IF(K48="N/A","N/A", IF(J48&gt;VALUE(MID(K48,1,2)), "No", IF(J48&lt;-1*VALUE(MID(K48,1,2)), "No", "Yes"))))</f>
        <v>Yes</v>
      </c>
    </row>
    <row r="49" spans="1:12" x14ac:dyDescent="0.25">
      <c r="A49" s="130" t="s">
        <v>1121</v>
      </c>
      <c r="B49" s="21" t="s">
        <v>213</v>
      </c>
      <c r="C49" s="26">
        <v>29515.426682000001</v>
      </c>
      <c r="D49" s="7" t="str">
        <f t="shared" si="8"/>
        <v>N/A</v>
      </c>
      <c r="E49" s="26">
        <v>30481.194383999999</v>
      </c>
      <c r="F49" s="7" t="str">
        <f t="shared" si="9"/>
        <v>N/A</v>
      </c>
      <c r="G49" s="26">
        <v>32096.063610000001</v>
      </c>
      <c r="H49" s="7" t="str">
        <f t="shared" si="10"/>
        <v>N/A</v>
      </c>
      <c r="I49" s="8">
        <v>3.2719999999999998</v>
      </c>
      <c r="J49" s="8">
        <v>5.298</v>
      </c>
      <c r="K49" s="25" t="s">
        <v>734</v>
      </c>
      <c r="L49" s="85" t="str">
        <f t="shared" ref="L49:L59" si="13">IF(J49="Div by 0", "N/A", IF(K49="N/A","N/A", IF(J49&gt;VALUE(MID(K49,1,2)), "No", IF(J49&lt;-1*VALUE(MID(K49,1,2)), "No", "Yes"))))</f>
        <v>Yes</v>
      </c>
    </row>
    <row r="50" spans="1:12" ht="25" x14ac:dyDescent="0.25">
      <c r="A50" s="108" t="s">
        <v>1122</v>
      </c>
      <c r="B50" s="21" t="s">
        <v>213</v>
      </c>
      <c r="C50" s="26">
        <v>16063.534238</v>
      </c>
      <c r="D50" s="7" t="str">
        <f t="shared" si="8"/>
        <v>N/A</v>
      </c>
      <c r="E50" s="26">
        <v>16781.996976999999</v>
      </c>
      <c r="F50" s="7" t="str">
        <f t="shared" si="9"/>
        <v>N/A</v>
      </c>
      <c r="G50" s="26">
        <v>21062.611110999998</v>
      </c>
      <c r="H50" s="7" t="str">
        <f t="shared" si="10"/>
        <v>N/A</v>
      </c>
      <c r="I50" s="8">
        <v>4.4729999999999999</v>
      </c>
      <c r="J50" s="8">
        <v>25.51</v>
      </c>
      <c r="K50" s="25" t="s">
        <v>734</v>
      </c>
      <c r="L50" s="85" t="str">
        <f t="shared" si="13"/>
        <v>Yes</v>
      </c>
    </row>
    <row r="51" spans="1:12" x14ac:dyDescent="0.25">
      <c r="A51" s="108" t="s">
        <v>1123</v>
      </c>
      <c r="B51" s="21" t="s">
        <v>213</v>
      </c>
      <c r="C51" s="26" t="s">
        <v>1750</v>
      </c>
      <c r="D51" s="7" t="str">
        <f t="shared" ref="D51:D82" si="14">IF($B51="N/A","N/A",IF(C51&gt;10,"No",IF(C51&lt;-10,"No","Yes")))</f>
        <v>N/A</v>
      </c>
      <c r="E51" s="26" t="s">
        <v>1750</v>
      </c>
      <c r="F51" s="7" t="str">
        <f t="shared" ref="F51:F82" si="15">IF($B51="N/A","N/A",IF(E51&gt;10,"No",IF(E51&lt;-10,"No","Yes")))</f>
        <v>N/A</v>
      </c>
      <c r="G51" s="26" t="s">
        <v>1750</v>
      </c>
      <c r="H51" s="7" t="str">
        <f t="shared" ref="H51:H82" si="16">IF($B51="N/A","N/A",IF(G51&gt;10,"No",IF(G51&lt;-10,"No","Yes")))</f>
        <v>N/A</v>
      </c>
      <c r="I51" s="8" t="s">
        <v>1750</v>
      </c>
      <c r="J51" s="8" t="s">
        <v>1750</v>
      </c>
      <c r="K51" s="25" t="s">
        <v>734</v>
      </c>
      <c r="L51" s="85" t="str">
        <f t="shared" si="13"/>
        <v>N/A</v>
      </c>
    </row>
    <row r="52" spans="1:12" ht="25" x14ac:dyDescent="0.25">
      <c r="A52" s="108" t="s">
        <v>1124</v>
      </c>
      <c r="B52" s="21" t="s">
        <v>213</v>
      </c>
      <c r="C52" s="26">
        <v>41765.311321000001</v>
      </c>
      <c r="D52" s="7" t="str">
        <f t="shared" si="14"/>
        <v>N/A</v>
      </c>
      <c r="E52" s="26">
        <v>44495.504673000003</v>
      </c>
      <c r="F52" s="7" t="str">
        <f t="shared" si="15"/>
        <v>N/A</v>
      </c>
      <c r="G52" s="26">
        <v>26801.599999999999</v>
      </c>
      <c r="H52" s="7" t="str">
        <f t="shared" si="16"/>
        <v>N/A</v>
      </c>
      <c r="I52" s="8">
        <v>6.5369999999999999</v>
      </c>
      <c r="J52" s="8">
        <v>-39.799999999999997</v>
      </c>
      <c r="K52" s="25" t="s">
        <v>734</v>
      </c>
      <c r="L52" s="85" t="str">
        <f t="shared" si="13"/>
        <v>No</v>
      </c>
    </row>
    <row r="53" spans="1:12" ht="25" x14ac:dyDescent="0.25">
      <c r="A53" s="108" t="s">
        <v>1125</v>
      </c>
      <c r="B53" s="21" t="s">
        <v>213</v>
      </c>
      <c r="C53" s="26" t="s">
        <v>1750</v>
      </c>
      <c r="D53" s="7" t="str">
        <f t="shared" si="14"/>
        <v>N/A</v>
      </c>
      <c r="E53" s="26" t="s">
        <v>1750</v>
      </c>
      <c r="F53" s="7" t="str">
        <f t="shared" si="15"/>
        <v>N/A</v>
      </c>
      <c r="G53" s="26" t="s">
        <v>1750</v>
      </c>
      <c r="H53" s="7" t="str">
        <f t="shared" si="16"/>
        <v>N/A</v>
      </c>
      <c r="I53" s="8" t="s">
        <v>1750</v>
      </c>
      <c r="J53" s="8" t="s">
        <v>1750</v>
      </c>
      <c r="K53" s="25" t="s">
        <v>734</v>
      </c>
      <c r="L53" s="85" t="str">
        <f t="shared" si="13"/>
        <v>N/A</v>
      </c>
    </row>
    <row r="54" spans="1:12" ht="25" x14ac:dyDescent="0.25">
      <c r="A54" s="108" t="s">
        <v>1126</v>
      </c>
      <c r="B54" s="21" t="s">
        <v>213</v>
      </c>
      <c r="C54" s="26" t="s">
        <v>1750</v>
      </c>
      <c r="D54" s="7" t="str">
        <f t="shared" si="14"/>
        <v>N/A</v>
      </c>
      <c r="E54" s="26" t="s">
        <v>1750</v>
      </c>
      <c r="F54" s="7" t="str">
        <f t="shared" si="15"/>
        <v>N/A</v>
      </c>
      <c r="G54" s="26" t="s">
        <v>1750</v>
      </c>
      <c r="H54" s="7" t="str">
        <f t="shared" si="16"/>
        <v>N/A</v>
      </c>
      <c r="I54" s="8" t="s">
        <v>1750</v>
      </c>
      <c r="J54" s="8" t="s">
        <v>1750</v>
      </c>
      <c r="K54" s="25" t="s">
        <v>734</v>
      </c>
      <c r="L54" s="85" t="str">
        <f t="shared" si="13"/>
        <v>N/A</v>
      </c>
    </row>
    <row r="55" spans="1:12" ht="25" x14ac:dyDescent="0.25">
      <c r="A55" s="108" t="s">
        <v>1127</v>
      </c>
      <c r="B55" s="21" t="s">
        <v>213</v>
      </c>
      <c r="C55" s="26">
        <v>35149.226099</v>
      </c>
      <c r="D55" s="7" t="str">
        <f t="shared" si="14"/>
        <v>N/A</v>
      </c>
      <c r="E55" s="26">
        <v>36164.498523000002</v>
      </c>
      <c r="F55" s="7" t="str">
        <f t="shared" si="15"/>
        <v>N/A</v>
      </c>
      <c r="G55" s="26">
        <v>33400.726562999997</v>
      </c>
      <c r="H55" s="7" t="str">
        <f t="shared" si="16"/>
        <v>N/A</v>
      </c>
      <c r="I55" s="8">
        <v>2.8879999999999999</v>
      </c>
      <c r="J55" s="8">
        <v>-7.64</v>
      </c>
      <c r="K55" s="25" t="s">
        <v>734</v>
      </c>
      <c r="L55" s="85" t="str">
        <f t="shared" si="13"/>
        <v>Yes</v>
      </c>
    </row>
    <row r="56" spans="1:12" ht="25" x14ac:dyDescent="0.25">
      <c r="A56" s="108" t="s">
        <v>1128</v>
      </c>
      <c r="B56" s="21" t="s">
        <v>213</v>
      </c>
      <c r="C56" s="26" t="s">
        <v>1750</v>
      </c>
      <c r="D56" s="7" t="str">
        <f t="shared" si="14"/>
        <v>N/A</v>
      </c>
      <c r="E56" s="26" t="s">
        <v>1750</v>
      </c>
      <c r="F56" s="7" t="str">
        <f t="shared" si="15"/>
        <v>N/A</v>
      </c>
      <c r="G56" s="26" t="s">
        <v>1750</v>
      </c>
      <c r="H56" s="7" t="str">
        <f t="shared" si="16"/>
        <v>N/A</v>
      </c>
      <c r="I56" s="8" t="s">
        <v>1750</v>
      </c>
      <c r="J56" s="8" t="s">
        <v>1750</v>
      </c>
      <c r="K56" s="25" t="s">
        <v>734</v>
      </c>
      <c r="L56" s="85" t="str">
        <f t="shared" si="13"/>
        <v>N/A</v>
      </c>
    </row>
    <row r="57" spans="1:12" ht="25" x14ac:dyDescent="0.25">
      <c r="A57" s="108" t="s">
        <v>1129</v>
      </c>
      <c r="B57" s="21" t="s">
        <v>213</v>
      </c>
      <c r="C57" s="26" t="s">
        <v>1750</v>
      </c>
      <c r="D57" s="7" t="str">
        <f t="shared" si="14"/>
        <v>N/A</v>
      </c>
      <c r="E57" s="26" t="s">
        <v>1750</v>
      </c>
      <c r="F57" s="7" t="str">
        <f t="shared" si="15"/>
        <v>N/A</v>
      </c>
      <c r="G57" s="26" t="s">
        <v>1750</v>
      </c>
      <c r="H57" s="7" t="str">
        <f t="shared" si="16"/>
        <v>N/A</v>
      </c>
      <c r="I57" s="8" t="s">
        <v>1750</v>
      </c>
      <c r="J57" s="8" t="s">
        <v>1750</v>
      </c>
      <c r="K57" s="25" t="s">
        <v>734</v>
      </c>
      <c r="L57" s="85" t="str">
        <f t="shared" si="13"/>
        <v>N/A</v>
      </c>
    </row>
    <row r="58" spans="1:12" ht="25" x14ac:dyDescent="0.25">
      <c r="A58" s="108" t="s">
        <v>1130</v>
      </c>
      <c r="B58" s="21" t="s">
        <v>213</v>
      </c>
      <c r="C58" s="26" t="s">
        <v>1750</v>
      </c>
      <c r="D58" s="7" t="str">
        <f t="shared" si="14"/>
        <v>N/A</v>
      </c>
      <c r="E58" s="26" t="s">
        <v>1750</v>
      </c>
      <c r="F58" s="7" t="str">
        <f t="shared" si="15"/>
        <v>N/A</v>
      </c>
      <c r="G58" s="26" t="s">
        <v>1750</v>
      </c>
      <c r="H58" s="7" t="str">
        <f t="shared" si="16"/>
        <v>N/A</v>
      </c>
      <c r="I58" s="8" t="s">
        <v>1750</v>
      </c>
      <c r="J58" s="8" t="s">
        <v>1750</v>
      </c>
      <c r="K58" s="25" t="s">
        <v>734</v>
      </c>
      <c r="L58" s="85" t="str">
        <f t="shared" si="13"/>
        <v>N/A</v>
      </c>
    </row>
    <row r="59" spans="1:12" ht="25" x14ac:dyDescent="0.25">
      <c r="A59" s="108" t="s">
        <v>1131</v>
      </c>
      <c r="B59" s="21" t="s">
        <v>213</v>
      </c>
      <c r="C59" s="26" t="s">
        <v>1750</v>
      </c>
      <c r="D59" s="7" t="str">
        <f t="shared" si="14"/>
        <v>N/A</v>
      </c>
      <c r="E59" s="26" t="s">
        <v>1750</v>
      </c>
      <c r="F59" s="7" t="str">
        <f t="shared" si="15"/>
        <v>N/A</v>
      </c>
      <c r="G59" s="26">
        <v>32774.647698000001</v>
      </c>
      <c r="H59" s="7" t="str">
        <f t="shared" si="16"/>
        <v>N/A</v>
      </c>
      <c r="I59" s="8" t="s">
        <v>1750</v>
      </c>
      <c r="J59" s="8" t="s">
        <v>1750</v>
      </c>
      <c r="K59" s="25" t="s">
        <v>734</v>
      </c>
      <c r="L59" s="85" t="str">
        <f t="shared" si="13"/>
        <v>N/A</v>
      </c>
    </row>
    <row r="60" spans="1:12" x14ac:dyDescent="0.25">
      <c r="A60" s="130" t="s">
        <v>356</v>
      </c>
      <c r="B60" s="21" t="s">
        <v>213</v>
      </c>
      <c r="C60" s="26">
        <v>119655795</v>
      </c>
      <c r="D60" s="7" t="str">
        <f t="shared" si="14"/>
        <v>N/A</v>
      </c>
      <c r="E60" s="26">
        <v>125184964</v>
      </c>
      <c r="F60" s="7" t="str">
        <f t="shared" si="15"/>
        <v>N/A</v>
      </c>
      <c r="G60" s="26">
        <v>128243429</v>
      </c>
      <c r="H60" s="7" t="str">
        <f t="shared" si="16"/>
        <v>N/A</v>
      </c>
      <c r="I60" s="8">
        <v>4.6210000000000004</v>
      </c>
      <c r="J60" s="8">
        <v>2.4430000000000001</v>
      </c>
      <c r="K60" s="25" t="s">
        <v>734</v>
      </c>
      <c r="L60" s="85" t="str">
        <f t="shared" ref="L60:L70" si="17">IF(J60="Div by 0", "N/A", IF(K60="N/A","N/A", IF(J60&gt;VALUE(MID(K60,1,2)), "No", IF(J60&lt;-1*VALUE(MID(K60,1,2)), "No", "Yes"))))</f>
        <v>Yes</v>
      </c>
    </row>
    <row r="61" spans="1:12" ht="25" x14ac:dyDescent="0.25">
      <c r="A61" s="108" t="s">
        <v>1132</v>
      </c>
      <c r="B61" s="21" t="s">
        <v>213</v>
      </c>
      <c r="C61" s="26">
        <v>10946614</v>
      </c>
      <c r="D61" s="7" t="str">
        <f t="shared" si="14"/>
        <v>N/A</v>
      </c>
      <c r="E61" s="26">
        <v>12192280</v>
      </c>
      <c r="F61" s="7" t="str">
        <f t="shared" si="15"/>
        <v>N/A</v>
      </c>
      <c r="G61" s="26">
        <v>940162</v>
      </c>
      <c r="H61" s="7" t="str">
        <f t="shared" si="16"/>
        <v>N/A</v>
      </c>
      <c r="I61" s="8">
        <v>11.38</v>
      </c>
      <c r="J61" s="8">
        <v>-92.3</v>
      </c>
      <c r="K61" s="25" t="s">
        <v>734</v>
      </c>
      <c r="L61" s="85" t="str">
        <f t="shared" si="17"/>
        <v>No</v>
      </c>
    </row>
    <row r="62" spans="1:12" x14ac:dyDescent="0.25">
      <c r="A62" s="108" t="s">
        <v>1133</v>
      </c>
      <c r="B62" s="21" t="s">
        <v>213</v>
      </c>
      <c r="C62" s="26">
        <v>0</v>
      </c>
      <c r="D62" s="7" t="str">
        <f t="shared" si="14"/>
        <v>N/A</v>
      </c>
      <c r="E62" s="26">
        <v>0</v>
      </c>
      <c r="F62" s="7" t="str">
        <f t="shared" si="15"/>
        <v>N/A</v>
      </c>
      <c r="G62" s="26">
        <v>0</v>
      </c>
      <c r="H62" s="7" t="str">
        <f t="shared" si="16"/>
        <v>N/A</v>
      </c>
      <c r="I62" s="8" t="s">
        <v>1750</v>
      </c>
      <c r="J62" s="8" t="s">
        <v>1750</v>
      </c>
      <c r="K62" s="25" t="s">
        <v>734</v>
      </c>
      <c r="L62" s="85" t="str">
        <f t="shared" si="17"/>
        <v>N/A</v>
      </c>
    </row>
    <row r="63" spans="1:12" ht="25" x14ac:dyDescent="0.25">
      <c r="A63" s="108" t="s">
        <v>1134</v>
      </c>
      <c r="B63" s="21" t="s">
        <v>213</v>
      </c>
      <c r="C63" s="26">
        <v>3006868</v>
      </c>
      <c r="D63" s="7" t="str">
        <f t="shared" si="14"/>
        <v>N/A</v>
      </c>
      <c r="E63" s="26">
        <v>3122224</v>
      </c>
      <c r="F63" s="7" t="str">
        <f t="shared" si="15"/>
        <v>N/A</v>
      </c>
      <c r="G63" s="26">
        <v>25401</v>
      </c>
      <c r="H63" s="7" t="str">
        <f t="shared" si="16"/>
        <v>N/A</v>
      </c>
      <c r="I63" s="8">
        <v>3.8359999999999999</v>
      </c>
      <c r="J63" s="8">
        <v>-99.2</v>
      </c>
      <c r="K63" s="25" t="s">
        <v>734</v>
      </c>
      <c r="L63" s="85" t="str">
        <f t="shared" si="17"/>
        <v>No</v>
      </c>
    </row>
    <row r="64" spans="1:12" ht="25" x14ac:dyDescent="0.25">
      <c r="A64" s="108" t="s">
        <v>1135</v>
      </c>
      <c r="B64" s="21" t="s">
        <v>213</v>
      </c>
      <c r="C64" s="26">
        <v>0</v>
      </c>
      <c r="D64" s="7" t="str">
        <f t="shared" si="14"/>
        <v>N/A</v>
      </c>
      <c r="E64" s="26">
        <v>0</v>
      </c>
      <c r="F64" s="7" t="str">
        <f t="shared" si="15"/>
        <v>N/A</v>
      </c>
      <c r="G64" s="26">
        <v>0</v>
      </c>
      <c r="H64" s="7" t="str">
        <f t="shared" si="16"/>
        <v>N/A</v>
      </c>
      <c r="I64" s="8" t="s">
        <v>1750</v>
      </c>
      <c r="J64" s="8" t="s">
        <v>1750</v>
      </c>
      <c r="K64" s="25" t="s">
        <v>734</v>
      </c>
      <c r="L64" s="85" t="str">
        <f t="shared" si="17"/>
        <v>N/A</v>
      </c>
    </row>
    <row r="65" spans="1:12" ht="25" x14ac:dyDescent="0.25">
      <c r="A65" s="108" t="s">
        <v>1136</v>
      </c>
      <c r="B65" s="21" t="s">
        <v>213</v>
      </c>
      <c r="C65" s="26">
        <v>0</v>
      </c>
      <c r="D65" s="7" t="str">
        <f t="shared" si="14"/>
        <v>N/A</v>
      </c>
      <c r="E65" s="26">
        <v>0</v>
      </c>
      <c r="F65" s="7" t="str">
        <f t="shared" si="15"/>
        <v>N/A</v>
      </c>
      <c r="G65" s="26">
        <v>0</v>
      </c>
      <c r="H65" s="7" t="str">
        <f t="shared" si="16"/>
        <v>N/A</v>
      </c>
      <c r="I65" s="8" t="s">
        <v>1750</v>
      </c>
      <c r="J65" s="8" t="s">
        <v>1750</v>
      </c>
      <c r="K65" s="25" t="s">
        <v>734</v>
      </c>
      <c r="L65" s="85" t="str">
        <f t="shared" si="17"/>
        <v>N/A</v>
      </c>
    </row>
    <row r="66" spans="1:12" ht="25" x14ac:dyDescent="0.25">
      <c r="A66" s="108" t="s">
        <v>1137</v>
      </c>
      <c r="B66" s="21" t="s">
        <v>213</v>
      </c>
      <c r="C66" s="26">
        <v>105702313</v>
      </c>
      <c r="D66" s="7" t="str">
        <f t="shared" si="14"/>
        <v>N/A</v>
      </c>
      <c r="E66" s="26">
        <v>109870460</v>
      </c>
      <c r="F66" s="7" t="str">
        <f t="shared" si="15"/>
        <v>N/A</v>
      </c>
      <c r="G66" s="26">
        <v>1377291</v>
      </c>
      <c r="H66" s="7" t="str">
        <f t="shared" si="16"/>
        <v>N/A</v>
      </c>
      <c r="I66" s="8">
        <v>3.9430000000000001</v>
      </c>
      <c r="J66" s="8">
        <v>-98.7</v>
      </c>
      <c r="K66" s="25" t="s">
        <v>734</v>
      </c>
      <c r="L66" s="85" t="str">
        <f t="shared" si="17"/>
        <v>No</v>
      </c>
    </row>
    <row r="67" spans="1:12" ht="25" x14ac:dyDescent="0.25">
      <c r="A67" s="108" t="s">
        <v>1138</v>
      </c>
      <c r="B67" s="21" t="s">
        <v>213</v>
      </c>
      <c r="C67" s="26">
        <v>0</v>
      </c>
      <c r="D67" s="7" t="str">
        <f t="shared" si="14"/>
        <v>N/A</v>
      </c>
      <c r="E67" s="26">
        <v>0</v>
      </c>
      <c r="F67" s="7" t="str">
        <f t="shared" si="15"/>
        <v>N/A</v>
      </c>
      <c r="G67" s="26">
        <v>0</v>
      </c>
      <c r="H67" s="7" t="str">
        <f t="shared" si="16"/>
        <v>N/A</v>
      </c>
      <c r="I67" s="8" t="s">
        <v>1750</v>
      </c>
      <c r="J67" s="8" t="s">
        <v>1750</v>
      </c>
      <c r="K67" s="25" t="s">
        <v>734</v>
      </c>
      <c r="L67" s="85" t="str">
        <f t="shared" si="17"/>
        <v>N/A</v>
      </c>
    </row>
    <row r="68" spans="1:12" ht="25" x14ac:dyDescent="0.25">
      <c r="A68" s="108" t="s">
        <v>1139</v>
      </c>
      <c r="B68" s="21" t="s">
        <v>213</v>
      </c>
      <c r="C68" s="26">
        <v>0</v>
      </c>
      <c r="D68" s="7" t="str">
        <f t="shared" si="14"/>
        <v>N/A</v>
      </c>
      <c r="E68" s="26">
        <v>0</v>
      </c>
      <c r="F68" s="7" t="str">
        <f t="shared" si="15"/>
        <v>N/A</v>
      </c>
      <c r="G68" s="26">
        <v>0</v>
      </c>
      <c r="H68" s="7" t="str">
        <f t="shared" si="16"/>
        <v>N/A</v>
      </c>
      <c r="I68" s="8" t="s">
        <v>1750</v>
      </c>
      <c r="J68" s="8" t="s">
        <v>1750</v>
      </c>
      <c r="K68" s="25" t="s">
        <v>734</v>
      </c>
      <c r="L68" s="85" t="str">
        <f t="shared" si="17"/>
        <v>N/A</v>
      </c>
    </row>
    <row r="69" spans="1:12" ht="25" x14ac:dyDescent="0.25">
      <c r="A69" s="108" t="s">
        <v>1140</v>
      </c>
      <c r="B69" s="21" t="s">
        <v>213</v>
      </c>
      <c r="C69" s="26">
        <v>0</v>
      </c>
      <c r="D69" s="7" t="str">
        <f t="shared" si="14"/>
        <v>N/A</v>
      </c>
      <c r="E69" s="26">
        <v>0</v>
      </c>
      <c r="F69" s="7" t="str">
        <f t="shared" si="15"/>
        <v>N/A</v>
      </c>
      <c r="G69" s="26">
        <v>0</v>
      </c>
      <c r="H69" s="7" t="str">
        <f t="shared" si="16"/>
        <v>N/A</v>
      </c>
      <c r="I69" s="8" t="s">
        <v>1750</v>
      </c>
      <c r="J69" s="8" t="s">
        <v>1750</v>
      </c>
      <c r="K69" s="25" t="s">
        <v>734</v>
      </c>
      <c r="L69" s="85" t="str">
        <f t="shared" si="17"/>
        <v>N/A</v>
      </c>
    </row>
    <row r="70" spans="1:12" ht="25" x14ac:dyDescent="0.25">
      <c r="A70" s="108" t="s">
        <v>1141</v>
      </c>
      <c r="B70" s="21" t="s">
        <v>213</v>
      </c>
      <c r="C70" s="26">
        <v>0</v>
      </c>
      <c r="D70" s="7" t="str">
        <f t="shared" si="14"/>
        <v>N/A</v>
      </c>
      <c r="E70" s="26">
        <v>0</v>
      </c>
      <c r="F70" s="7" t="str">
        <f t="shared" si="15"/>
        <v>N/A</v>
      </c>
      <c r="G70" s="26">
        <v>125900575</v>
      </c>
      <c r="H70" s="7" t="str">
        <f t="shared" si="16"/>
        <v>N/A</v>
      </c>
      <c r="I70" s="8" t="s">
        <v>1750</v>
      </c>
      <c r="J70" s="8" t="s">
        <v>1750</v>
      </c>
      <c r="K70" s="25" t="s">
        <v>734</v>
      </c>
      <c r="L70" s="85" t="str">
        <f t="shared" si="17"/>
        <v>N/A</v>
      </c>
    </row>
    <row r="71" spans="1:12" x14ac:dyDescent="0.25">
      <c r="A71" s="130" t="s">
        <v>1142</v>
      </c>
      <c r="B71" s="21" t="s">
        <v>213</v>
      </c>
      <c r="C71" s="26">
        <v>22294.726104000001</v>
      </c>
      <c r="D71" s="7" t="str">
        <f t="shared" si="14"/>
        <v>N/A</v>
      </c>
      <c r="E71" s="26">
        <v>22827.309262999999</v>
      </c>
      <c r="F71" s="7" t="str">
        <f t="shared" si="15"/>
        <v>N/A</v>
      </c>
      <c r="G71" s="26">
        <v>23240.925878999999</v>
      </c>
      <c r="H71" s="7" t="str">
        <f t="shared" si="16"/>
        <v>N/A</v>
      </c>
      <c r="I71" s="8">
        <v>2.3889999999999998</v>
      </c>
      <c r="J71" s="8">
        <v>1.8120000000000001</v>
      </c>
      <c r="K71" s="25" t="s">
        <v>734</v>
      </c>
      <c r="L71" s="85" t="str">
        <f t="shared" ref="L71:L81" si="18">IF(J71="Div by 0", "N/A", IF(K71="N/A","N/A", IF(J71&gt;VALUE(MID(K71,1,2)), "No", IF(J71&lt;-1*VALUE(MID(K71,1,2)), "No", "Yes"))))</f>
        <v>Yes</v>
      </c>
    </row>
    <row r="72" spans="1:12" ht="25" x14ac:dyDescent="0.25">
      <c r="A72" s="108" t="s">
        <v>1143</v>
      </c>
      <c r="B72" s="21" t="s">
        <v>213</v>
      </c>
      <c r="C72" s="26">
        <v>6753.0006168999998</v>
      </c>
      <c r="D72" s="7" t="str">
        <f t="shared" si="14"/>
        <v>N/A</v>
      </c>
      <c r="E72" s="26">
        <v>7371.3905683000003</v>
      </c>
      <c r="F72" s="7" t="str">
        <f t="shared" si="15"/>
        <v>N/A</v>
      </c>
      <c r="G72" s="26">
        <v>2901.7345679</v>
      </c>
      <c r="H72" s="7" t="str">
        <f t="shared" si="16"/>
        <v>N/A</v>
      </c>
      <c r="I72" s="8">
        <v>9.157</v>
      </c>
      <c r="J72" s="8">
        <v>-60.6</v>
      </c>
      <c r="K72" s="25" t="s">
        <v>734</v>
      </c>
      <c r="L72" s="85" t="str">
        <f t="shared" si="18"/>
        <v>No</v>
      </c>
    </row>
    <row r="73" spans="1:12" ht="25" x14ac:dyDescent="0.25">
      <c r="A73" s="108" t="s">
        <v>1144</v>
      </c>
      <c r="B73" s="21" t="s">
        <v>213</v>
      </c>
      <c r="C73" s="26" t="s">
        <v>1750</v>
      </c>
      <c r="D73" s="7" t="str">
        <f t="shared" si="14"/>
        <v>N/A</v>
      </c>
      <c r="E73" s="26" t="s">
        <v>1750</v>
      </c>
      <c r="F73" s="7" t="str">
        <f t="shared" si="15"/>
        <v>N/A</v>
      </c>
      <c r="G73" s="26" t="s">
        <v>1750</v>
      </c>
      <c r="H73" s="7" t="str">
        <f t="shared" si="16"/>
        <v>N/A</v>
      </c>
      <c r="I73" s="8" t="s">
        <v>1750</v>
      </c>
      <c r="J73" s="8" t="s">
        <v>1750</v>
      </c>
      <c r="K73" s="25" t="s">
        <v>734</v>
      </c>
      <c r="L73" s="85" t="str">
        <f t="shared" si="18"/>
        <v>N/A</v>
      </c>
    </row>
    <row r="74" spans="1:12" ht="25" x14ac:dyDescent="0.25">
      <c r="A74" s="108" t="s">
        <v>1145</v>
      </c>
      <c r="B74" s="21" t="s">
        <v>213</v>
      </c>
      <c r="C74" s="26">
        <v>28366.679244999999</v>
      </c>
      <c r="D74" s="7" t="str">
        <f t="shared" si="14"/>
        <v>N/A</v>
      </c>
      <c r="E74" s="26">
        <v>29179.663551000001</v>
      </c>
      <c r="F74" s="7" t="str">
        <f t="shared" si="15"/>
        <v>N/A</v>
      </c>
      <c r="G74" s="26">
        <v>5080.2</v>
      </c>
      <c r="H74" s="7" t="str">
        <f t="shared" si="16"/>
        <v>N/A</v>
      </c>
      <c r="I74" s="8">
        <v>2.8660000000000001</v>
      </c>
      <c r="J74" s="8">
        <v>-82.6</v>
      </c>
      <c r="K74" s="25" t="s">
        <v>734</v>
      </c>
      <c r="L74" s="85" t="str">
        <f t="shared" si="18"/>
        <v>No</v>
      </c>
    </row>
    <row r="75" spans="1:12" ht="25" x14ac:dyDescent="0.25">
      <c r="A75" s="108" t="s">
        <v>1146</v>
      </c>
      <c r="B75" s="21" t="s">
        <v>213</v>
      </c>
      <c r="C75" s="26" t="s">
        <v>1750</v>
      </c>
      <c r="D75" s="7" t="str">
        <f t="shared" si="14"/>
        <v>N/A</v>
      </c>
      <c r="E75" s="26" t="s">
        <v>1750</v>
      </c>
      <c r="F75" s="7" t="str">
        <f t="shared" si="15"/>
        <v>N/A</v>
      </c>
      <c r="G75" s="26" t="s">
        <v>1750</v>
      </c>
      <c r="H75" s="7" t="str">
        <f t="shared" si="16"/>
        <v>N/A</v>
      </c>
      <c r="I75" s="8" t="s">
        <v>1750</v>
      </c>
      <c r="J75" s="8" t="s">
        <v>1750</v>
      </c>
      <c r="K75" s="25" t="s">
        <v>734</v>
      </c>
      <c r="L75" s="85" t="str">
        <f t="shared" si="18"/>
        <v>N/A</v>
      </c>
    </row>
    <row r="76" spans="1:12" ht="25" x14ac:dyDescent="0.25">
      <c r="A76" s="108" t="s">
        <v>1147</v>
      </c>
      <c r="B76" s="21" t="s">
        <v>213</v>
      </c>
      <c r="C76" s="26" t="s">
        <v>1750</v>
      </c>
      <c r="D76" s="7" t="str">
        <f t="shared" si="14"/>
        <v>N/A</v>
      </c>
      <c r="E76" s="26" t="s">
        <v>1750</v>
      </c>
      <c r="F76" s="7" t="str">
        <f t="shared" si="15"/>
        <v>N/A</v>
      </c>
      <c r="G76" s="26" t="s">
        <v>1750</v>
      </c>
      <c r="H76" s="7" t="str">
        <f t="shared" si="16"/>
        <v>N/A</v>
      </c>
      <c r="I76" s="8" t="s">
        <v>1750</v>
      </c>
      <c r="J76" s="8" t="s">
        <v>1750</v>
      </c>
      <c r="K76" s="25" t="s">
        <v>734</v>
      </c>
      <c r="L76" s="85" t="str">
        <f t="shared" si="18"/>
        <v>N/A</v>
      </c>
    </row>
    <row r="77" spans="1:12" ht="25" x14ac:dyDescent="0.25">
      <c r="A77" s="108" t="s">
        <v>1148</v>
      </c>
      <c r="B77" s="21" t="s">
        <v>213</v>
      </c>
      <c r="C77" s="26">
        <v>29039.096978000001</v>
      </c>
      <c r="D77" s="7" t="str">
        <f t="shared" si="14"/>
        <v>N/A</v>
      </c>
      <c r="E77" s="26">
        <v>29511.270481</v>
      </c>
      <c r="F77" s="7" t="str">
        <f t="shared" si="15"/>
        <v>N/A</v>
      </c>
      <c r="G77" s="26">
        <v>10760.085938</v>
      </c>
      <c r="H77" s="7" t="str">
        <f t="shared" si="16"/>
        <v>N/A</v>
      </c>
      <c r="I77" s="8">
        <v>1.6259999999999999</v>
      </c>
      <c r="J77" s="8">
        <v>-63.5</v>
      </c>
      <c r="K77" s="25" t="s">
        <v>734</v>
      </c>
      <c r="L77" s="85" t="str">
        <f t="shared" si="18"/>
        <v>No</v>
      </c>
    </row>
    <row r="78" spans="1:12" ht="25" x14ac:dyDescent="0.25">
      <c r="A78" s="108" t="s">
        <v>1149</v>
      </c>
      <c r="B78" s="21" t="s">
        <v>213</v>
      </c>
      <c r="C78" s="26" t="s">
        <v>1750</v>
      </c>
      <c r="D78" s="7" t="str">
        <f t="shared" si="14"/>
        <v>N/A</v>
      </c>
      <c r="E78" s="26" t="s">
        <v>1750</v>
      </c>
      <c r="F78" s="7" t="str">
        <f t="shared" si="15"/>
        <v>N/A</v>
      </c>
      <c r="G78" s="26" t="s">
        <v>1750</v>
      </c>
      <c r="H78" s="7" t="str">
        <f t="shared" si="16"/>
        <v>N/A</v>
      </c>
      <c r="I78" s="8" t="s">
        <v>1750</v>
      </c>
      <c r="J78" s="8" t="s">
        <v>1750</v>
      </c>
      <c r="K78" s="25" t="s">
        <v>734</v>
      </c>
      <c r="L78" s="85" t="str">
        <f t="shared" si="18"/>
        <v>N/A</v>
      </c>
    </row>
    <row r="79" spans="1:12" ht="25" x14ac:dyDescent="0.25">
      <c r="A79" s="108" t="s">
        <v>1150</v>
      </c>
      <c r="B79" s="21" t="s">
        <v>213</v>
      </c>
      <c r="C79" s="26" t="s">
        <v>1750</v>
      </c>
      <c r="D79" s="7" t="str">
        <f t="shared" si="14"/>
        <v>N/A</v>
      </c>
      <c r="E79" s="26" t="s">
        <v>1750</v>
      </c>
      <c r="F79" s="7" t="str">
        <f t="shared" si="15"/>
        <v>N/A</v>
      </c>
      <c r="G79" s="26" t="s">
        <v>1750</v>
      </c>
      <c r="H79" s="7" t="str">
        <f t="shared" si="16"/>
        <v>N/A</v>
      </c>
      <c r="I79" s="8" t="s">
        <v>1750</v>
      </c>
      <c r="J79" s="8" t="s">
        <v>1750</v>
      </c>
      <c r="K79" s="25" t="s">
        <v>734</v>
      </c>
      <c r="L79" s="85" t="str">
        <f t="shared" si="18"/>
        <v>N/A</v>
      </c>
    </row>
    <row r="80" spans="1:12" ht="25" x14ac:dyDescent="0.25">
      <c r="A80" s="108" t="s">
        <v>1151</v>
      </c>
      <c r="B80" s="21" t="s">
        <v>213</v>
      </c>
      <c r="C80" s="26" t="s">
        <v>1750</v>
      </c>
      <c r="D80" s="7" t="str">
        <f t="shared" si="14"/>
        <v>N/A</v>
      </c>
      <c r="E80" s="26" t="s">
        <v>1750</v>
      </c>
      <c r="F80" s="7" t="str">
        <f t="shared" si="15"/>
        <v>N/A</v>
      </c>
      <c r="G80" s="26" t="s">
        <v>1750</v>
      </c>
      <c r="H80" s="7" t="str">
        <f t="shared" si="16"/>
        <v>N/A</v>
      </c>
      <c r="I80" s="8" t="s">
        <v>1750</v>
      </c>
      <c r="J80" s="8" t="s">
        <v>1750</v>
      </c>
      <c r="K80" s="25" t="s">
        <v>734</v>
      </c>
      <c r="L80" s="85" t="str">
        <f t="shared" si="18"/>
        <v>N/A</v>
      </c>
    </row>
    <row r="81" spans="1:12" ht="25" x14ac:dyDescent="0.25">
      <c r="A81" s="108" t="s">
        <v>1152</v>
      </c>
      <c r="B81" s="21" t="s">
        <v>213</v>
      </c>
      <c r="C81" s="26" t="s">
        <v>1750</v>
      </c>
      <c r="D81" s="7" t="str">
        <f t="shared" si="14"/>
        <v>N/A</v>
      </c>
      <c r="E81" s="26" t="s">
        <v>1750</v>
      </c>
      <c r="F81" s="7" t="str">
        <f t="shared" si="15"/>
        <v>N/A</v>
      </c>
      <c r="G81" s="26">
        <v>24876.620233000001</v>
      </c>
      <c r="H81" s="7" t="str">
        <f t="shared" si="16"/>
        <v>N/A</v>
      </c>
      <c r="I81" s="8" t="s">
        <v>1750</v>
      </c>
      <c r="J81" s="8" t="s">
        <v>1750</v>
      </c>
      <c r="K81" s="25" t="s">
        <v>734</v>
      </c>
      <c r="L81" s="85" t="str">
        <f t="shared" si="18"/>
        <v>N/A</v>
      </c>
    </row>
    <row r="82" spans="1:12" x14ac:dyDescent="0.25">
      <c r="A82" s="108" t="s">
        <v>357</v>
      </c>
      <c r="B82" s="21" t="s">
        <v>213</v>
      </c>
      <c r="C82" s="26">
        <v>119730393</v>
      </c>
      <c r="D82" s="7" t="str">
        <f t="shared" si="14"/>
        <v>N/A</v>
      </c>
      <c r="E82" s="26">
        <v>125212821</v>
      </c>
      <c r="F82" s="7" t="str">
        <f t="shared" si="15"/>
        <v>N/A</v>
      </c>
      <c r="G82" s="26">
        <v>128364777</v>
      </c>
      <c r="H82" s="7" t="str">
        <f t="shared" si="16"/>
        <v>N/A</v>
      </c>
      <c r="I82" s="8">
        <v>4.5789999999999997</v>
      </c>
      <c r="J82" s="8">
        <v>2.5169999999999999</v>
      </c>
      <c r="K82" s="25" t="s">
        <v>734</v>
      </c>
      <c r="L82" s="85" t="str">
        <f t="shared" ref="L82:L138" si="19">IF(J82="Div by 0", "N/A", IF(K82="N/A","N/A", IF(J82&gt;VALUE(MID(K82,1,2)), "No", IF(J82&lt;-1*VALUE(MID(K82,1,2)), "No", "Yes"))))</f>
        <v>Yes</v>
      </c>
    </row>
    <row r="83" spans="1:12" x14ac:dyDescent="0.25">
      <c r="A83" s="108" t="s">
        <v>363</v>
      </c>
      <c r="B83" s="21" t="s">
        <v>213</v>
      </c>
      <c r="C83" s="22">
        <v>5178</v>
      </c>
      <c r="D83" s="7" t="str">
        <f t="shared" ref="D83:D114" si="20">IF($B83="N/A","N/A",IF(C83&gt;10,"No",IF(C83&lt;-10,"No","Yes")))</f>
        <v>N/A</v>
      </c>
      <c r="E83" s="22">
        <v>5277</v>
      </c>
      <c r="F83" s="7" t="str">
        <f t="shared" ref="F83:F114" si="21">IF($B83="N/A","N/A",IF(E83&gt;10,"No",IF(E83&lt;-10,"No","Yes")))</f>
        <v>N/A</v>
      </c>
      <c r="G83" s="22">
        <v>5445</v>
      </c>
      <c r="H83" s="7" t="str">
        <f t="shared" ref="H83:H114" si="22">IF($B83="N/A","N/A",IF(G83&gt;10,"No",IF(G83&lt;-10,"No","Yes")))</f>
        <v>N/A</v>
      </c>
      <c r="I83" s="8">
        <v>1.9119999999999999</v>
      </c>
      <c r="J83" s="8">
        <v>3.1840000000000002</v>
      </c>
      <c r="K83" s="25" t="s">
        <v>734</v>
      </c>
      <c r="L83" s="85" t="str">
        <f t="shared" si="19"/>
        <v>Yes</v>
      </c>
    </row>
    <row r="84" spans="1:12" x14ac:dyDescent="0.25">
      <c r="A84" s="108" t="s">
        <v>358</v>
      </c>
      <c r="B84" s="21" t="s">
        <v>213</v>
      </c>
      <c r="C84" s="26">
        <v>23122.903244000001</v>
      </c>
      <c r="D84" s="7" t="str">
        <f t="shared" si="20"/>
        <v>N/A</v>
      </c>
      <c r="E84" s="26">
        <v>23728.031267999999</v>
      </c>
      <c r="F84" s="7" t="str">
        <f t="shared" si="21"/>
        <v>N/A</v>
      </c>
      <c r="G84" s="26">
        <v>23574.798347</v>
      </c>
      <c r="H84" s="7" t="str">
        <f t="shared" si="22"/>
        <v>N/A</v>
      </c>
      <c r="I84" s="8">
        <v>2.617</v>
      </c>
      <c r="J84" s="8">
        <v>-0.64600000000000002</v>
      </c>
      <c r="K84" s="25" t="s">
        <v>734</v>
      </c>
      <c r="L84" s="85" t="str">
        <f t="shared" si="19"/>
        <v>Yes</v>
      </c>
    </row>
    <row r="85" spans="1:12" ht="25" x14ac:dyDescent="0.25">
      <c r="A85" s="108" t="s">
        <v>1153</v>
      </c>
      <c r="B85" s="21" t="s">
        <v>213</v>
      </c>
      <c r="C85" s="26">
        <v>1238355</v>
      </c>
      <c r="D85" s="7" t="str">
        <f t="shared" si="20"/>
        <v>N/A</v>
      </c>
      <c r="E85" s="26">
        <v>1317031</v>
      </c>
      <c r="F85" s="7" t="str">
        <f t="shared" si="21"/>
        <v>N/A</v>
      </c>
      <c r="G85" s="26">
        <v>1447519</v>
      </c>
      <c r="H85" s="7" t="str">
        <f t="shared" si="22"/>
        <v>N/A</v>
      </c>
      <c r="I85" s="8">
        <v>6.3529999999999998</v>
      </c>
      <c r="J85" s="8">
        <v>9.9079999999999995</v>
      </c>
      <c r="K85" s="25" t="s">
        <v>734</v>
      </c>
      <c r="L85" s="85" t="str">
        <f t="shared" si="19"/>
        <v>Yes</v>
      </c>
    </row>
    <row r="86" spans="1:12" x14ac:dyDescent="0.25">
      <c r="A86" s="108" t="s">
        <v>724</v>
      </c>
      <c r="B86" s="21" t="s">
        <v>213</v>
      </c>
      <c r="C86" s="22">
        <v>1065</v>
      </c>
      <c r="D86" s="7" t="str">
        <f t="shared" si="20"/>
        <v>N/A</v>
      </c>
      <c r="E86" s="22">
        <v>1098</v>
      </c>
      <c r="F86" s="7" t="str">
        <f t="shared" si="21"/>
        <v>N/A</v>
      </c>
      <c r="G86" s="22">
        <v>1193</v>
      </c>
      <c r="H86" s="7" t="str">
        <f t="shared" si="22"/>
        <v>N/A</v>
      </c>
      <c r="I86" s="8">
        <v>3.0990000000000002</v>
      </c>
      <c r="J86" s="8">
        <v>8.6519999999999992</v>
      </c>
      <c r="K86" s="25" t="s">
        <v>734</v>
      </c>
      <c r="L86" s="85" t="str">
        <f t="shared" si="19"/>
        <v>Yes</v>
      </c>
    </row>
    <row r="87" spans="1:12" ht="25" x14ac:dyDescent="0.25">
      <c r="A87" s="108" t="s">
        <v>1154</v>
      </c>
      <c r="B87" s="21" t="s">
        <v>213</v>
      </c>
      <c r="C87" s="26">
        <v>1162.7746479</v>
      </c>
      <c r="D87" s="7" t="str">
        <f t="shared" si="20"/>
        <v>N/A</v>
      </c>
      <c r="E87" s="26">
        <v>1199.4817851</v>
      </c>
      <c r="F87" s="7" t="str">
        <f t="shared" si="21"/>
        <v>N/A</v>
      </c>
      <c r="G87" s="26">
        <v>1213.3436713999999</v>
      </c>
      <c r="H87" s="7" t="str">
        <f t="shared" si="22"/>
        <v>N/A</v>
      </c>
      <c r="I87" s="8">
        <v>3.157</v>
      </c>
      <c r="J87" s="8">
        <v>1.1559999999999999</v>
      </c>
      <c r="K87" s="25" t="s">
        <v>734</v>
      </c>
      <c r="L87" s="85" t="str">
        <f t="shared" si="19"/>
        <v>Yes</v>
      </c>
    </row>
    <row r="88" spans="1:12" ht="25" x14ac:dyDescent="0.25">
      <c r="A88" s="108" t="s">
        <v>1155</v>
      </c>
      <c r="B88" s="21" t="s">
        <v>213</v>
      </c>
      <c r="C88" s="26">
        <v>0</v>
      </c>
      <c r="D88" s="7" t="str">
        <f t="shared" si="20"/>
        <v>N/A</v>
      </c>
      <c r="E88" s="26">
        <v>0</v>
      </c>
      <c r="F88" s="7" t="str">
        <f t="shared" si="21"/>
        <v>N/A</v>
      </c>
      <c r="G88" s="26">
        <v>0</v>
      </c>
      <c r="H88" s="7" t="str">
        <f t="shared" si="22"/>
        <v>N/A</v>
      </c>
      <c r="I88" s="8" t="s">
        <v>1750</v>
      </c>
      <c r="J88" s="8" t="s">
        <v>1750</v>
      </c>
      <c r="K88" s="25" t="s">
        <v>734</v>
      </c>
      <c r="L88" s="85" t="str">
        <f t="shared" si="19"/>
        <v>N/A</v>
      </c>
    </row>
    <row r="89" spans="1:12" x14ac:dyDescent="0.25">
      <c r="A89" s="108" t="s">
        <v>725</v>
      </c>
      <c r="B89" s="21" t="s">
        <v>213</v>
      </c>
      <c r="C89" s="22">
        <v>0</v>
      </c>
      <c r="D89" s="7" t="str">
        <f t="shared" si="20"/>
        <v>N/A</v>
      </c>
      <c r="E89" s="22">
        <v>0</v>
      </c>
      <c r="F89" s="7" t="str">
        <f t="shared" si="21"/>
        <v>N/A</v>
      </c>
      <c r="G89" s="22">
        <v>0</v>
      </c>
      <c r="H89" s="7" t="str">
        <f t="shared" si="22"/>
        <v>N/A</v>
      </c>
      <c r="I89" s="8" t="s">
        <v>1750</v>
      </c>
      <c r="J89" s="8" t="s">
        <v>1750</v>
      </c>
      <c r="K89" s="25" t="s">
        <v>734</v>
      </c>
      <c r="L89" s="85" t="str">
        <f t="shared" si="19"/>
        <v>N/A</v>
      </c>
    </row>
    <row r="90" spans="1:12" ht="25" x14ac:dyDescent="0.25">
      <c r="A90" s="108" t="s">
        <v>1156</v>
      </c>
      <c r="B90" s="21" t="s">
        <v>213</v>
      </c>
      <c r="C90" s="26" t="s">
        <v>1750</v>
      </c>
      <c r="D90" s="7" t="str">
        <f t="shared" si="20"/>
        <v>N/A</v>
      </c>
      <c r="E90" s="26" t="s">
        <v>1750</v>
      </c>
      <c r="F90" s="7" t="str">
        <f t="shared" si="21"/>
        <v>N/A</v>
      </c>
      <c r="G90" s="26" t="s">
        <v>1750</v>
      </c>
      <c r="H90" s="7" t="str">
        <f t="shared" si="22"/>
        <v>N/A</v>
      </c>
      <c r="I90" s="8" t="s">
        <v>1750</v>
      </c>
      <c r="J90" s="8" t="s">
        <v>1750</v>
      </c>
      <c r="K90" s="25" t="s">
        <v>734</v>
      </c>
      <c r="L90" s="85" t="str">
        <f t="shared" si="19"/>
        <v>N/A</v>
      </c>
    </row>
    <row r="91" spans="1:12" ht="25" x14ac:dyDescent="0.25">
      <c r="A91" s="108" t="s">
        <v>1157</v>
      </c>
      <c r="B91" s="21" t="s">
        <v>213</v>
      </c>
      <c r="C91" s="26">
        <v>17382</v>
      </c>
      <c r="D91" s="7" t="str">
        <f t="shared" si="20"/>
        <v>N/A</v>
      </c>
      <c r="E91" s="26">
        <v>15561</v>
      </c>
      <c r="F91" s="7" t="str">
        <f t="shared" si="21"/>
        <v>N/A</v>
      </c>
      <c r="G91" s="26">
        <v>8678</v>
      </c>
      <c r="H91" s="7" t="str">
        <f t="shared" si="22"/>
        <v>N/A</v>
      </c>
      <c r="I91" s="8">
        <v>-10.5</v>
      </c>
      <c r="J91" s="8">
        <v>-44.2</v>
      </c>
      <c r="K91" s="25" t="s">
        <v>734</v>
      </c>
      <c r="L91" s="85" t="str">
        <f t="shared" si="19"/>
        <v>No</v>
      </c>
    </row>
    <row r="92" spans="1:12" x14ac:dyDescent="0.25">
      <c r="A92" s="108" t="s">
        <v>726</v>
      </c>
      <c r="B92" s="21" t="s">
        <v>213</v>
      </c>
      <c r="C92" s="22">
        <v>11</v>
      </c>
      <c r="D92" s="7" t="str">
        <f t="shared" si="20"/>
        <v>N/A</v>
      </c>
      <c r="E92" s="22">
        <v>11</v>
      </c>
      <c r="F92" s="7" t="str">
        <f t="shared" si="21"/>
        <v>N/A</v>
      </c>
      <c r="G92" s="22">
        <v>11</v>
      </c>
      <c r="H92" s="7" t="str">
        <f t="shared" si="22"/>
        <v>N/A</v>
      </c>
      <c r="I92" s="8">
        <v>0</v>
      </c>
      <c r="J92" s="8">
        <v>0</v>
      </c>
      <c r="K92" s="25" t="s">
        <v>734</v>
      </c>
      <c r="L92" s="85" t="str">
        <f t="shared" si="19"/>
        <v>Yes</v>
      </c>
    </row>
    <row r="93" spans="1:12" ht="25" x14ac:dyDescent="0.25">
      <c r="A93" s="108" t="s">
        <v>1158</v>
      </c>
      <c r="B93" s="21" t="s">
        <v>213</v>
      </c>
      <c r="C93" s="26">
        <v>1931.3333333</v>
      </c>
      <c r="D93" s="7" t="str">
        <f t="shared" si="20"/>
        <v>N/A</v>
      </c>
      <c r="E93" s="26">
        <v>1729</v>
      </c>
      <c r="F93" s="7" t="str">
        <f t="shared" si="21"/>
        <v>N/A</v>
      </c>
      <c r="G93" s="26">
        <v>964.22222222000005</v>
      </c>
      <c r="H93" s="7" t="str">
        <f t="shared" si="22"/>
        <v>N/A</v>
      </c>
      <c r="I93" s="8">
        <v>-10.5</v>
      </c>
      <c r="J93" s="8">
        <v>-44.2</v>
      </c>
      <c r="K93" s="25" t="s">
        <v>734</v>
      </c>
      <c r="L93" s="85" t="str">
        <f t="shared" si="19"/>
        <v>No</v>
      </c>
    </row>
    <row r="94" spans="1:12" x14ac:dyDescent="0.25">
      <c r="A94" s="108" t="s">
        <v>1159</v>
      </c>
      <c r="B94" s="21" t="s">
        <v>213</v>
      </c>
      <c r="C94" s="26">
        <v>37306</v>
      </c>
      <c r="D94" s="7" t="str">
        <f t="shared" si="20"/>
        <v>N/A</v>
      </c>
      <c r="E94" s="26">
        <v>42568</v>
      </c>
      <c r="F94" s="7" t="str">
        <f t="shared" si="21"/>
        <v>N/A</v>
      </c>
      <c r="G94" s="26">
        <v>44640</v>
      </c>
      <c r="H94" s="7" t="str">
        <f t="shared" si="22"/>
        <v>N/A</v>
      </c>
      <c r="I94" s="8">
        <v>14.1</v>
      </c>
      <c r="J94" s="8">
        <v>4.8680000000000003</v>
      </c>
      <c r="K94" s="25" t="s">
        <v>734</v>
      </c>
      <c r="L94" s="85" t="str">
        <f t="shared" si="19"/>
        <v>Yes</v>
      </c>
    </row>
    <row r="95" spans="1:12" x14ac:dyDescent="0.25">
      <c r="A95" s="108" t="s">
        <v>727</v>
      </c>
      <c r="B95" s="21" t="s">
        <v>213</v>
      </c>
      <c r="C95" s="22">
        <v>16</v>
      </c>
      <c r="D95" s="7" t="str">
        <f t="shared" si="20"/>
        <v>N/A</v>
      </c>
      <c r="E95" s="22">
        <v>13</v>
      </c>
      <c r="F95" s="7" t="str">
        <f t="shared" si="21"/>
        <v>N/A</v>
      </c>
      <c r="G95" s="22">
        <v>18</v>
      </c>
      <c r="H95" s="7" t="str">
        <f t="shared" si="22"/>
        <v>N/A</v>
      </c>
      <c r="I95" s="8">
        <v>-18.8</v>
      </c>
      <c r="J95" s="8">
        <v>38.46</v>
      </c>
      <c r="K95" s="25" t="s">
        <v>734</v>
      </c>
      <c r="L95" s="85" t="str">
        <f t="shared" si="19"/>
        <v>No</v>
      </c>
    </row>
    <row r="96" spans="1:12" x14ac:dyDescent="0.25">
      <c r="A96" s="108" t="s">
        <v>1160</v>
      </c>
      <c r="B96" s="21" t="s">
        <v>213</v>
      </c>
      <c r="C96" s="26">
        <v>2331.625</v>
      </c>
      <c r="D96" s="7" t="str">
        <f t="shared" si="20"/>
        <v>N/A</v>
      </c>
      <c r="E96" s="26">
        <v>3274.4615385000002</v>
      </c>
      <c r="F96" s="7" t="str">
        <f t="shared" si="21"/>
        <v>N/A</v>
      </c>
      <c r="G96" s="26">
        <v>2480</v>
      </c>
      <c r="H96" s="7" t="str">
        <f t="shared" si="22"/>
        <v>N/A</v>
      </c>
      <c r="I96" s="8">
        <v>40.44</v>
      </c>
      <c r="J96" s="8">
        <v>-24.3</v>
      </c>
      <c r="K96" s="25" t="s">
        <v>734</v>
      </c>
      <c r="L96" s="85" t="str">
        <f t="shared" si="19"/>
        <v>Yes</v>
      </c>
    </row>
    <row r="97" spans="1:12" x14ac:dyDescent="0.25">
      <c r="A97" s="108" t="s">
        <v>1161</v>
      </c>
      <c r="B97" s="21" t="s">
        <v>213</v>
      </c>
      <c r="C97" s="26">
        <v>652218</v>
      </c>
      <c r="D97" s="7" t="str">
        <f t="shared" si="20"/>
        <v>N/A</v>
      </c>
      <c r="E97" s="26">
        <v>779985</v>
      </c>
      <c r="F97" s="7" t="str">
        <f t="shared" si="21"/>
        <v>N/A</v>
      </c>
      <c r="G97" s="26">
        <v>859593</v>
      </c>
      <c r="H97" s="7" t="str">
        <f t="shared" si="22"/>
        <v>N/A</v>
      </c>
      <c r="I97" s="8">
        <v>19.59</v>
      </c>
      <c r="J97" s="8">
        <v>10.210000000000001</v>
      </c>
      <c r="K97" s="25" t="s">
        <v>734</v>
      </c>
      <c r="L97" s="85" t="str">
        <f t="shared" si="19"/>
        <v>Yes</v>
      </c>
    </row>
    <row r="98" spans="1:12" x14ac:dyDescent="0.25">
      <c r="A98" s="108" t="s">
        <v>517</v>
      </c>
      <c r="B98" s="21" t="s">
        <v>213</v>
      </c>
      <c r="C98" s="22">
        <v>428</v>
      </c>
      <c r="D98" s="7" t="str">
        <f t="shared" si="20"/>
        <v>N/A</v>
      </c>
      <c r="E98" s="22">
        <v>397</v>
      </c>
      <c r="F98" s="7" t="str">
        <f t="shared" si="21"/>
        <v>N/A</v>
      </c>
      <c r="G98" s="22">
        <v>424</v>
      </c>
      <c r="H98" s="7" t="str">
        <f t="shared" si="22"/>
        <v>N/A</v>
      </c>
      <c r="I98" s="8">
        <v>-7.24</v>
      </c>
      <c r="J98" s="8">
        <v>6.8010000000000002</v>
      </c>
      <c r="K98" s="25" t="s">
        <v>734</v>
      </c>
      <c r="L98" s="85" t="str">
        <f t="shared" si="19"/>
        <v>Yes</v>
      </c>
    </row>
    <row r="99" spans="1:12" x14ac:dyDescent="0.25">
      <c r="A99" s="108" t="s">
        <v>1162</v>
      </c>
      <c r="B99" s="21" t="s">
        <v>213</v>
      </c>
      <c r="C99" s="26">
        <v>1523.8738318000001</v>
      </c>
      <c r="D99" s="7" t="str">
        <f t="shared" si="20"/>
        <v>N/A</v>
      </c>
      <c r="E99" s="26">
        <v>1964.697733</v>
      </c>
      <c r="F99" s="7" t="str">
        <f t="shared" si="21"/>
        <v>N/A</v>
      </c>
      <c r="G99" s="26">
        <v>2027.3419811000001</v>
      </c>
      <c r="H99" s="7" t="str">
        <f t="shared" si="22"/>
        <v>N/A</v>
      </c>
      <c r="I99" s="8">
        <v>28.93</v>
      </c>
      <c r="J99" s="8">
        <v>3.1880000000000002</v>
      </c>
      <c r="K99" s="25" t="s">
        <v>734</v>
      </c>
      <c r="L99" s="85" t="str">
        <f t="shared" si="19"/>
        <v>Yes</v>
      </c>
    </row>
    <row r="100" spans="1:12" ht="25" x14ac:dyDescent="0.25">
      <c r="A100" s="108" t="s">
        <v>1163</v>
      </c>
      <c r="B100" s="21" t="s">
        <v>213</v>
      </c>
      <c r="C100" s="26">
        <v>81015</v>
      </c>
      <c r="D100" s="7" t="str">
        <f t="shared" si="20"/>
        <v>N/A</v>
      </c>
      <c r="E100" s="26">
        <v>93094</v>
      </c>
      <c r="F100" s="7" t="str">
        <f t="shared" si="21"/>
        <v>N/A</v>
      </c>
      <c r="G100" s="26">
        <v>115156</v>
      </c>
      <c r="H100" s="7" t="str">
        <f t="shared" si="22"/>
        <v>N/A</v>
      </c>
      <c r="I100" s="8">
        <v>14.91</v>
      </c>
      <c r="J100" s="8">
        <v>23.7</v>
      </c>
      <c r="K100" s="25" t="s">
        <v>734</v>
      </c>
      <c r="L100" s="85" t="str">
        <f t="shared" si="19"/>
        <v>Yes</v>
      </c>
    </row>
    <row r="101" spans="1:12" x14ac:dyDescent="0.25">
      <c r="A101" s="108" t="s">
        <v>518</v>
      </c>
      <c r="B101" s="21" t="s">
        <v>213</v>
      </c>
      <c r="C101" s="22">
        <v>98</v>
      </c>
      <c r="D101" s="7" t="str">
        <f t="shared" si="20"/>
        <v>N/A</v>
      </c>
      <c r="E101" s="22">
        <v>92</v>
      </c>
      <c r="F101" s="7" t="str">
        <f t="shared" si="21"/>
        <v>N/A</v>
      </c>
      <c r="G101" s="22">
        <v>115</v>
      </c>
      <c r="H101" s="7" t="str">
        <f t="shared" si="22"/>
        <v>N/A</v>
      </c>
      <c r="I101" s="8">
        <v>-6.12</v>
      </c>
      <c r="J101" s="8">
        <v>25</v>
      </c>
      <c r="K101" s="25" t="s">
        <v>734</v>
      </c>
      <c r="L101" s="85" t="str">
        <f t="shared" si="19"/>
        <v>Yes</v>
      </c>
    </row>
    <row r="102" spans="1:12" ht="25" x14ac:dyDescent="0.25">
      <c r="A102" s="108" t="s">
        <v>1164</v>
      </c>
      <c r="B102" s="21" t="s">
        <v>213</v>
      </c>
      <c r="C102" s="26">
        <v>826.68367347000003</v>
      </c>
      <c r="D102" s="7" t="str">
        <f t="shared" si="20"/>
        <v>N/A</v>
      </c>
      <c r="E102" s="26">
        <v>1011.8913043</v>
      </c>
      <c r="F102" s="7" t="str">
        <f t="shared" si="21"/>
        <v>N/A</v>
      </c>
      <c r="G102" s="26">
        <v>1001.3565217</v>
      </c>
      <c r="H102" s="7" t="str">
        <f t="shared" si="22"/>
        <v>N/A</v>
      </c>
      <c r="I102" s="8">
        <v>22.4</v>
      </c>
      <c r="J102" s="8">
        <v>-1.04</v>
      </c>
      <c r="K102" s="25" t="s">
        <v>734</v>
      </c>
      <c r="L102" s="85" t="str">
        <f t="shared" si="19"/>
        <v>Yes</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1750</v>
      </c>
      <c r="J103" s="8" t="s">
        <v>1750</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1750</v>
      </c>
      <c r="J104" s="8" t="s">
        <v>1750</v>
      </c>
      <c r="K104" s="25" t="s">
        <v>734</v>
      </c>
      <c r="L104" s="85" t="str">
        <f t="shared" si="19"/>
        <v>N/A</v>
      </c>
    </row>
    <row r="105" spans="1:12" ht="25" x14ac:dyDescent="0.25">
      <c r="A105" s="108" t="s">
        <v>1166</v>
      </c>
      <c r="B105" s="21" t="s">
        <v>213</v>
      </c>
      <c r="C105" s="26" t="s">
        <v>1750</v>
      </c>
      <c r="D105" s="7" t="str">
        <f t="shared" si="20"/>
        <v>N/A</v>
      </c>
      <c r="E105" s="26" t="s">
        <v>1750</v>
      </c>
      <c r="F105" s="7" t="str">
        <f t="shared" si="21"/>
        <v>N/A</v>
      </c>
      <c r="G105" s="26" t="s">
        <v>1750</v>
      </c>
      <c r="H105" s="7" t="str">
        <f t="shared" si="22"/>
        <v>N/A</v>
      </c>
      <c r="I105" s="8" t="s">
        <v>1750</v>
      </c>
      <c r="J105" s="8" t="s">
        <v>1750</v>
      </c>
      <c r="K105" s="25" t="s">
        <v>734</v>
      </c>
      <c r="L105" s="85" t="str">
        <f t="shared" si="19"/>
        <v>N/A</v>
      </c>
    </row>
    <row r="106" spans="1:12" ht="25" x14ac:dyDescent="0.25">
      <c r="A106" s="108" t="s">
        <v>1167</v>
      </c>
      <c r="B106" s="21" t="s">
        <v>213</v>
      </c>
      <c r="C106" s="26">
        <v>5340325</v>
      </c>
      <c r="D106" s="7" t="str">
        <f t="shared" si="20"/>
        <v>N/A</v>
      </c>
      <c r="E106" s="26">
        <v>5884504</v>
      </c>
      <c r="F106" s="7" t="str">
        <f t="shared" si="21"/>
        <v>N/A</v>
      </c>
      <c r="G106" s="26">
        <v>6545053</v>
      </c>
      <c r="H106" s="7" t="str">
        <f t="shared" si="22"/>
        <v>N/A</v>
      </c>
      <c r="I106" s="8">
        <v>10.19</v>
      </c>
      <c r="J106" s="8">
        <v>11.23</v>
      </c>
      <c r="K106" s="25" t="s">
        <v>734</v>
      </c>
      <c r="L106" s="85" t="str">
        <f t="shared" si="19"/>
        <v>Yes</v>
      </c>
    </row>
    <row r="107" spans="1:12" x14ac:dyDescent="0.25">
      <c r="A107" s="108" t="s">
        <v>520</v>
      </c>
      <c r="B107" s="21" t="s">
        <v>213</v>
      </c>
      <c r="C107" s="22">
        <v>797</v>
      </c>
      <c r="D107" s="7" t="str">
        <f t="shared" si="20"/>
        <v>N/A</v>
      </c>
      <c r="E107" s="22">
        <v>824</v>
      </c>
      <c r="F107" s="7" t="str">
        <f t="shared" si="21"/>
        <v>N/A</v>
      </c>
      <c r="G107" s="22">
        <v>862</v>
      </c>
      <c r="H107" s="7" t="str">
        <f t="shared" si="22"/>
        <v>N/A</v>
      </c>
      <c r="I107" s="8">
        <v>3.3879999999999999</v>
      </c>
      <c r="J107" s="8">
        <v>4.6120000000000001</v>
      </c>
      <c r="K107" s="25" t="s">
        <v>734</v>
      </c>
      <c r="L107" s="85" t="str">
        <f t="shared" si="19"/>
        <v>Yes</v>
      </c>
    </row>
    <row r="108" spans="1:12" ht="25" x14ac:dyDescent="0.25">
      <c r="A108" s="108" t="s">
        <v>1168</v>
      </c>
      <c r="B108" s="21" t="s">
        <v>213</v>
      </c>
      <c r="C108" s="26">
        <v>6700.5332496999999</v>
      </c>
      <c r="D108" s="7" t="str">
        <f t="shared" si="20"/>
        <v>N/A</v>
      </c>
      <c r="E108" s="26">
        <v>7141.3883495</v>
      </c>
      <c r="F108" s="7" t="str">
        <f t="shared" si="21"/>
        <v>N/A</v>
      </c>
      <c r="G108" s="26">
        <v>7592.8689095</v>
      </c>
      <c r="H108" s="7" t="str">
        <f t="shared" si="22"/>
        <v>N/A</v>
      </c>
      <c r="I108" s="8">
        <v>6.5789999999999997</v>
      </c>
      <c r="J108" s="8">
        <v>6.3220000000000001</v>
      </c>
      <c r="K108" s="25" t="s">
        <v>734</v>
      </c>
      <c r="L108" s="85" t="str">
        <f t="shared" si="19"/>
        <v>Yes</v>
      </c>
    </row>
    <row r="109" spans="1:12" ht="25" x14ac:dyDescent="0.25">
      <c r="A109" s="108" t="s">
        <v>1169</v>
      </c>
      <c r="B109" s="21" t="s">
        <v>213</v>
      </c>
      <c r="C109" s="26">
        <v>711310</v>
      </c>
      <c r="D109" s="7" t="str">
        <f t="shared" si="20"/>
        <v>N/A</v>
      </c>
      <c r="E109" s="26">
        <v>994547</v>
      </c>
      <c r="F109" s="7" t="str">
        <f t="shared" si="21"/>
        <v>N/A</v>
      </c>
      <c r="G109" s="26">
        <v>1032935</v>
      </c>
      <c r="H109" s="7" t="str">
        <f t="shared" si="22"/>
        <v>N/A</v>
      </c>
      <c r="I109" s="8">
        <v>39.82</v>
      </c>
      <c r="J109" s="8">
        <v>3.86</v>
      </c>
      <c r="K109" s="25" t="s">
        <v>734</v>
      </c>
      <c r="L109" s="85" t="str">
        <f t="shared" si="19"/>
        <v>Yes</v>
      </c>
    </row>
    <row r="110" spans="1:12" x14ac:dyDescent="0.25">
      <c r="A110" s="108" t="s">
        <v>521</v>
      </c>
      <c r="B110" s="21" t="s">
        <v>213</v>
      </c>
      <c r="C110" s="22">
        <v>458</v>
      </c>
      <c r="D110" s="7" t="str">
        <f t="shared" si="20"/>
        <v>N/A</v>
      </c>
      <c r="E110" s="22">
        <v>447</v>
      </c>
      <c r="F110" s="7" t="str">
        <f t="shared" si="21"/>
        <v>N/A</v>
      </c>
      <c r="G110" s="22">
        <v>472</v>
      </c>
      <c r="H110" s="7" t="str">
        <f t="shared" si="22"/>
        <v>N/A</v>
      </c>
      <c r="I110" s="8">
        <v>-2.4</v>
      </c>
      <c r="J110" s="8">
        <v>5.593</v>
      </c>
      <c r="K110" s="25" t="s">
        <v>734</v>
      </c>
      <c r="L110" s="85" t="str">
        <f t="shared" si="19"/>
        <v>Yes</v>
      </c>
    </row>
    <row r="111" spans="1:12" ht="25" x14ac:dyDescent="0.25">
      <c r="A111" s="108" t="s">
        <v>1170</v>
      </c>
      <c r="B111" s="21" t="s">
        <v>213</v>
      </c>
      <c r="C111" s="26">
        <v>1553.0786026000001</v>
      </c>
      <c r="D111" s="7" t="str">
        <f t="shared" si="20"/>
        <v>N/A</v>
      </c>
      <c r="E111" s="26">
        <v>2224.9373602000001</v>
      </c>
      <c r="F111" s="7" t="str">
        <f t="shared" si="21"/>
        <v>N/A</v>
      </c>
      <c r="G111" s="26">
        <v>2188.4216102</v>
      </c>
      <c r="H111" s="7" t="str">
        <f t="shared" si="22"/>
        <v>N/A</v>
      </c>
      <c r="I111" s="8">
        <v>43.26</v>
      </c>
      <c r="J111" s="8">
        <v>-1.64</v>
      </c>
      <c r="K111" s="25" t="s">
        <v>734</v>
      </c>
      <c r="L111" s="85" t="str">
        <f t="shared" si="19"/>
        <v>Yes</v>
      </c>
    </row>
    <row r="112" spans="1:12" ht="25" x14ac:dyDescent="0.25">
      <c r="A112" s="108" t="s">
        <v>1171</v>
      </c>
      <c r="B112" s="21" t="s">
        <v>213</v>
      </c>
      <c r="C112" s="26">
        <v>0</v>
      </c>
      <c r="D112" s="7" t="str">
        <f t="shared" si="20"/>
        <v>N/A</v>
      </c>
      <c r="E112" s="26">
        <v>0</v>
      </c>
      <c r="F112" s="7" t="str">
        <f t="shared" si="21"/>
        <v>N/A</v>
      </c>
      <c r="G112" s="26">
        <v>0</v>
      </c>
      <c r="H112" s="7" t="str">
        <f t="shared" si="22"/>
        <v>N/A</v>
      </c>
      <c r="I112" s="8" t="s">
        <v>1750</v>
      </c>
      <c r="J112" s="8" t="s">
        <v>1750</v>
      </c>
      <c r="K112" s="25" t="s">
        <v>734</v>
      </c>
      <c r="L112" s="85" t="str">
        <f t="shared" si="19"/>
        <v>N/A</v>
      </c>
    </row>
    <row r="113" spans="1:12" x14ac:dyDescent="0.25">
      <c r="A113" s="108" t="s">
        <v>522</v>
      </c>
      <c r="B113" s="21" t="s">
        <v>213</v>
      </c>
      <c r="C113" s="22">
        <v>0</v>
      </c>
      <c r="D113" s="7" t="str">
        <f t="shared" si="20"/>
        <v>N/A</v>
      </c>
      <c r="E113" s="22">
        <v>0</v>
      </c>
      <c r="F113" s="7" t="str">
        <f t="shared" si="21"/>
        <v>N/A</v>
      </c>
      <c r="G113" s="22">
        <v>0</v>
      </c>
      <c r="H113" s="7" t="str">
        <f t="shared" si="22"/>
        <v>N/A</v>
      </c>
      <c r="I113" s="8" t="s">
        <v>1750</v>
      </c>
      <c r="J113" s="8" t="s">
        <v>1750</v>
      </c>
      <c r="K113" s="25" t="s">
        <v>734</v>
      </c>
      <c r="L113" s="85" t="str">
        <f t="shared" si="19"/>
        <v>N/A</v>
      </c>
    </row>
    <row r="114" spans="1:12" ht="25" x14ac:dyDescent="0.25">
      <c r="A114" s="108" t="s">
        <v>1172</v>
      </c>
      <c r="B114" s="21" t="s">
        <v>213</v>
      </c>
      <c r="C114" s="26" t="s">
        <v>1750</v>
      </c>
      <c r="D114" s="7" t="str">
        <f t="shared" si="20"/>
        <v>N/A</v>
      </c>
      <c r="E114" s="26" t="s">
        <v>1750</v>
      </c>
      <c r="F114" s="7" t="str">
        <f t="shared" si="21"/>
        <v>N/A</v>
      </c>
      <c r="G114" s="26" t="s">
        <v>1750</v>
      </c>
      <c r="H114" s="7" t="str">
        <f t="shared" si="22"/>
        <v>N/A</v>
      </c>
      <c r="I114" s="8" t="s">
        <v>1750</v>
      </c>
      <c r="J114" s="8" t="s">
        <v>1750</v>
      </c>
      <c r="K114" s="25" t="s">
        <v>734</v>
      </c>
      <c r="L114" s="85" t="str">
        <f t="shared" si="19"/>
        <v>N/A</v>
      </c>
    </row>
    <row r="115" spans="1:12" ht="25" x14ac:dyDescent="0.25">
      <c r="A115" s="108" t="s">
        <v>1173</v>
      </c>
      <c r="B115" s="21" t="s">
        <v>213</v>
      </c>
      <c r="C115" s="26">
        <v>0</v>
      </c>
      <c r="D115" s="7" t="str">
        <f t="shared" ref="D115:D146" si="23">IF($B115="N/A","N/A",IF(C115&gt;10,"No",IF(C115&lt;-10,"No","Yes")))</f>
        <v>N/A</v>
      </c>
      <c r="E115" s="26">
        <v>0</v>
      </c>
      <c r="F115" s="7" t="str">
        <f t="shared" ref="F115:F146" si="24">IF($B115="N/A","N/A",IF(E115&gt;10,"No",IF(E115&lt;-10,"No","Yes")))</f>
        <v>N/A</v>
      </c>
      <c r="G115" s="26">
        <v>0</v>
      </c>
      <c r="H115" s="7" t="str">
        <f t="shared" ref="H115:H146" si="25">IF($B115="N/A","N/A",IF(G115&gt;10,"No",IF(G115&lt;-10,"No","Yes")))</f>
        <v>N/A</v>
      </c>
      <c r="I115" s="8" t="s">
        <v>1750</v>
      </c>
      <c r="J115" s="8" t="s">
        <v>1750</v>
      </c>
      <c r="K115" s="25" t="s">
        <v>734</v>
      </c>
      <c r="L115" s="85" t="str">
        <f t="shared" si="19"/>
        <v>N/A</v>
      </c>
    </row>
    <row r="116" spans="1:12" ht="25" x14ac:dyDescent="0.25">
      <c r="A116" s="108" t="s">
        <v>523</v>
      </c>
      <c r="B116" s="21" t="s">
        <v>213</v>
      </c>
      <c r="C116" s="22">
        <v>0</v>
      </c>
      <c r="D116" s="7" t="str">
        <f t="shared" si="23"/>
        <v>N/A</v>
      </c>
      <c r="E116" s="22">
        <v>0</v>
      </c>
      <c r="F116" s="7" t="str">
        <f t="shared" si="24"/>
        <v>N/A</v>
      </c>
      <c r="G116" s="22">
        <v>0</v>
      </c>
      <c r="H116" s="7" t="str">
        <f t="shared" si="25"/>
        <v>N/A</v>
      </c>
      <c r="I116" s="8" t="s">
        <v>1750</v>
      </c>
      <c r="J116" s="8" t="s">
        <v>1750</v>
      </c>
      <c r="K116" s="25" t="s">
        <v>734</v>
      </c>
      <c r="L116" s="85" t="str">
        <f t="shared" si="19"/>
        <v>N/A</v>
      </c>
    </row>
    <row r="117" spans="1:12" ht="25" x14ac:dyDescent="0.25">
      <c r="A117" s="108" t="s">
        <v>1174</v>
      </c>
      <c r="B117" s="21" t="s">
        <v>213</v>
      </c>
      <c r="C117" s="26" t="s">
        <v>1750</v>
      </c>
      <c r="D117" s="7" t="str">
        <f t="shared" si="23"/>
        <v>N/A</v>
      </c>
      <c r="E117" s="26" t="s">
        <v>1750</v>
      </c>
      <c r="F117" s="7" t="str">
        <f t="shared" si="24"/>
        <v>N/A</v>
      </c>
      <c r="G117" s="26" t="s">
        <v>1750</v>
      </c>
      <c r="H117" s="7" t="str">
        <f t="shared" si="25"/>
        <v>N/A</v>
      </c>
      <c r="I117" s="8" t="s">
        <v>1750</v>
      </c>
      <c r="J117" s="8" t="s">
        <v>1750</v>
      </c>
      <c r="K117" s="25" t="s">
        <v>734</v>
      </c>
      <c r="L117" s="85" t="str">
        <f t="shared" si="19"/>
        <v>N/A</v>
      </c>
    </row>
    <row r="118" spans="1:12" ht="25" x14ac:dyDescent="0.25">
      <c r="A118" s="108" t="s">
        <v>1175</v>
      </c>
      <c r="B118" s="21" t="s">
        <v>213</v>
      </c>
      <c r="C118" s="26">
        <v>0</v>
      </c>
      <c r="D118" s="7" t="str">
        <f t="shared" si="23"/>
        <v>N/A</v>
      </c>
      <c r="E118" s="26">
        <v>0</v>
      </c>
      <c r="F118" s="7" t="str">
        <f t="shared" si="24"/>
        <v>N/A</v>
      </c>
      <c r="G118" s="26">
        <v>0</v>
      </c>
      <c r="H118" s="7" t="str">
        <f t="shared" si="25"/>
        <v>N/A</v>
      </c>
      <c r="I118" s="8" t="s">
        <v>1750</v>
      </c>
      <c r="J118" s="8" t="s">
        <v>1750</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1750</v>
      </c>
      <c r="J119" s="8" t="s">
        <v>1750</v>
      </c>
      <c r="K119" s="25" t="s">
        <v>734</v>
      </c>
      <c r="L119" s="85" t="str">
        <f t="shared" si="19"/>
        <v>N/A</v>
      </c>
    </row>
    <row r="120" spans="1:12" ht="25" x14ac:dyDescent="0.25">
      <c r="A120" s="108" t="s">
        <v>1176</v>
      </c>
      <c r="B120" s="21" t="s">
        <v>213</v>
      </c>
      <c r="C120" s="26" t="s">
        <v>1750</v>
      </c>
      <c r="D120" s="7" t="str">
        <f t="shared" si="23"/>
        <v>N/A</v>
      </c>
      <c r="E120" s="26" t="s">
        <v>1750</v>
      </c>
      <c r="F120" s="7" t="str">
        <f t="shared" si="24"/>
        <v>N/A</v>
      </c>
      <c r="G120" s="26" t="s">
        <v>1750</v>
      </c>
      <c r="H120" s="7" t="str">
        <f t="shared" si="25"/>
        <v>N/A</v>
      </c>
      <c r="I120" s="8" t="s">
        <v>1750</v>
      </c>
      <c r="J120" s="8" t="s">
        <v>1750</v>
      </c>
      <c r="K120" s="25" t="s">
        <v>734</v>
      </c>
      <c r="L120" s="85" t="str">
        <f t="shared" si="19"/>
        <v>N/A</v>
      </c>
    </row>
    <row r="121" spans="1:12" ht="25" x14ac:dyDescent="0.25">
      <c r="A121" s="108" t="s">
        <v>1177</v>
      </c>
      <c r="B121" s="21" t="s">
        <v>213</v>
      </c>
      <c r="C121" s="26">
        <v>28543</v>
      </c>
      <c r="D121" s="7" t="str">
        <f t="shared" si="23"/>
        <v>N/A</v>
      </c>
      <c r="E121" s="26">
        <v>30445</v>
      </c>
      <c r="F121" s="7" t="str">
        <f t="shared" si="24"/>
        <v>N/A</v>
      </c>
      <c r="G121" s="26">
        <v>19785</v>
      </c>
      <c r="H121" s="7" t="str">
        <f t="shared" si="25"/>
        <v>N/A</v>
      </c>
      <c r="I121" s="8">
        <v>6.6639999999999997</v>
      </c>
      <c r="J121" s="8">
        <v>-35</v>
      </c>
      <c r="K121" s="25" t="s">
        <v>734</v>
      </c>
      <c r="L121" s="85" t="str">
        <f t="shared" si="19"/>
        <v>No</v>
      </c>
    </row>
    <row r="122" spans="1:12" x14ac:dyDescent="0.25">
      <c r="A122" s="108" t="s">
        <v>525</v>
      </c>
      <c r="B122" s="21" t="s">
        <v>213</v>
      </c>
      <c r="C122" s="22">
        <v>73</v>
      </c>
      <c r="D122" s="7" t="str">
        <f t="shared" si="23"/>
        <v>N/A</v>
      </c>
      <c r="E122" s="22">
        <v>104</v>
      </c>
      <c r="F122" s="7" t="str">
        <f t="shared" si="24"/>
        <v>N/A</v>
      </c>
      <c r="G122" s="22">
        <v>98</v>
      </c>
      <c r="H122" s="7" t="str">
        <f t="shared" si="25"/>
        <v>N/A</v>
      </c>
      <c r="I122" s="8">
        <v>42.47</v>
      </c>
      <c r="J122" s="8">
        <v>-5.77</v>
      </c>
      <c r="K122" s="25" t="s">
        <v>734</v>
      </c>
      <c r="L122" s="85" t="str">
        <f t="shared" si="19"/>
        <v>Yes</v>
      </c>
    </row>
    <row r="123" spans="1:12" ht="25" x14ac:dyDescent="0.25">
      <c r="A123" s="108" t="s">
        <v>1178</v>
      </c>
      <c r="B123" s="21" t="s">
        <v>213</v>
      </c>
      <c r="C123" s="26">
        <v>391</v>
      </c>
      <c r="D123" s="7" t="str">
        <f t="shared" si="23"/>
        <v>N/A</v>
      </c>
      <c r="E123" s="26">
        <v>292.74038461999999</v>
      </c>
      <c r="F123" s="7" t="str">
        <f t="shared" si="24"/>
        <v>N/A</v>
      </c>
      <c r="G123" s="26">
        <v>201.88775509999999</v>
      </c>
      <c r="H123" s="7" t="str">
        <f t="shared" si="25"/>
        <v>N/A</v>
      </c>
      <c r="I123" s="8">
        <v>-25.1</v>
      </c>
      <c r="J123" s="8">
        <v>-31</v>
      </c>
      <c r="K123" s="25" t="s">
        <v>734</v>
      </c>
      <c r="L123" s="85" t="str">
        <f t="shared" si="19"/>
        <v>No</v>
      </c>
    </row>
    <row r="124" spans="1:12" ht="25" x14ac:dyDescent="0.25">
      <c r="A124" s="108" t="s">
        <v>1179</v>
      </c>
      <c r="B124" s="21" t="s">
        <v>213</v>
      </c>
      <c r="C124" s="26">
        <v>886153</v>
      </c>
      <c r="D124" s="7" t="str">
        <f t="shared" si="23"/>
        <v>N/A</v>
      </c>
      <c r="E124" s="26">
        <v>879436</v>
      </c>
      <c r="F124" s="7" t="str">
        <f t="shared" si="24"/>
        <v>N/A</v>
      </c>
      <c r="G124" s="26">
        <v>979413</v>
      </c>
      <c r="H124" s="7" t="str">
        <f t="shared" si="25"/>
        <v>N/A</v>
      </c>
      <c r="I124" s="8">
        <v>-0.75800000000000001</v>
      </c>
      <c r="J124" s="8">
        <v>11.37</v>
      </c>
      <c r="K124" s="25" t="s">
        <v>734</v>
      </c>
      <c r="L124" s="85" t="str">
        <f t="shared" si="19"/>
        <v>Yes</v>
      </c>
    </row>
    <row r="125" spans="1:12" ht="25" x14ac:dyDescent="0.25">
      <c r="A125" s="108" t="s">
        <v>526</v>
      </c>
      <c r="B125" s="21" t="s">
        <v>213</v>
      </c>
      <c r="C125" s="22">
        <v>735</v>
      </c>
      <c r="D125" s="7" t="str">
        <f t="shared" si="23"/>
        <v>N/A</v>
      </c>
      <c r="E125" s="22">
        <v>736</v>
      </c>
      <c r="F125" s="7" t="str">
        <f t="shared" si="24"/>
        <v>N/A</v>
      </c>
      <c r="G125" s="22">
        <v>823</v>
      </c>
      <c r="H125" s="7" t="str">
        <f t="shared" si="25"/>
        <v>N/A</v>
      </c>
      <c r="I125" s="8">
        <v>0.1361</v>
      </c>
      <c r="J125" s="8">
        <v>11.82</v>
      </c>
      <c r="K125" s="25" t="s">
        <v>734</v>
      </c>
      <c r="L125" s="85" t="str">
        <f t="shared" si="19"/>
        <v>Yes</v>
      </c>
    </row>
    <row r="126" spans="1:12" ht="25" x14ac:dyDescent="0.25">
      <c r="A126" s="108" t="s">
        <v>1180</v>
      </c>
      <c r="B126" s="21" t="s">
        <v>213</v>
      </c>
      <c r="C126" s="26">
        <v>1205.6503401</v>
      </c>
      <c r="D126" s="7" t="str">
        <f t="shared" si="23"/>
        <v>N/A</v>
      </c>
      <c r="E126" s="26">
        <v>1194.8858696</v>
      </c>
      <c r="F126" s="7" t="str">
        <f t="shared" si="24"/>
        <v>N/A</v>
      </c>
      <c r="G126" s="26">
        <v>1190.0522479000001</v>
      </c>
      <c r="H126" s="7" t="str">
        <f t="shared" si="25"/>
        <v>N/A</v>
      </c>
      <c r="I126" s="8">
        <v>-0.89300000000000002</v>
      </c>
      <c r="J126" s="8">
        <v>-0.40500000000000003</v>
      </c>
      <c r="K126" s="25" t="s">
        <v>734</v>
      </c>
      <c r="L126" s="85" t="str">
        <f t="shared" si="19"/>
        <v>Yes</v>
      </c>
    </row>
    <row r="127" spans="1:12" ht="25" x14ac:dyDescent="0.25">
      <c r="A127" s="108" t="s">
        <v>1181</v>
      </c>
      <c r="B127" s="21" t="s">
        <v>213</v>
      </c>
      <c r="C127" s="26">
        <v>0</v>
      </c>
      <c r="D127" s="7" t="str">
        <f t="shared" si="23"/>
        <v>N/A</v>
      </c>
      <c r="E127" s="26">
        <v>0</v>
      </c>
      <c r="F127" s="7" t="str">
        <f t="shared" si="24"/>
        <v>N/A</v>
      </c>
      <c r="G127" s="26">
        <v>0</v>
      </c>
      <c r="H127" s="7" t="str">
        <f t="shared" si="25"/>
        <v>N/A</v>
      </c>
      <c r="I127" s="8" t="s">
        <v>1750</v>
      </c>
      <c r="J127" s="8" t="s">
        <v>1750</v>
      </c>
      <c r="K127" s="25" t="s">
        <v>734</v>
      </c>
      <c r="L127" s="85" t="str">
        <f t="shared" si="19"/>
        <v>N/A</v>
      </c>
    </row>
    <row r="128" spans="1:12" x14ac:dyDescent="0.25">
      <c r="A128" s="108" t="s">
        <v>527</v>
      </c>
      <c r="B128" s="21" t="s">
        <v>213</v>
      </c>
      <c r="C128" s="22">
        <v>0</v>
      </c>
      <c r="D128" s="7" t="str">
        <f t="shared" si="23"/>
        <v>N/A</v>
      </c>
      <c r="E128" s="22">
        <v>0</v>
      </c>
      <c r="F128" s="7" t="str">
        <f t="shared" si="24"/>
        <v>N/A</v>
      </c>
      <c r="G128" s="22">
        <v>0</v>
      </c>
      <c r="H128" s="7" t="str">
        <f t="shared" si="25"/>
        <v>N/A</v>
      </c>
      <c r="I128" s="8" t="s">
        <v>1750</v>
      </c>
      <c r="J128" s="8" t="s">
        <v>1750</v>
      </c>
      <c r="K128" s="25" t="s">
        <v>734</v>
      </c>
      <c r="L128" s="85" t="str">
        <f t="shared" si="19"/>
        <v>N/A</v>
      </c>
    </row>
    <row r="129" spans="1:12" ht="25" x14ac:dyDescent="0.25">
      <c r="A129" s="108" t="s">
        <v>1182</v>
      </c>
      <c r="B129" s="21" t="s">
        <v>213</v>
      </c>
      <c r="C129" s="26" t="s">
        <v>1750</v>
      </c>
      <c r="D129" s="7" t="str">
        <f t="shared" si="23"/>
        <v>N/A</v>
      </c>
      <c r="E129" s="26" t="s">
        <v>1750</v>
      </c>
      <c r="F129" s="7" t="str">
        <f t="shared" si="24"/>
        <v>N/A</v>
      </c>
      <c r="G129" s="26" t="s">
        <v>1750</v>
      </c>
      <c r="H129" s="7" t="str">
        <f t="shared" si="25"/>
        <v>N/A</v>
      </c>
      <c r="I129" s="8" t="s">
        <v>1750</v>
      </c>
      <c r="J129" s="8" t="s">
        <v>1750</v>
      </c>
      <c r="K129" s="25" t="s">
        <v>734</v>
      </c>
      <c r="L129" s="85" t="str">
        <f t="shared" si="19"/>
        <v>N/A</v>
      </c>
    </row>
    <row r="130" spans="1:12" ht="25" x14ac:dyDescent="0.25">
      <c r="A130" s="108" t="s">
        <v>1183</v>
      </c>
      <c r="B130" s="21" t="s">
        <v>213</v>
      </c>
      <c r="C130" s="26">
        <v>0</v>
      </c>
      <c r="D130" s="7" t="str">
        <f t="shared" si="23"/>
        <v>N/A</v>
      </c>
      <c r="E130" s="26">
        <v>0</v>
      </c>
      <c r="F130" s="7" t="str">
        <f t="shared" si="24"/>
        <v>N/A</v>
      </c>
      <c r="G130" s="26">
        <v>0</v>
      </c>
      <c r="H130" s="7" t="str">
        <f t="shared" si="25"/>
        <v>N/A</v>
      </c>
      <c r="I130" s="8" t="s">
        <v>1750</v>
      </c>
      <c r="J130" s="8" t="s">
        <v>1750</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1750</v>
      </c>
      <c r="J131" s="8" t="s">
        <v>1750</v>
      </c>
      <c r="K131" s="25" t="s">
        <v>734</v>
      </c>
      <c r="L131" s="85" t="str">
        <f t="shared" si="19"/>
        <v>N/A</v>
      </c>
    </row>
    <row r="132" spans="1:12" ht="25" x14ac:dyDescent="0.25">
      <c r="A132" s="108" t="s">
        <v>1184</v>
      </c>
      <c r="B132" s="21" t="s">
        <v>213</v>
      </c>
      <c r="C132" s="26" t="s">
        <v>1750</v>
      </c>
      <c r="D132" s="7" t="str">
        <f t="shared" si="23"/>
        <v>N/A</v>
      </c>
      <c r="E132" s="26" t="s">
        <v>1750</v>
      </c>
      <c r="F132" s="7" t="str">
        <f t="shared" si="24"/>
        <v>N/A</v>
      </c>
      <c r="G132" s="26" t="s">
        <v>1750</v>
      </c>
      <c r="H132" s="7" t="str">
        <f t="shared" si="25"/>
        <v>N/A</v>
      </c>
      <c r="I132" s="8" t="s">
        <v>1750</v>
      </c>
      <c r="J132" s="8" t="s">
        <v>1750</v>
      </c>
      <c r="K132" s="25" t="s">
        <v>734</v>
      </c>
      <c r="L132" s="85" t="str">
        <f t="shared" si="19"/>
        <v>N/A</v>
      </c>
    </row>
    <row r="133" spans="1:12" x14ac:dyDescent="0.25">
      <c r="A133" s="108" t="s">
        <v>1185</v>
      </c>
      <c r="B133" s="21" t="s">
        <v>213</v>
      </c>
      <c r="C133" s="26">
        <v>0</v>
      </c>
      <c r="D133" s="7" t="str">
        <f t="shared" si="23"/>
        <v>N/A</v>
      </c>
      <c r="E133" s="26">
        <v>0</v>
      </c>
      <c r="F133" s="7" t="str">
        <f t="shared" si="24"/>
        <v>N/A</v>
      </c>
      <c r="G133" s="26">
        <v>0</v>
      </c>
      <c r="H133" s="7" t="str">
        <f t="shared" si="25"/>
        <v>N/A</v>
      </c>
      <c r="I133" s="8" t="s">
        <v>1750</v>
      </c>
      <c r="J133" s="8" t="s">
        <v>1750</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1750</v>
      </c>
      <c r="J134" s="8" t="s">
        <v>1750</v>
      </c>
      <c r="K134" s="25" t="s">
        <v>734</v>
      </c>
      <c r="L134" s="85" t="str">
        <f t="shared" si="19"/>
        <v>N/A</v>
      </c>
    </row>
    <row r="135" spans="1:12" x14ac:dyDescent="0.25">
      <c r="A135" s="108" t="s">
        <v>1186</v>
      </c>
      <c r="B135" s="21" t="s">
        <v>213</v>
      </c>
      <c r="C135" s="26" t="s">
        <v>1750</v>
      </c>
      <c r="D135" s="7" t="str">
        <f t="shared" si="23"/>
        <v>N/A</v>
      </c>
      <c r="E135" s="26" t="s">
        <v>1750</v>
      </c>
      <c r="F135" s="7" t="str">
        <f t="shared" si="24"/>
        <v>N/A</v>
      </c>
      <c r="G135" s="26" t="s">
        <v>1750</v>
      </c>
      <c r="H135" s="7" t="str">
        <f t="shared" si="25"/>
        <v>N/A</v>
      </c>
      <c r="I135" s="8" t="s">
        <v>1750</v>
      </c>
      <c r="J135" s="8" t="s">
        <v>1750</v>
      </c>
      <c r="K135" s="25" t="s">
        <v>734</v>
      </c>
      <c r="L135" s="85" t="str">
        <f t="shared" si="19"/>
        <v>N/A</v>
      </c>
    </row>
    <row r="136" spans="1:12" x14ac:dyDescent="0.25">
      <c r="A136" s="108" t="s">
        <v>1187</v>
      </c>
      <c r="B136" s="21" t="s">
        <v>213</v>
      </c>
      <c r="C136" s="26">
        <v>110737786</v>
      </c>
      <c r="D136" s="7" t="str">
        <f t="shared" si="23"/>
        <v>N/A</v>
      </c>
      <c r="E136" s="26">
        <v>115175650</v>
      </c>
      <c r="F136" s="7" t="str">
        <f t="shared" si="24"/>
        <v>N/A</v>
      </c>
      <c r="G136" s="26">
        <v>117312005</v>
      </c>
      <c r="H136" s="7" t="str">
        <f t="shared" si="25"/>
        <v>N/A</v>
      </c>
      <c r="I136" s="8">
        <v>4.008</v>
      </c>
      <c r="J136" s="8">
        <v>1.855</v>
      </c>
      <c r="K136" s="25" t="s">
        <v>734</v>
      </c>
      <c r="L136" s="85" t="str">
        <f t="shared" si="19"/>
        <v>Yes</v>
      </c>
    </row>
    <row r="137" spans="1:12" x14ac:dyDescent="0.25">
      <c r="A137" s="108" t="s">
        <v>530</v>
      </c>
      <c r="B137" s="21" t="s">
        <v>213</v>
      </c>
      <c r="C137" s="22">
        <v>3619</v>
      </c>
      <c r="D137" s="7" t="str">
        <f t="shared" si="23"/>
        <v>N/A</v>
      </c>
      <c r="E137" s="22">
        <v>3664</v>
      </c>
      <c r="F137" s="7" t="str">
        <f t="shared" si="24"/>
        <v>N/A</v>
      </c>
      <c r="G137" s="22">
        <v>3710</v>
      </c>
      <c r="H137" s="7" t="str">
        <f t="shared" si="25"/>
        <v>N/A</v>
      </c>
      <c r="I137" s="8">
        <v>1.2430000000000001</v>
      </c>
      <c r="J137" s="8">
        <v>1.2549999999999999</v>
      </c>
      <c r="K137" s="25" t="s">
        <v>734</v>
      </c>
      <c r="L137" s="85" t="str">
        <f t="shared" si="19"/>
        <v>Yes</v>
      </c>
    </row>
    <row r="138" spans="1:12" x14ac:dyDescent="0.25">
      <c r="A138" s="108" t="s">
        <v>1188</v>
      </c>
      <c r="B138" s="21" t="s">
        <v>213</v>
      </c>
      <c r="C138" s="26">
        <v>30599.001381999999</v>
      </c>
      <c r="D138" s="7" t="str">
        <f t="shared" si="23"/>
        <v>N/A</v>
      </c>
      <c r="E138" s="26">
        <v>31434.402292999999</v>
      </c>
      <c r="F138" s="7" t="str">
        <f t="shared" si="24"/>
        <v>N/A</v>
      </c>
      <c r="G138" s="26">
        <v>31620.486523</v>
      </c>
      <c r="H138" s="7" t="str">
        <f t="shared" si="25"/>
        <v>N/A</v>
      </c>
      <c r="I138" s="8">
        <v>2.73</v>
      </c>
      <c r="J138" s="8">
        <v>0.59199999999999997</v>
      </c>
      <c r="K138" s="25" t="s">
        <v>734</v>
      </c>
      <c r="L138" s="85" t="str">
        <f t="shared" si="19"/>
        <v>Yes</v>
      </c>
    </row>
    <row r="139" spans="1:12" x14ac:dyDescent="0.25">
      <c r="A139" s="134" t="s">
        <v>404</v>
      </c>
      <c r="B139" s="10" t="s">
        <v>213</v>
      </c>
      <c r="C139" s="10">
        <v>743121148</v>
      </c>
      <c r="D139" s="7" t="str">
        <f t="shared" si="23"/>
        <v>N/A</v>
      </c>
      <c r="E139" s="10">
        <v>798122711</v>
      </c>
      <c r="F139" s="7" t="str">
        <f t="shared" si="24"/>
        <v>N/A</v>
      </c>
      <c r="G139" s="10">
        <v>824897929</v>
      </c>
      <c r="H139" s="7" t="str">
        <f t="shared" si="25"/>
        <v>N/A</v>
      </c>
      <c r="I139" s="8">
        <v>7.4009999999999998</v>
      </c>
      <c r="J139" s="8">
        <v>3.355</v>
      </c>
      <c r="K139" s="10" t="s">
        <v>213</v>
      </c>
      <c r="L139" s="85" t="str">
        <f t="shared" ref="L139:L158" si="26">IF(J139="Div by 0", "N/A", IF(K139="N/A","N/A", IF(J139&gt;VALUE(MID(K139,1,2)), "No", IF(J139&lt;-1*VALUE(MID(K139,1,2)), "No", "Yes"))))</f>
        <v>N/A</v>
      </c>
    </row>
    <row r="140" spans="1:12" x14ac:dyDescent="0.25">
      <c r="A140" s="134" t="s">
        <v>1189</v>
      </c>
      <c r="B140" s="10" t="s">
        <v>213</v>
      </c>
      <c r="C140" s="10">
        <v>5519.2782882000001</v>
      </c>
      <c r="D140" s="7" t="str">
        <f t="shared" si="23"/>
        <v>N/A</v>
      </c>
      <c r="E140" s="10">
        <v>5719.8746622999997</v>
      </c>
      <c r="F140" s="7" t="str">
        <f t="shared" si="24"/>
        <v>N/A</v>
      </c>
      <c r="G140" s="10">
        <v>5873.2915790999996</v>
      </c>
      <c r="H140" s="7" t="str">
        <f t="shared" si="25"/>
        <v>N/A</v>
      </c>
      <c r="I140" s="8">
        <v>3.6339999999999999</v>
      </c>
      <c r="J140" s="8">
        <v>2.6819999999999999</v>
      </c>
      <c r="K140" s="10" t="s">
        <v>213</v>
      </c>
      <c r="L140" s="85" t="str">
        <f t="shared" si="26"/>
        <v>N/A</v>
      </c>
    </row>
    <row r="141" spans="1:12" x14ac:dyDescent="0.25">
      <c r="A141" s="134" t="s">
        <v>405</v>
      </c>
      <c r="B141" s="10" t="s">
        <v>213</v>
      </c>
      <c r="C141" s="10">
        <v>1211181</v>
      </c>
      <c r="D141" s="7" t="str">
        <f t="shared" si="23"/>
        <v>N/A</v>
      </c>
      <c r="E141" s="10">
        <v>607315</v>
      </c>
      <c r="F141" s="7" t="str">
        <f t="shared" si="24"/>
        <v>N/A</v>
      </c>
      <c r="G141" s="10">
        <v>1021879</v>
      </c>
      <c r="H141" s="7" t="str">
        <f t="shared" si="25"/>
        <v>N/A</v>
      </c>
      <c r="I141" s="8">
        <v>-49.9</v>
      </c>
      <c r="J141" s="8">
        <v>68.260000000000005</v>
      </c>
      <c r="K141" s="10" t="s">
        <v>213</v>
      </c>
      <c r="L141" s="85" t="str">
        <f t="shared" si="26"/>
        <v>N/A</v>
      </c>
    </row>
    <row r="142" spans="1:12" x14ac:dyDescent="0.25">
      <c r="A142" s="134" t="s">
        <v>1190</v>
      </c>
      <c r="B142" s="10" t="s">
        <v>213</v>
      </c>
      <c r="C142" s="10">
        <v>6374.6368420999997</v>
      </c>
      <c r="D142" s="7" t="str">
        <f t="shared" si="23"/>
        <v>N/A</v>
      </c>
      <c r="E142" s="10">
        <v>2977.0343137</v>
      </c>
      <c r="F142" s="7" t="str">
        <f t="shared" si="24"/>
        <v>N/A</v>
      </c>
      <c r="G142" s="10">
        <v>5906.8150288999996</v>
      </c>
      <c r="H142" s="7" t="str">
        <f t="shared" si="25"/>
        <v>N/A</v>
      </c>
      <c r="I142" s="8">
        <v>-53.3</v>
      </c>
      <c r="J142" s="8">
        <v>98.41</v>
      </c>
      <c r="K142" s="10" t="s">
        <v>213</v>
      </c>
      <c r="L142" s="85" t="str">
        <f t="shared" si="26"/>
        <v>N/A</v>
      </c>
    </row>
    <row r="143" spans="1:12" x14ac:dyDescent="0.25">
      <c r="A143" s="134" t="s">
        <v>406</v>
      </c>
      <c r="B143" s="10" t="s">
        <v>213</v>
      </c>
      <c r="C143" s="10">
        <v>6655580</v>
      </c>
      <c r="D143" s="7" t="str">
        <f t="shared" si="23"/>
        <v>N/A</v>
      </c>
      <c r="E143" s="10">
        <v>7576738</v>
      </c>
      <c r="F143" s="7" t="str">
        <f t="shared" si="24"/>
        <v>N/A</v>
      </c>
      <c r="G143" s="10">
        <v>7477437</v>
      </c>
      <c r="H143" s="7" t="str">
        <f t="shared" si="25"/>
        <v>N/A</v>
      </c>
      <c r="I143" s="8">
        <v>13.84</v>
      </c>
      <c r="J143" s="8">
        <v>-1.31</v>
      </c>
      <c r="K143" s="10" t="s">
        <v>213</v>
      </c>
      <c r="L143" s="85" t="str">
        <f t="shared" si="26"/>
        <v>N/A</v>
      </c>
    </row>
    <row r="144" spans="1:12" x14ac:dyDescent="0.25">
      <c r="A144" s="134" t="s">
        <v>1191</v>
      </c>
      <c r="B144" s="10" t="s">
        <v>213</v>
      </c>
      <c r="C144" s="10">
        <v>783.56251471999997</v>
      </c>
      <c r="D144" s="7" t="str">
        <f t="shared" si="23"/>
        <v>N/A</v>
      </c>
      <c r="E144" s="10">
        <v>874.00369131000002</v>
      </c>
      <c r="F144" s="7" t="str">
        <f t="shared" si="24"/>
        <v>N/A</v>
      </c>
      <c r="G144" s="10">
        <v>869.16622109000002</v>
      </c>
      <c r="H144" s="7" t="str">
        <f t="shared" si="25"/>
        <v>N/A</v>
      </c>
      <c r="I144" s="8">
        <v>11.54</v>
      </c>
      <c r="J144" s="8">
        <v>-0.55300000000000005</v>
      </c>
      <c r="K144" s="10" t="s">
        <v>213</v>
      </c>
      <c r="L144" s="85" t="str">
        <f t="shared" si="26"/>
        <v>N/A</v>
      </c>
    </row>
    <row r="145" spans="1:13" x14ac:dyDescent="0.25">
      <c r="A145" s="134" t="s">
        <v>407</v>
      </c>
      <c r="B145" s="10" t="s">
        <v>213</v>
      </c>
      <c r="C145" s="10">
        <v>17757086</v>
      </c>
      <c r="D145" s="7" t="str">
        <f t="shared" si="23"/>
        <v>N/A</v>
      </c>
      <c r="E145" s="10">
        <v>14540862</v>
      </c>
      <c r="F145" s="7" t="str">
        <f t="shared" si="24"/>
        <v>N/A</v>
      </c>
      <c r="G145" s="10">
        <v>12830201</v>
      </c>
      <c r="H145" s="7" t="str">
        <f t="shared" si="25"/>
        <v>N/A</v>
      </c>
      <c r="I145" s="8">
        <v>-18.100000000000001</v>
      </c>
      <c r="J145" s="8">
        <v>-11.8</v>
      </c>
      <c r="K145" s="10" t="s">
        <v>213</v>
      </c>
      <c r="L145" s="85" t="str">
        <f t="shared" si="26"/>
        <v>N/A</v>
      </c>
    </row>
    <row r="146" spans="1:13" x14ac:dyDescent="0.25">
      <c r="A146" s="134" t="s">
        <v>1192</v>
      </c>
      <c r="B146" s="10" t="s">
        <v>213</v>
      </c>
      <c r="C146" s="10">
        <v>3282.8777963000002</v>
      </c>
      <c r="D146" s="7" t="str">
        <f t="shared" si="23"/>
        <v>N/A</v>
      </c>
      <c r="E146" s="10">
        <v>3492.0417867000001</v>
      </c>
      <c r="F146" s="7" t="str">
        <f t="shared" si="24"/>
        <v>N/A</v>
      </c>
      <c r="G146" s="10">
        <v>3441.5775214999999</v>
      </c>
      <c r="H146" s="7" t="str">
        <f t="shared" si="25"/>
        <v>N/A</v>
      </c>
      <c r="I146" s="8">
        <v>6.3710000000000004</v>
      </c>
      <c r="J146" s="8">
        <v>-1.45</v>
      </c>
      <c r="K146" s="10" t="s">
        <v>213</v>
      </c>
      <c r="L146" s="85" t="str">
        <f t="shared" si="26"/>
        <v>N/A</v>
      </c>
    </row>
    <row r="147" spans="1:13" x14ac:dyDescent="0.25">
      <c r="A147" s="134"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1750</v>
      </c>
      <c r="J147" s="8" t="s">
        <v>1750</v>
      </c>
      <c r="K147" s="10" t="s">
        <v>213</v>
      </c>
      <c r="L147" s="85" t="str">
        <f t="shared" si="26"/>
        <v>N/A</v>
      </c>
    </row>
    <row r="148" spans="1:13" x14ac:dyDescent="0.25">
      <c r="A148" s="134" t="s">
        <v>1193</v>
      </c>
      <c r="B148" s="10" t="s">
        <v>213</v>
      </c>
      <c r="C148" s="10" t="s">
        <v>1750</v>
      </c>
      <c r="D148" s="7" t="str">
        <f t="shared" si="27"/>
        <v>N/A</v>
      </c>
      <c r="E148" s="10" t="s">
        <v>1750</v>
      </c>
      <c r="F148" s="7" t="str">
        <f t="shared" si="28"/>
        <v>N/A</v>
      </c>
      <c r="G148" s="10" t="s">
        <v>1750</v>
      </c>
      <c r="H148" s="7" t="str">
        <f t="shared" si="29"/>
        <v>N/A</v>
      </c>
      <c r="I148" s="8" t="s">
        <v>1750</v>
      </c>
      <c r="J148" s="8" t="s">
        <v>1750</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1750</v>
      </c>
      <c r="J149" s="8" t="s">
        <v>1750</v>
      </c>
      <c r="K149" s="10" t="s">
        <v>213</v>
      </c>
      <c r="L149" s="85" t="str">
        <f t="shared" si="26"/>
        <v>N/A</v>
      </c>
    </row>
    <row r="150" spans="1:13" x14ac:dyDescent="0.25">
      <c r="A150" s="134" t="s">
        <v>1194</v>
      </c>
      <c r="B150" s="10" t="s">
        <v>213</v>
      </c>
      <c r="C150" s="10" t="s">
        <v>1750</v>
      </c>
      <c r="D150" s="7" t="str">
        <f t="shared" si="27"/>
        <v>N/A</v>
      </c>
      <c r="E150" s="10" t="s">
        <v>1750</v>
      </c>
      <c r="F150" s="7" t="str">
        <f t="shared" si="28"/>
        <v>N/A</v>
      </c>
      <c r="G150" s="10" t="s">
        <v>1750</v>
      </c>
      <c r="H150" s="7" t="str">
        <f t="shared" si="29"/>
        <v>N/A</v>
      </c>
      <c r="I150" s="8" t="s">
        <v>1750</v>
      </c>
      <c r="J150" s="8" t="s">
        <v>1750</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85" t="str">
        <f t="shared" si="26"/>
        <v>N/A</v>
      </c>
    </row>
    <row r="152" spans="1:13" x14ac:dyDescent="0.25">
      <c r="A152" s="134" t="s">
        <v>1195</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1750</v>
      </c>
      <c r="J153" s="8" t="s">
        <v>1750</v>
      </c>
      <c r="K153" s="10" t="s">
        <v>213</v>
      </c>
      <c r="L153" s="85" t="str">
        <f t="shared" si="26"/>
        <v>N/A</v>
      </c>
      <c r="M153" s="31"/>
    </row>
    <row r="154" spans="1:13" x14ac:dyDescent="0.25">
      <c r="A154" s="134" t="s">
        <v>1196</v>
      </c>
      <c r="B154" s="10" t="s">
        <v>213</v>
      </c>
      <c r="C154" s="10" t="s">
        <v>1750</v>
      </c>
      <c r="D154" s="7" t="str">
        <f t="shared" si="27"/>
        <v>N/A</v>
      </c>
      <c r="E154" s="10" t="s">
        <v>1750</v>
      </c>
      <c r="F154" s="7" t="str">
        <f t="shared" si="28"/>
        <v>N/A</v>
      </c>
      <c r="G154" s="10" t="s">
        <v>1750</v>
      </c>
      <c r="H154" s="7" t="str">
        <f t="shared" si="29"/>
        <v>N/A</v>
      </c>
      <c r="I154" s="8" t="s">
        <v>1750</v>
      </c>
      <c r="J154" s="8" t="s">
        <v>1750</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85" t="str">
        <f t="shared" si="26"/>
        <v>N/A</v>
      </c>
    </row>
    <row r="156" spans="1:13" x14ac:dyDescent="0.25">
      <c r="A156" s="134" t="s">
        <v>1197</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85" t="str">
        <f t="shared" si="26"/>
        <v>N/A</v>
      </c>
    </row>
    <row r="158" spans="1:13" x14ac:dyDescent="0.25">
      <c r="A158" s="134" t="s">
        <v>1198</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85" t="str">
        <f t="shared" ref="L159:L160" si="30">IF(J159="Div by 0", "N/A", IF(K159="N/A","N/A", IF(J159&gt;VALUE(MID(K159,1,2)), "No", IF(J159&lt;-1*VALUE(MID(K159,1,2)), "No", "Yes"))))</f>
        <v>N/A</v>
      </c>
    </row>
    <row r="160" spans="1:13" ht="25" x14ac:dyDescent="0.25">
      <c r="A160" s="134" t="s">
        <v>1199</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1750</v>
      </c>
      <c r="J161" s="8" t="s">
        <v>1750</v>
      </c>
      <c r="K161" s="10" t="s">
        <v>213</v>
      </c>
      <c r="L161" s="85" t="str">
        <f>IF(J161="Div by 0", "N/A", IF(K161="N/A","N/A", IF(J161&gt;VALUE(MID(K161,1,2)), "No", IF(J161&lt;-1*VALUE(MID(K161,1,2)), "No", "Yes"))))</f>
        <v>N/A</v>
      </c>
    </row>
    <row r="162" spans="1:16" ht="25" x14ac:dyDescent="0.25">
      <c r="A162" s="134" t="s">
        <v>1200</v>
      </c>
      <c r="B162" s="10" t="s">
        <v>213</v>
      </c>
      <c r="C162" s="10" t="s">
        <v>1750</v>
      </c>
      <c r="D162" s="10" t="s">
        <v>213</v>
      </c>
      <c r="E162" s="10" t="s">
        <v>1750</v>
      </c>
      <c r="F162" s="10" t="s">
        <v>213</v>
      </c>
      <c r="G162" s="10" t="s">
        <v>1750</v>
      </c>
      <c r="H162" s="10" t="s">
        <v>213</v>
      </c>
      <c r="I162" s="8" t="s">
        <v>1750</v>
      </c>
      <c r="J162" s="8" t="s">
        <v>1750</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1750</v>
      </c>
      <c r="J163" s="8" t="s">
        <v>1750</v>
      </c>
      <c r="K163" s="10" t="s">
        <v>213</v>
      </c>
      <c r="L163" s="85" t="str">
        <f>IF(J163="Div by 0", "N/A", IF(K163="N/A","N/A", IF(J163&gt;VALUE(MID(K163,1,2)), "No", IF(J163&lt;-1*VALUE(MID(K163,1,2)), "No", "Yes"))))</f>
        <v>N/A</v>
      </c>
      <c r="N163" s="32"/>
    </row>
    <row r="164" spans="1:16" x14ac:dyDescent="0.25">
      <c r="A164" s="134" t="s">
        <v>1214</v>
      </c>
      <c r="B164" s="71" t="s">
        <v>213</v>
      </c>
      <c r="C164" s="71">
        <v>1712.3690922999999</v>
      </c>
      <c r="D164" s="72" t="str">
        <f t="shared" ref="D164" si="31">IF($B164="N/A","N/A",IF(C164&gt;10,"No",IF(C164&lt;-10,"No","Yes")))</f>
        <v>N/A</v>
      </c>
      <c r="E164" s="71">
        <v>1740.3116723000001</v>
      </c>
      <c r="F164" s="72" t="str">
        <f t="shared" ref="F164" si="32">IF($B164="N/A","N/A",IF(E164&gt;10,"No",IF(E164&lt;-10,"No","Yes")))</f>
        <v>N/A</v>
      </c>
      <c r="G164" s="71">
        <v>1909.1785752000001</v>
      </c>
      <c r="H164" s="72" t="str">
        <f t="shared" ref="H164" si="33">IF($B164="N/A","N/A",IF(G164&gt;10,"No",IF(G164&lt;-10,"No","Yes")))</f>
        <v>N/A</v>
      </c>
      <c r="I164" s="73">
        <v>1.6319999999999999</v>
      </c>
      <c r="J164" s="73">
        <v>9.7029999999999994</v>
      </c>
      <c r="K164" s="74" t="s">
        <v>734</v>
      </c>
      <c r="L164" s="87" t="str">
        <f>IF(J164="Div by 0", "N/A", IF(OR(J164="N/A",K164="N/A"),"N/A", IF(J164&gt;VALUE(MID(K164,1,2)), "No", IF(J164&lt;-1*VALUE(MID(K164,1,2)), "No", "Yes"))))</f>
        <v>Yes</v>
      </c>
      <c r="N164" s="32"/>
    </row>
    <row r="165" spans="1:16" x14ac:dyDescent="0.25">
      <c r="A165" s="134" t="s">
        <v>1201</v>
      </c>
      <c r="B165" s="10" t="s">
        <v>213</v>
      </c>
      <c r="C165" s="10">
        <v>1718.7285328</v>
      </c>
      <c r="D165" s="7" t="str">
        <f t="shared" ref="D165:D171" si="34">IF($B165="N/A","N/A",IF(C165&gt;10,"No",IF(C165&lt;-10,"No","Yes")))</f>
        <v>N/A</v>
      </c>
      <c r="E165" s="10">
        <v>1752.0532099</v>
      </c>
      <c r="F165" s="7" t="str">
        <f t="shared" ref="F165:F171" si="35">IF($B165="N/A","N/A",IF(E165&gt;10,"No",IF(E165&lt;-10,"No","Yes")))</f>
        <v>N/A</v>
      </c>
      <c r="G165" s="10">
        <v>1918.9142950999999</v>
      </c>
      <c r="H165" s="7" t="str">
        <f t="shared" ref="H165:H171" si="36">IF($B165="N/A","N/A",IF(G165&gt;10,"No",IF(G165&lt;-10,"No","Yes")))</f>
        <v>N/A</v>
      </c>
      <c r="I165" s="8">
        <v>1.9390000000000001</v>
      </c>
      <c r="J165" s="8">
        <v>9.5239999999999991</v>
      </c>
      <c r="K165" s="25" t="s">
        <v>734</v>
      </c>
      <c r="L165" s="85" t="str">
        <f>IF(J165="Div by 0", "N/A", IF(OR(J165="N/A",K165="N/A"),"N/A", IF(J165&gt;VALUE(MID(K165,1,2)), "No", IF(J165&lt;-1*VALUE(MID(K165,1,2)), "No", "Yes"))))</f>
        <v>Yes</v>
      </c>
      <c r="N165" s="32"/>
    </row>
    <row r="166" spans="1:16" x14ac:dyDescent="0.25">
      <c r="A166" s="134" t="s">
        <v>1202</v>
      </c>
      <c r="B166" s="10" t="s">
        <v>213</v>
      </c>
      <c r="C166" s="10">
        <v>1504.1175407000001</v>
      </c>
      <c r="D166" s="7" t="str">
        <f t="shared" si="34"/>
        <v>N/A</v>
      </c>
      <c r="E166" s="10">
        <v>1357.2716981000001</v>
      </c>
      <c r="F166" s="7" t="str">
        <f t="shared" si="35"/>
        <v>N/A</v>
      </c>
      <c r="G166" s="10">
        <v>1565.7543519999999</v>
      </c>
      <c r="H166" s="7" t="str">
        <f t="shared" si="36"/>
        <v>N/A</v>
      </c>
      <c r="I166" s="8">
        <v>-9.76</v>
      </c>
      <c r="J166" s="8">
        <v>15.36</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1750</v>
      </c>
      <c r="J167" s="8" t="s">
        <v>1750</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1750</v>
      </c>
      <c r="J168" s="8" t="s">
        <v>1750</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1750</v>
      </c>
      <c r="J169" s="8" t="s">
        <v>1750</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85" t="str">
        <f t="shared" si="38"/>
        <v>N/A</v>
      </c>
    </row>
    <row r="171" spans="1:16" ht="25" x14ac:dyDescent="0.25">
      <c r="A171" s="109" t="s">
        <v>1204</v>
      </c>
      <c r="B171" s="141" t="s">
        <v>213</v>
      </c>
      <c r="C171" s="141" t="s">
        <v>1750</v>
      </c>
      <c r="D171" s="124" t="str">
        <f t="shared" si="34"/>
        <v>N/A</v>
      </c>
      <c r="E171" s="141" t="s">
        <v>1750</v>
      </c>
      <c r="F171" s="124" t="str">
        <f t="shared" si="35"/>
        <v>N/A</v>
      </c>
      <c r="G171" s="141" t="s">
        <v>1750</v>
      </c>
      <c r="H171" s="124" t="str">
        <f t="shared" si="36"/>
        <v>N/A</v>
      </c>
      <c r="I171" s="125" t="s">
        <v>1750</v>
      </c>
      <c r="J171" s="125" t="s">
        <v>1750</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1796875" style="13" customWidth="1"/>
    <col min="12" max="12" width="16.17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3" t="s">
        <v>1579</v>
      </c>
      <c r="B2" s="184"/>
      <c r="C2" s="184"/>
      <c r="D2" s="184"/>
      <c r="E2" s="184"/>
      <c r="F2" s="184"/>
      <c r="G2" s="184"/>
      <c r="H2" s="184"/>
      <c r="I2" s="184"/>
      <c r="J2" s="184"/>
      <c r="K2" s="184"/>
      <c r="L2" s="185"/>
    </row>
    <row r="3" spans="1:12" s="13" customFormat="1" ht="13" x14ac:dyDescent="0.3">
      <c r="A3" s="164" t="s">
        <v>1749</v>
      </c>
      <c r="B3" s="165"/>
      <c r="C3" s="165"/>
      <c r="D3" s="165"/>
      <c r="E3" s="165"/>
      <c r="F3" s="165"/>
      <c r="G3" s="165"/>
      <c r="H3" s="165"/>
      <c r="I3" s="165"/>
      <c r="J3" s="165"/>
      <c r="K3" s="165"/>
      <c r="L3" s="166"/>
    </row>
    <row r="4" spans="1:12" ht="13" x14ac:dyDescent="0.3">
      <c r="A4" s="186" t="s">
        <v>647</v>
      </c>
      <c r="B4" s="187"/>
      <c r="C4" s="187"/>
      <c r="D4" s="187"/>
      <c r="E4" s="187"/>
      <c r="F4" s="187"/>
      <c r="G4" s="187"/>
      <c r="H4" s="187"/>
      <c r="I4" s="187"/>
      <c r="J4" s="187"/>
      <c r="K4" s="187"/>
      <c r="L4" s="188"/>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139162</v>
      </c>
      <c r="D6" s="7" t="str">
        <f t="shared" ref="D6:D11" si="0">IF($B6="N/A","N/A",IF(C6&gt;10,"No",IF(C6&lt;-10,"No","Yes")))</f>
        <v>N/A</v>
      </c>
      <c r="E6" s="1">
        <v>141216</v>
      </c>
      <c r="F6" s="7" t="str">
        <f t="shared" ref="F6:F11" si="1">IF($B6="N/A","N/A",IF(E6&gt;10,"No",IF(E6&lt;-10,"No","Yes")))</f>
        <v>N/A</v>
      </c>
      <c r="G6" s="1">
        <v>142272</v>
      </c>
      <c r="H6" s="7" t="str">
        <f t="shared" ref="H6:H11" si="2">IF($B6="N/A","N/A",IF(G6&gt;10,"No",IF(G6&lt;-10,"No","Yes")))</f>
        <v>N/A</v>
      </c>
      <c r="I6" s="8">
        <v>1.476</v>
      </c>
      <c r="J6" s="8">
        <v>0.74780000000000002</v>
      </c>
      <c r="K6" s="1" t="s">
        <v>734</v>
      </c>
      <c r="L6" s="85" t="str">
        <f t="shared" ref="L6:L14" si="3">IF(J6="Div by 0", "N/A", IF(K6="N/A","N/A", IF(J6&gt;VALUE(MID(K6,1,2)), "No", IF(J6&lt;-1*VALUE(MID(K6,1,2)), "No", "Yes"))))</f>
        <v>Yes</v>
      </c>
    </row>
    <row r="7" spans="1:12" x14ac:dyDescent="0.25">
      <c r="A7" s="117" t="s">
        <v>100</v>
      </c>
      <c r="B7" s="25" t="s">
        <v>213</v>
      </c>
      <c r="C7" s="1">
        <v>6730</v>
      </c>
      <c r="D7" s="7" t="str">
        <f t="shared" si="0"/>
        <v>N/A</v>
      </c>
      <c r="E7" s="1">
        <v>6634</v>
      </c>
      <c r="F7" s="7" t="str">
        <f t="shared" si="1"/>
        <v>N/A</v>
      </c>
      <c r="G7" s="1">
        <v>6726</v>
      </c>
      <c r="H7" s="7" t="str">
        <f t="shared" si="2"/>
        <v>N/A</v>
      </c>
      <c r="I7" s="8">
        <v>-1.43</v>
      </c>
      <c r="J7" s="8">
        <v>1.387</v>
      </c>
      <c r="K7" s="25" t="s">
        <v>734</v>
      </c>
      <c r="L7" s="85" t="str">
        <f t="shared" si="3"/>
        <v>Yes</v>
      </c>
    </row>
    <row r="8" spans="1:12" x14ac:dyDescent="0.25">
      <c r="A8" s="117" t="s">
        <v>101</v>
      </c>
      <c r="B8" s="25" t="s">
        <v>213</v>
      </c>
      <c r="C8" s="1">
        <v>19005</v>
      </c>
      <c r="D8" s="7" t="str">
        <f t="shared" si="0"/>
        <v>N/A</v>
      </c>
      <c r="E8" s="1">
        <v>19003</v>
      </c>
      <c r="F8" s="7" t="str">
        <f t="shared" si="1"/>
        <v>N/A</v>
      </c>
      <c r="G8" s="1">
        <v>19228</v>
      </c>
      <c r="H8" s="7" t="str">
        <f t="shared" si="2"/>
        <v>N/A</v>
      </c>
      <c r="I8" s="8">
        <v>-1.0999999999999999E-2</v>
      </c>
      <c r="J8" s="8">
        <v>1.1839999999999999</v>
      </c>
      <c r="K8" s="25" t="s">
        <v>734</v>
      </c>
      <c r="L8" s="85" t="str">
        <f t="shared" si="3"/>
        <v>Yes</v>
      </c>
    </row>
    <row r="9" spans="1:12" x14ac:dyDescent="0.25">
      <c r="A9" s="117" t="s">
        <v>104</v>
      </c>
      <c r="B9" s="25" t="s">
        <v>213</v>
      </c>
      <c r="C9" s="1">
        <v>90892</v>
      </c>
      <c r="D9" s="7" t="str">
        <f t="shared" si="0"/>
        <v>N/A</v>
      </c>
      <c r="E9" s="1">
        <v>92304</v>
      </c>
      <c r="F9" s="7" t="str">
        <f t="shared" si="1"/>
        <v>N/A</v>
      </c>
      <c r="G9" s="1">
        <v>92833</v>
      </c>
      <c r="H9" s="7" t="str">
        <f t="shared" si="2"/>
        <v>N/A</v>
      </c>
      <c r="I9" s="8">
        <v>1.5529999999999999</v>
      </c>
      <c r="J9" s="8">
        <v>0.57310000000000005</v>
      </c>
      <c r="K9" s="25" t="s">
        <v>734</v>
      </c>
      <c r="L9" s="85" t="str">
        <f t="shared" si="3"/>
        <v>Yes</v>
      </c>
    </row>
    <row r="10" spans="1:12" x14ac:dyDescent="0.25">
      <c r="A10" s="117" t="s">
        <v>105</v>
      </c>
      <c r="B10" s="25" t="s">
        <v>213</v>
      </c>
      <c r="C10" s="1">
        <v>22535</v>
      </c>
      <c r="D10" s="7" t="str">
        <f t="shared" si="0"/>
        <v>N/A</v>
      </c>
      <c r="E10" s="1">
        <v>23275</v>
      </c>
      <c r="F10" s="7" t="str">
        <f t="shared" si="1"/>
        <v>N/A</v>
      </c>
      <c r="G10" s="1">
        <v>23478</v>
      </c>
      <c r="H10" s="7" t="str">
        <f t="shared" si="2"/>
        <v>N/A</v>
      </c>
      <c r="I10" s="8">
        <v>3.2839999999999998</v>
      </c>
      <c r="J10" s="8">
        <v>0.87219999999999998</v>
      </c>
      <c r="K10" s="25" t="s">
        <v>734</v>
      </c>
      <c r="L10" s="85" t="str">
        <f t="shared" si="3"/>
        <v>Yes</v>
      </c>
    </row>
    <row r="11" spans="1:12" x14ac:dyDescent="0.25">
      <c r="A11" s="117" t="s">
        <v>77</v>
      </c>
      <c r="B11" s="1" t="s">
        <v>213</v>
      </c>
      <c r="C11" s="1">
        <v>110878.25</v>
      </c>
      <c r="D11" s="7" t="str">
        <f t="shared" si="0"/>
        <v>N/A</v>
      </c>
      <c r="E11" s="1">
        <v>111629.51</v>
      </c>
      <c r="F11" s="7" t="str">
        <f t="shared" si="1"/>
        <v>N/A</v>
      </c>
      <c r="G11" s="1">
        <v>114031.42</v>
      </c>
      <c r="H11" s="7" t="str">
        <f t="shared" si="2"/>
        <v>N/A</v>
      </c>
      <c r="I11" s="8">
        <v>0.67759999999999998</v>
      </c>
      <c r="J11" s="8">
        <v>2.1520000000000001</v>
      </c>
      <c r="K11" s="1" t="s">
        <v>735</v>
      </c>
      <c r="L11" s="85" t="str">
        <f t="shared" si="3"/>
        <v>Yes</v>
      </c>
    </row>
    <row r="12" spans="1:12" x14ac:dyDescent="0.25">
      <c r="A12" s="117" t="s">
        <v>115</v>
      </c>
      <c r="B12" s="1" t="s">
        <v>213</v>
      </c>
      <c r="C12" s="1">
        <v>14377</v>
      </c>
      <c r="D12" s="1" t="s">
        <v>213</v>
      </c>
      <c r="E12" s="1">
        <v>14373</v>
      </c>
      <c r="F12" s="1" t="s">
        <v>213</v>
      </c>
      <c r="G12" s="1">
        <v>14521</v>
      </c>
      <c r="H12" s="1" t="s">
        <v>213</v>
      </c>
      <c r="I12" s="8">
        <v>-2.8000000000000001E-2</v>
      </c>
      <c r="J12" s="8">
        <v>1.03</v>
      </c>
      <c r="K12" s="1" t="s">
        <v>735</v>
      </c>
      <c r="L12" s="85" t="str">
        <f t="shared" si="3"/>
        <v>Yes</v>
      </c>
    </row>
    <row r="13" spans="1:12" x14ac:dyDescent="0.25">
      <c r="A13" s="117" t="s">
        <v>446</v>
      </c>
      <c r="B13" s="1" t="s">
        <v>213</v>
      </c>
      <c r="C13" s="1">
        <v>6566</v>
      </c>
      <c r="D13" s="1" t="s">
        <v>213</v>
      </c>
      <c r="E13" s="1">
        <v>6472</v>
      </c>
      <c r="F13" s="1" t="s">
        <v>213</v>
      </c>
      <c r="G13" s="1">
        <v>6565</v>
      </c>
      <c r="H13" s="1" t="s">
        <v>213</v>
      </c>
      <c r="I13" s="8">
        <v>-1.43</v>
      </c>
      <c r="J13" s="8">
        <v>1.4370000000000001</v>
      </c>
      <c r="K13" s="1" t="s">
        <v>735</v>
      </c>
      <c r="L13" s="85" t="str">
        <f t="shared" si="3"/>
        <v>Yes</v>
      </c>
    </row>
    <row r="14" spans="1:12" x14ac:dyDescent="0.25">
      <c r="A14" s="117" t="s">
        <v>447</v>
      </c>
      <c r="B14" s="1" t="s">
        <v>213</v>
      </c>
      <c r="C14" s="1">
        <v>7678</v>
      </c>
      <c r="D14" s="1" t="s">
        <v>213</v>
      </c>
      <c r="E14" s="1">
        <v>7704</v>
      </c>
      <c r="F14" s="1" t="s">
        <v>213</v>
      </c>
      <c r="G14" s="1">
        <v>7708</v>
      </c>
      <c r="H14" s="1" t="s">
        <v>213</v>
      </c>
      <c r="I14" s="8">
        <v>0.33860000000000001</v>
      </c>
      <c r="J14" s="8">
        <v>5.1900000000000002E-2</v>
      </c>
      <c r="K14" s="1" t="s">
        <v>735</v>
      </c>
      <c r="L14" s="85" t="str">
        <f t="shared" si="3"/>
        <v>Yes</v>
      </c>
    </row>
    <row r="15" spans="1:12" x14ac:dyDescent="0.25">
      <c r="A15" s="116" t="s">
        <v>58</v>
      </c>
      <c r="B15" s="25" t="s">
        <v>213</v>
      </c>
      <c r="C15" s="10">
        <v>755798165</v>
      </c>
      <c r="D15" s="7" t="str">
        <f t="shared" ref="D15:D20" si="4">IF($B15="N/A","N/A",IF(C15&gt;10,"No",IF(C15&lt;-10,"No","Yes")))</f>
        <v>N/A</v>
      </c>
      <c r="E15" s="10">
        <v>801210276</v>
      </c>
      <c r="F15" s="7" t="str">
        <f t="shared" ref="F15:F20" si="5">IF($B15="N/A","N/A",IF(E15&gt;10,"No",IF(E15&lt;-10,"No","Yes")))</f>
        <v>N/A</v>
      </c>
      <c r="G15" s="10">
        <v>829173124</v>
      </c>
      <c r="H15" s="7" t="str">
        <f t="shared" ref="H15:H20" si="6">IF($B15="N/A","N/A",IF(G15&gt;10,"No",IF(G15&lt;-10,"No","Yes")))</f>
        <v>N/A</v>
      </c>
      <c r="I15" s="8">
        <v>6.008</v>
      </c>
      <c r="J15" s="8">
        <v>3.49</v>
      </c>
      <c r="K15" s="25" t="s">
        <v>734</v>
      </c>
      <c r="L15" s="85" t="str">
        <f t="shared" ref="L15:L20" si="7">IF(J15="Div by 0", "N/A", IF(K15="N/A","N/A", IF(J15&gt;VALUE(MID(K15,1,2)), "No", IF(J15&lt;-1*VALUE(MID(K15,1,2)), "No", "Yes"))))</f>
        <v>Yes</v>
      </c>
    </row>
    <row r="16" spans="1:12" x14ac:dyDescent="0.25">
      <c r="A16" s="116" t="s">
        <v>1105</v>
      </c>
      <c r="B16" s="25" t="s">
        <v>213</v>
      </c>
      <c r="C16" s="10">
        <v>5431.0671376</v>
      </c>
      <c r="D16" s="7" t="str">
        <f t="shared" si="4"/>
        <v>N/A</v>
      </c>
      <c r="E16" s="10">
        <v>5673.6508328</v>
      </c>
      <c r="F16" s="7" t="str">
        <f t="shared" si="5"/>
        <v>N/A</v>
      </c>
      <c r="G16" s="10">
        <v>5828.0836988000001</v>
      </c>
      <c r="H16" s="7" t="str">
        <f t="shared" si="6"/>
        <v>N/A</v>
      </c>
      <c r="I16" s="8">
        <v>4.4669999999999996</v>
      </c>
      <c r="J16" s="8">
        <v>2.722</v>
      </c>
      <c r="K16" s="25" t="s">
        <v>734</v>
      </c>
      <c r="L16" s="85" t="str">
        <f t="shared" si="7"/>
        <v>Yes</v>
      </c>
    </row>
    <row r="17" spans="1:12" x14ac:dyDescent="0.25">
      <c r="A17" s="116" t="s">
        <v>1205</v>
      </c>
      <c r="B17" s="25" t="s">
        <v>213</v>
      </c>
      <c r="C17" s="10">
        <v>18548.149776999999</v>
      </c>
      <c r="D17" s="7" t="str">
        <f t="shared" si="4"/>
        <v>N/A</v>
      </c>
      <c r="E17" s="10">
        <v>19515.034519000001</v>
      </c>
      <c r="F17" s="7" t="str">
        <f t="shared" si="5"/>
        <v>N/A</v>
      </c>
      <c r="G17" s="10">
        <v>20705.196104999999</v>
      </c>
      <c r="H17" s="7" t="str">
        <f t="shared" si="6"/>
        <v>N/A</v>
      </c>
      <c r="I17" s="8">
        <v>5.2130000000000001</v>
      </c>
      <c r="J17" s="8">
        <v>6.0990000000000002</v>
      </c>
      <c r="K17" s="25" t="s">
        <v>734</v>
      </c>
      <c r="L17" s="85" t="str">
        <f t="shared" si="7"/>
        <v>Yes</v>
      </c>
    </row>
    <row r="18" spans="1:12" x14ac:dyDescent="0.25">
      <c r="A18" s="116" t="s">
        <v>1206</v>
      </c>
      <c r="B18" s="25" t="s">
        <v>213</v>
      </c>
      <c r="C18" s="10">
        <v>18061.639988999999</v>
      </c>
      <c r="D18" s="7" t="str">
        <f t="shared" si="4"/>
        <v>N/A</v>
      </c>
      <c r="E18" s="10">
        <v>19182.155133</v>
      </c>
      <c r="F18" s="7" t="str">
        <f t="shared" si="5"/>
        <v>N/A</v>
      </c>
      <c r="G18" s="10">
        <v>19795.390835999999</v>
      </c>
      <c r="H18" s="7" t="str">
        <f t="shared" si="6"/>
        <v>N/A</v>
      </c>
      <c r="I18" s="8">
        <v>6.2039999999999997</v>
      </c>
      <c r="J18" s="8">
        <v>3.1970000000000001</v>
      </c>
      <c r="K18" s="25" t="s">
        <v>734</v>
      </c>
      <c r="L18" s="85" t="str">
        <f t="shared" si="7"/>
        <v>Yes</v>
      </c>
    </row>
    <row r="19" spans="1:12" x14ac:dyDescent="0.25">
      <c r="A19" s="116" t="s">
        <v>1207</v>
      </c>
      <c r="B19" s="25" t="s">
        <v>213</v>
      </c>
      <c r="C19" s="10">
        <v>2229.8101812999998</v>
      </c>
      <c r="D19" s="7" t="str">
        <f t="shared" si="4"/>
        <v>N/A</v>
      </c>
      <c r="E19" s="10">
        <v>2339.7086691999998</v>
      </c>
      <c r="F19" s="7" t="str">
        <f t="shared" si="5"/>
        <v>N/A</v>
      </c>
      <c r="G19" s="10">
        <v>2327.0428941999999</v>
      </c>
      <c r="H19" s="7" t="str">
        <f t="shared" si="6"/>
        <v>N/A</v>
      </c>
      <c r="I19" s="8">
        <v>4.9290000000000003</v>
      </c>
      <c r="J19" s="8">
        <v>-0.54100000000000004</v>
      </c>
      <c r="K19" s="25" t="s">
        <v>734</v>
      </c>
      <c r="L19" s="85" t="str">
        <f t="shared" si="7"/>
        <v>Yes</v>
      </c>
    </row>
    <row r="20" spans="1:12" x14ac:dyDescent="0.25">
      <c r="A20" s="116" t="s">
        <v>1208</v>
      </c>
      <c r="B20" s="25" t="s">
        <v>213</v>
      </c>
      <c r="C20" s="10">
        <v>3773.4964278000002</v>
      </c>
      <c r="D20" s="7" t="str">
        <f t="shared" si="4"/>
        <v>N/A</v>
      </c>
      <c r="E20" s="10">
        <v>3921.1417400999999</v>
      </c>
      <c r="F20" s="7" t="str">
        <f t="shared" si="5"/>
        <v>N/A</v>
      </c>
      <c r="G20" s="10">
        <v>3968.3949655000001</v>
      </c>
      <c r="H20" s="7" t="str">
        <f t="shared" si="6"/>
        <v>N/A</v>
      </c>
      <c r="I20" s="8">
        <v>3.9129999999999998</v>
      </c>
      <c r="J20" s="8">
        <v>1.2050000000000001</v>
      </c>
      <c r="K20" s="25" t="s">
        <v>734</v>
      </c>
      <c r="L20" s="85" t="str">
        <f t="shared" si="7"/>
        <v>Yes</v>
      </c>
    </row>
    <row r="21" spans="1:12" x14ac:dyDescent="0.25">
      <c r="A21" s="108" t="s">
        <v>1109</v>
      </c>
      <c r="B21" s="25" t="s">
        <v>213</v>
      </c>
      <c r="C21" s="10">
        <v>5466.2674106000004</v>
      </c>
      <c r="D21" s="7" t="str">
        <f t="shared" ref="D21:D22" si="8">IF($B21="N/A","N/A",IF(C21&gt;10,"No",IF(C21&lt;-10,"No","Yes")))</f>
        <v>N/A</v>
      </c>
      <c r="E21" s="10">
        <v>5677.8923612999997</v>
      </c>
      <c r="F21" s="7" t="str">
        <f t="shared" ref="F21:F22" si="9">IF($B21="N/A","N/A",IF(E21&gt;10,"No",IF(E21&lt;-10,"No","Yes")))</f>
        <v>N/A</v>
      </c>
      <c r="G21" s="10">
        <v>5804.5915421</v>
      </c>
      <c r="H21" s="7" t="str">
        <f t="shared" ref="H21:H22" si="10">IF($B21="N/A","N/A",IF(G21&gt;10,"No",IF(G21&lt;-10,"No","Yes")))</f>
        <v>N/A</v>
      </c>
      <c r="I21" s="8">
        <v>3.871</v>
      </c>
      <c r="J21" s="8">
        <v>2.2309999999999999</v>
      </c>
      <c r="K21" s="25" t="s">
        <v>734</v>
      </c>
      <c r="L21" s="85" t="str">
        <f>IF(J21="Div by 0", "N/A", IF(OR(J21="N/A",K21="N/A"),"N/A", IF(J21&gt;VALUE(MID(K21,1,2)), "No", IF(J21&lt;-1*VALUE(MID(K21,1,2)), "No", "Yes"))))</f>
        <v>Yes</v>
      </c>
    </row>
    <row r="22" spans="1:12" x14ac:dyDescent="0.25">
      <c r="A22" s="108" t="s">
        <v>1110</v>
      </c>
      <c r="B22" s="25" t="s">
        <v>213</v>
      </c>
      <c r="C22" s="10">
        <v>5387.0337732999997</v>
      </c>
      <c r="D22" s="7" t="str">
        <f t="shared" si="8"/>
        <v>N/A</v>
      </c>
      <c r="E22" s="10">
        <v>5667.6972521999996</v>
      </c>
      <c r="F22" s="7" t="str">
        <f t="shared" si="9"/>
        <v>N/A</v>
      </c>
      <c r="G22" s="10">
        <v>5857.2072939999998</v>
      </c>
      <c r="H22" s="7" t="str">
        <f t="shared" si="10"/>
        <v>N/A</v>
      </c>
      <c r="I22" s="8">
        <v>5.21</v>
      </c>
      <c r="J22" s="8">
        <v>3.3439999999999999</v>
      </c>
      <c r="K22" s="25" t="s">
        <v>734</v>
      </c>
      <c r="L22" s="85" t="str">
        <f>IF(J22="Div by 0", "N/A", IF(OR(J22="N/A",K22="N/A"),"N/A", IF(J22&gt;VALUE(MID(K22,1,2)), "No", IF(J22&lt;-1*VALUE(MID(K22,1,2)), "No", "Yes"))))</f>
        <v>Yes</v>
      </c>
    </row>
    <row r="23" spans="1:12" x14ac:dyDescent="0.25">
      <c r="A23" s="116" t="s">
        <v>1209</v>
      </c>
      <c r="B23" s="25" t="s">
        <v>213</v>
      </c>
      <c r="C23" s="10">
        <v>17623.302148999999</v>
      </c>
      <c r="D23" s="7" t="str">
        <f>IF($B23="N/A","N/A",IF(C23&gt;10,"No",IF(C23&lt;-10,"No","Yes")))</f>
        <v>N/A</v>
      </c>
      <c r="E23" s="10">
        <v>18382.149447</v>
      </c>
      <c r="F23" s="7" t="str">
        <f>IF($B23="N/A","N/A",IF(E23&gt;10,"No",IF(E23&lt;-10,"No","Yes")))</f>
        <v>N/A</v>
      </c>
      <c r="G23" s="10">
        <v>19225.919565</v>
      </c>
      <c r="H23" s="7" t="str">
        <f>IF($B23="N/A","N/A",IF(G23&gt;10,"No",IF(G23&lt;-10,"No","Yes")))</f>
        <v>N/A</v>
      </c>
      <c r="I23" s="8">
        <v>4.306</v>
      </c>
      <c r="J23" s="8">
        <v>4.59</v>
      </c>
      <c r="K23" s="25" t="s">
        <v>734</v>
      </c>
      <c r="L23" s="85" t="str">
        <f>IF(J23="Div by 0", "N/A", IF(K23="N/A","N/A", IF(J23&gt;VALUE(MID(K23,1,2)), "No", IF(J23&lt;-1*VALUE(MID(K23,1,2)), "No", "Yes"))))</f>
        <v>Yes</v>
      </c>
    </row>
    <row r="24" spans="1:12" x14ac:dyDescent="0.25">
      <c r="A24" s="116" t="s">
        <v>1210</v>
      </c>
      <c r="B24" s="25" t="s">
        <v>213</v>
      </c>
      <c r="C24" s="10">
        <v>18740.341607999999</v>
      </c>
      <c r="D24" s="7" t="str">
        <f>IF($B24="N/A","N/A",IF(C24&gt;10,"No",IF(C24&lt;-10,"No","Yes")))</f>
        <v>N/A</v>
      </c>
      <c r="E24" s="10">
        <v>19668.385969999999</v>
      </c>
      <c r="F24" s="7" t="str">
        <f>IF($B24="N/A","N/A",IF(E24&gt;10,"No",IF(E24&lt;-10,"No","Yes")))</f>
        <v>N/A</v>
      </c>
      <c r="G24" s="10">
        <v>20797.257730000001</v>
      </c>
      <c r="H24" s="7" t="str">
        <f>IF($B24="N/A","N/A",IF(G24&gt;10,"No",IF(G24&lt;-10,"No","Yes")))</f>
        <v>N/A</v>
      </c>
      <c r="I24" s="8">
        <v>4.952</v>
      </c>
      <c r="J24" s="8">
        <v>5.74</v>
      </c>
      <c r="K24" s="25" t="s">
        <v>734</v>
      </c>
      <c r="L24" s="85" t="str">
        <f>IF(J24="Div by 0", "N/A", IF(K24="N/A","N/A", IF(J24&gt;VALUE(MID(K24,1,2)), "No", IF(J24&lt;-1*VALUE(MID(K24,1,2)), "No", "Yes"))))</f>
        <v>Yes</v>
      </c>
    </row>
    <row r="25" spans="1:12" x14ac:dyDescent="0.25">
      <c r="A25" s="116" t="s">
        <v>1211</v>
      </c>
      <c r="B25" s="25" t="s">
        <v>213</v>
      </c>
      <c r="C25" s="10">
        <v>16878.990362</v>
      </c>
      <c r="D25" s="7" t="str">
        <f>IF($B25="N/A","N/A",IF(C25&gt;10,"No",IF(C25&lt;-10,"No","Yes")))</f>
        <v>N/A</v>
      </c>
      <c r="E25" s="10">
        <v>17629.665368999998</v>
      </c>
      <c r="F25" s="7" t="str">
        <f>IF($B25="N/A","N/A",IF(E25&gt;10,"No",IF(E25&lt;-10,"No","Yes")))</f>
        <v>N/A</v>
      </c>
      <c r="G25" s="10">
        <v>18308.080306</v>
      </c>
      <c r="H25" s="7" t="str">
        <f>IF($B25="N/A","N/A",IF(G25&gt;10,"No",IF(G25&lt;-10,"No","Yes")))</f>
        <v>N/A</v>
      </c>
      <c r="I25" s="8">
        <v>4.4470000000000001</v>
      </c>
      <c r="J25" s="8">
        <v>3.8479999999999999</v>
      </c>
      <c r="K25" s="25" t="s">
        <v>734</v>
      </c>
      <c r="L25" s="85" t="str">
        <f>IF(J25="Div by 0", "N/A", IF(K25="N/A","N/A", IF(J25&gt;VALUE(MID(K25,1,2)), "No", IF(J25&lt;-1*VALUE(MID(K25,1,2)), "No", "Yes"))))</f>
        <v>Yes</v>
      </c>
    </row>
    <row r="26" spans="1:12" x14ac:dyDescent="0.25">
      <c r="A26" s="116" t="s">
        <v>1212</v>
      </c>
      <c r="B26" s="25" t="s">
        <v>213</v>
      </c>
      <c r="C26" s="10">
        <v>16851.266986999999</v>
      </c>
      <c r="D26" s="7" t="str">
        <f t="shared" ref="D26:D27" si="11">IF($B26="N/A","N/A",IF(C26&gt;10,"No",IF(C26&lt;-10,"No","Yes")))</f>
        <v>N/A</v>
      </c>
      <c r="E26" s="10">
        <v>17459.588790000002</v>
      </c>
      <c r="F26" s="7" t="str">
        <f t="shared" ref="F26:F30" si="12">IF($B26="N/A","N/A",IF(E26&gt;10,"No",IF(E26&lt;-10,"No","Yes")))</f>
        <v>N/A</v>
      </c>
      <c r="G26" s="10">
        <v>18079.864156</v>
      </c>
      <c r="H26" s="7" t="str">
        <f t="shared" ref="H26:H27" si="13">IF($B26="N/A","N/A",IF(G26&gt;10,"No",IF(G26&lt;-10,"No","Yes")))</f>
        <v>N/A</v>
      </c>
      <c r="I26" s="8">
        <v>3.61</v>
      </c>
      <c r="J26" s="8">
        <v>3.5529999999999999</v>
      </c>
      <c r="K26" s="25" t="s">
        <v>734</v>
      </c>
      <c r="L26" s="85" t="str">
        <f>IF(J26="Div by 0", "N/A", IF(OR(J26="N/A",K26="N/A"),"N/A", IF(J26&gt;VALUE(MID(K26,1,2)), "No", IF(J26&lt;-1*VALUE(MID(K26,1,2)), "No", "Yes"))))</f>
        <v>Yes</v>
      </c>
    </row>
    <row r="27" spans="1:12" x14ac:dyDescent="0.25">
      <c r="A27" s="116" t="s">
        <v>1213</v>
      </c>
      <c r="B27" s="25" t="s">
        <v>213</v>
      </c>
      <c r="C27" s="10">
        <v>18895.759440000002</v>
      </c>
      <c r="D27" s="7" t="str">
        <f t="shared" si="11"/>
        <v>N/A</v>
      </c>
      <c r="E27" s="10">
        <v>19883.713894</v>
      </c>
      <c r="F27" s="7" t="str">
        <f t="shared" si="12"/>
        <v>N/A</v>
      </c>
      <c r="G27" s="10">
        <v>21052.157528</v>
      </c>
      <c r="H27" s="7" t="str">
        <f t="shared" si="13"/>
        <v>N/A</v>
      </c>
      <c r="I27" s="8">
        <v>5.2279999999999998</v>
      </c>
      <c r="J27" s="8">
        <v>5.8760000000000003</v>
      </c>
      <c r="K27" s="25" t="s">
        <v>734</v>
      </c>
      <c r="L27" s="85" t="str">
        <f>IF(J27="Div by 0", "N/A", IF(OR(J27="N/A",K27="N/A"),"N/A", IF(J27&gt;VALUE(MID(K27,1,2)), "No", IF(J27&lt;-1*VALUE(MID(K27,1,2)), "No", "Yes"))))</f>
        <v>Yes</v>
      </c>
    </row>
    <row r="28" spans="1:12" x14ac:dyDescent="0.25">
      <c r="A28" s="134" t="s">
        <v>1214</v>
      </c>
      <c r="B28" s="10" t="s">
        <v>213</v>
      </c>
      <c r="C28" s="10">
        <v>1712.3690922999999</v>
      </c>
      <c r="D28" s="7" t="str">
        <f t="shared" ref="D28:D30" si="14">IF($B28="N/A","N/A",IF(C28&gt;10,"No",IF(C28&lt;-10,"No","Yes")))</f>
        <v>N/A</v>
      </c>
      <c r="E28" s="10">
        <v>1740.3248962</v>
      </c>
      <c r="F28" s="7" t="str">
        <f t="shared" si="12"/>
        <v>N/A</v>
      </c>
      <c r="G28" s="10">
        <v>1909.2759705999999</v>
      </c>
      <c r="H28" s="7" t="str">
        <f t="shared" ref="H28:H30" si="15">IF($B28="N/A","N/A",IF(G28&gt;10,"No",IF(G28&lt;-10,"No","Yes")))</f>
        <v>N/A</v>
      </c>
      <c r="I28" s="8">
        <v>1.633</v>
      </c>
      <c r="J28" s="8">
        <v>9.7080000000000002</v>
      </c>
      <c r="K28" s="25" t="s">
        <v>734</v>
      </c>
      <c r="L28" s="85" t="str">
        <f>IF(J28="Div by 0", "N/A", IF(OR(J28="N/A",K28="N/A"),"N/A", IF(J28&gt;VALUE(MID(K28,1,2)), "No", IF(J28&lt;-1*VALUE(MID(K28,1,2)), "No", "Yes"))))</f>
        <v>Yes</v>
      </c>
    </row>
    <row r="29" spans="1:12" x14ac:dyDescent="0.25">
      <c r="A29" s="134" t="s">
        <v>1215</v>
      </c>
      <c r="B29" s="10" t="s">
        <v>213</v>
      </c>
      <c r="C29" s="10">
        <v>1718.7285328</v>
      </c>
      <c r="D29" s="7" t="str">
        <f t="shared" si="14"/>
        <v>N/A</v>
      </c>
      <c r="E29" s="10">
        <v>1752.0681976000001</v>
      </c>
      <c r="F29" s="7" t="str">
        <f t="shared" si="12"/>
        <v>N/A</v>
      </c>
      <c r="G29" s="10">
        <v>1919.0155196000001</v>
      </c>
      <c r="H29" s="7" t="str">
        <f t="shared" si="15"/>
        <v>N/A</v>
      </c>
      <c r="I29" s="8">
        <v>1.94</v>
      </c>
      <c r="J29" s="8">
        <v>9.5289999999999999</v>
      </c>
      <c r="K29" s="25" t="s">
        <v>734</v>
      </c>
      <c r="L29" s="85" t="str">
        <f t="shared" ref="L29:L30" si="16">IF(J29="Div by 0", "N/A", IF(OR(J29="N/A",K29="N/A"),"N/A", IF(J29&gt;VALUE(MID(K29,1,2)), "No", IF(J29&lt;-1*VALUE(MID(K29,1,2)), "No", "Yes"))))</f>
        <v>Yes</v>
      </c>
    </row>
    <row r="30" spans="1:12" x14ac:dyDescent="0.25">
      <c r="A30" s="134" t="s">
        <v>1216</v>
      </c>
      <c r="B30" s="10" t="s">
        <v>213</v>
      </c>
      <c r="C30" s="10">
        <v>1504.1175407000001</v>
      </c>
      <c r="D30" s="7" t="str">
        <f t="shared" si="14"/>
        <v>N/A</v>
      </c>
      <c r="E30" s="10">
        <v>1357.2716981000001</v>
      </c>
      <c r="F30" s="7" t="str">
        <f t="shared" si="12"/>
        <v>N/A</v>
      </c>
      <c r="G30" s="10">
        <v>1565.7543519999999</v>
      </c>
      <c r="H30" s="7" t="str">
        <f t="shared" si="15"/>
        <v>N/A</v>
      </c>
      <c r="I30" s="8">
        <v>-9.76</v>
      </c>
      <c r="J30" s="8">
        <v>15.36</v>
      </c>
      <c r="K30" s="25" t="s">
        <v>734</v>
      </c>
      <c r="L30" s="85" t="str">
        <f t="shared" si="16"/>
        <v>Yes</v>
      </c>
    </row>
    <row r="31" spans="1:12" x14ac:dyDescent="0.25">
      <c r="A31" s="142" t="s">
        <v>2</v>
      </c>
      <c r="B31" s="21" t="s">
        <v>213</v>
      </c>
      <c r="C31" s="9">
        <v>81.491355399</v>
      </c>
      <c r="D31" s="7" t="str">
        <f t="shared" ref="D31:D69" si="17">IF($B31="N/A","N/A",IF(C31&gt;10,"No",IF(C31&lt;-10,"No","Yes")))</f>
        <v>N/A</v>
      </c>
      <c r="E31" s="9">
        <v>82.819935418</v>
      </c>
      <c r="F31" s="7" t="str">
        <f t="shared" ref="F31:F69" si="18">IF($B31="N/A","N/A",IF(E31&gt;10,"No",IF(E31&lt;-10,"No","Yes")))</f>
        <v>N/A</v>
      </c>
      <c r="G31" s="9">
        <v>79.393696581</v>
      </c>
      <c r="H31" s="7" t="str">
        <f t="shared" ref="H31:H69" si="19">IF($B31="N/A","N/A",IF(G31&gt;10,"No",IF(G31&lt;-10,"No","Yes")))</f>
        <v>N/A</v>
      </c>
      <c r="I31" s="8">
        <v>1.63</v>
      </c>
      <c r="J31" s="8">
        <v>-4.1399999999999997</v>
      </c>
      <c r="K31" s="25" t="s">
        <v>734</v>
      </c>
      <c r="L31" s="85" t="str">
        <f t="shared" ref="L31:L99" si="20">IF(J31="Div by 0", "N/A", IF(K31="N/A","N/A", IF(J31&gt;VALUE(MID(K31,1,2)), "No", IF(J31&lt;-1*VALUE(MID(K31,1,2)), "No", "Yes"))))</f>
        <v>Yes</v>
      </c>
    </row>
    <row r="32" spans="1:12" x14ac:dyDescent="0.25">
      <c r="A32" s="142" t="s">
        <v>22</v>
      </c>
      <c r="B32" s="21" t="s">
        <v>213</v>
      </c>
      <c r="C32" s="1">
        <v>113405</v>
      </c>
      <c r="D32" s="7" t="str">
        <f t="shared" si="17"/>
        <v>N/A</v>
      </c>
      <c r="E32" s="1">
        <v>116955</v>
      </c>
      <c r="F32" s="7" t="str">
        <f t="shared" si="18"/>
        <v>N/A</v>
      </c>
      <c r="G32" s="1">
        <v>112955</v>
      </c>
      <c r="H32" s="7" t="str">
        <f t="shared" si="19"/>
        <v>N/A</v>
      </c>
      <c r="I32" s="8">
        <v>3.13</v>
      </c>
      <c r="J32" s="8">
        <v>-3.42</v>
      </c>
      <c r="K32" s="25" t="s">
        <v>734</v>
      </c>
      <c r="L32" s="85" t="str">
        <f t="shared" si="20"/>
        <v>Yes</v>
      </c>
    </row>
    <row r="33" spans="1:12" x14ac:dyDescent="0.25">
      <c r="A33" s="142" t="s">
        <v>448</v>
      </c>
      <c r="B33" s="25" t="s">
        <v>213</v>
      </c>
      <c r="C33" s="1">
        <v>457</v>
      </c>
      <c r="D33" s="1" t="str">
        <f t="shared" si="17"/>
        <v>N/A</v>
      </c>
      <c r="E33" s="1">
        <v>694</v>
      </c>
      <c r="F33" s="1" t="str">
        <f t="shared" si="18"/>
        <v>N/A</v>
      </c>
      <c r="G33" s="1">
        <v>578</v>
      </c>
      <c r="H33" s="7" t="str">
        <f t="shared" si="19"/>
        <v>N/A</v>
      </c>
      <c r="I33" s="8">
        <v>51.86</v>
      </c>
      <c r="J33" s="8">
        <v>-16.7</v>
      </c>
      <c r="K33" s="25" t="s">
        <v>734</v>
      </c>
      <c r="L33" s="85" t="str">
        <f t="shared" si="20"/>
        <v>Yes</v>
      </c>
    </row>
    <row r="34" spans="1:12" x14ac:dyDescent="0.25">
      <c r="A34" s="142" t="s">
        <v>1217</v>
      </c>
      <c r="B34" s="3" t="s">
        <v>213</v>
      </c>
      <c r="C34" s="1">
        <v>382</v>
      </c>
      <c r="D34" s="5" t="str">
        <f t="shared" ref="D34:D38" si="21">IF($B34="N/A","N/A",IF(C34&lt;0,"No","Yes"))</f>
        <v>N/A</v>
      </c>
      <c r="E34" s="1">
        <v>502</v>
      </c>
      <c r="F34" s="5" t="str">
        <f t="shared" ref="F34:F38" si="22">IF($B34="N/A","N/A",IF(E34&lt;0,"No","Yes"))</f>
        <v>N/A</v>
      </c>
      <c r="G34" s="1">
        <v>439</v>
      </c>
      <c r="H34" s="5" t="str">
        <f t="shared" ref="H34:H38" si="23">IF($B34="N/A","N/A",IF(G34&lt;0,"No","Yes"))</f>
        <v>N/A</v>
      </c>
      <c r="I34" s="8">
        <v>31.41</v>
      </c>
      <c r="J34" s="8">
        <v>-12.5</v>
      </c>
      <c r="K34" s="1" t="s">
        <v>734</v>
      </c>
      <c r="L34" s="85" t="str">
        <f t="shared" si="20"/>
        <v>Yes</v>
      </c>
    </row>
    <row r="35" spans="1:12" x14ac:dyDescent="0.25">
      <c r="A35" s="142" t="s">
        <v>1218</v>
      </c>
      <c r="B35" s="3" t="s">
        <v>213</v>
      </c>
      <c r="C35" s="1">
        <v>0</v>
      </c>
      <c r="D35" s="5" t="str">
        <f t="shared" si="21"/>
        <v>N/A</v>
      </c>
      <c r="E35" s="1">
        <v>0</v>
      </c>
      <c r="F35" s="5" t="str">
        <f t="shared" si="22"/>
        <v>N/A</v>
      </c>
      <c r="G35" s="1">
        <v>0</v>
      </c>
      <c r="H35" s="5" t="str">
        <f t="shared" si="23"/>
        <v>N/A</v>
      </c>
      <c r="I35" s="8" t="s">
        <v>1750</v>
      </c>
      <c r="J35" s="8" t="s">
        <v>1750</v>
      </c>
      <c r="K35" s="1" t="s">
        <v>734</v>
      </c>
      <c r="L35" s="85" t="str">
        <f t="shared" si="20"/>
        <v>N/A</v>
      </c>
    </row>
    <row r="36" spans="1:12" x14ac:dyDescent="0.25">
      <c r="A36" s="142" t="s">
        <v>1219</v>
      </c>
      <c r="B36" s="3" t="s">
        <v>213</v>
      </c>
      <c r="C36" s="1">
        <v>11</v>
      </c>
      <c r="D36" s="5" t="str">
        <f t="shared" si="21"/>
        <v>N/A</v>
      </c>
      <c r="E36" s="1">
        <v>11</v>
      </c>
      <c r="F36" s="5" t="str">
        <f t="shared" si="22"/>
        <v>N/A</v>
      </c>
      <c r="G36" s="1">
        <v>11</v>
      </c>
      <c r="H36" s="5" t="str">
        <f t="shared" si="23"/>
        <v>N/A</v>
      </c>
      <c r="I36" s="8">
        <v>133.30000000000001</v>
      </c>
      <c r="J36" s="8">
        <v>-28.6</v>
      </c>
      <c r="K36" s="1" t="s">
        <v>734</v>
      </c>
      <c r="L36" s="85" t="str">
        <f t="shared" si="20"/>
        <v>Yes</v>
      </c>
    </row>
    <row r="37" spans="1:12" x14ac:dyDescent="0.25">
      <c r="A37" s="142" t="s">
        <v>1220</v>
      </c>
      <c r="B37" s="3" t="s">
        <v>213</v>
      </c>
      <c r="C37" s="1">
        <v>72</v>
      </c>
      <c r="D37" s="5" t="str">
        <f t="shared" si="21"/>
        <v>N/A</v>
      </c>
      <c r="E37" s="1">
        <v>185</v>
      </c>
      <c r="F37" s="5" t="str">
        <f t="shared" si="22"/>
        <v>N/A</v>
      </c>
      <c r="G37" s="1">
        <v>134</v>
      </c>
      <c r="H37" s="5" t="str">
        <f t="shared" si="23"/>
        <v>N/A</v>
      </c>
      <c r="I37" s="8">
        <v>156.9</v>
      </c>
      <c r="J37" s="8">
        <v>-27.6</v>
      </c>
      <c r="K37" s="1" t="s">
        <v>734</v>
      </c>
      <c r="L37" s="85" t="str">
        <f t="shared" si="20"/>
        <v>Yes</v>
      </c>
    </row>
    <row r="38" spans="1:12" x14ac:dyDescent="0.25">
      <c r="A38" s="142" t="s">
        <v>1221</v>
      </c>
      <c r="B38" s="3" t="s">
        <v>213</v>
      </c>
      <c r="C38" s="1">
        <v>0</v>
      </c>
      <c r="D38" s="5" t="str">
        <f t="shared" si="21"/>
        <v>N/A</v>
      </c>
      <c r="E38" s="1">
        <v>0</v>
      </c>
      <c r="F38" s="5" t="str">
        <f t="shared" si="22"/>
        <v>N/A</v>
      </c>
      <c r="G38" s="1">
        <v>0</v>
      </c>
      <c r="H38" s="5" t="str">
        <f t="shared" si="23"/>
        <v>N/A</v>
      </c>
      <c r="I38" s="8" t="s">
        <v>1750</v>
      </c>
      <c r="J38" s="8" t="s">
        <v>1750</v>
      </c>
      <c r="K38" s="1" t="s">
        <v>734</v>
      </c>
      <c r="L38" s="85" t="str">
        <f t="shared" si="20"/>
        <v>N/A</v>
      </c>
    </row>
    <row r="39" spans="1:12" x14ac:dyDescent="0.25">
      <c r="A39" s="142" t="s">
        <v>449</v>
      </c>
      <c r="B39" s="25" t="s">
        <v>213</v>
      </c>
      <c r="C39" s="1">
        <v>8368</v>
      </c>
      <c r="D39" s="1" t="str">
        <f t="shared" si="17"/>
        <v>N/A</v>
      </c>
      <c r="E39" s="1">
        <v>9344</v>
      </c>
      <c r="F39" s="1" t="str">
        <f t="shared" si="18"/>
        <v>N/A</v>
      </c>
      <c r="G39" s="1">
        <v>8653</v>
      </c>
      <c r="H39" s="7" t="str">
        <f t="shared" si="19"/>
        <v>N/A</v>
      </c>
      <c r="I39" s="8">
        <v>11.66</v>
      </c>
      <c r="J39" s="8">
        <v>-7.4</v>
      </c>
      <c r="K39" s="25" t="s">
        <v>734</v>
      </c>
      <c r="L39" s="85" t="str">
        <f t="shared" si="20"/>
        <v>Yes</v>
      </c>
    </row>
    <row r="40" spans="1:12" x14ac:dyDescent="0.25">
      <c r="A40" s="142" t="s">
        <v>1222</v>
      </c>
      <c r="B40" s="3" t="s">
        <v>213</v>
      </c>
      <c r="C40" s="1">
        <v>7958</v>
      </c>
      <c r="D40" s="5" t="str">
        <f t="shared" ref="D40:D45" si="24">IF($B40="N/A","N/A",IF(C40&lt;0,"No","Yes"))</f>
        <v>N/A</v>
      </c>
      <c r="E40" s="1">
        <v>8738</v>
      </c>
      <c r="F40" s="5" t="str">
        <f t="shared" ref="F40:F45" si="25">IF($B40="N/A","N/A",IF(E40&lt;0,"No","Yes"))</f>
        <v>N/A</v>
      </c>
      <c r="G40" s="1">
        <v>8106</v>
      </c>
      <c r="H40" s="5" t="str">
        <f t="shared" ref="H40:H45" si="26">IF($B40="N/A","N/A",IF(G40&lt;0,"No","Yes"))</f>
        <v>N/A</v>
      </c>
      <c r="I40" s="8">
        <v>9.8010000000000002</v>
      </c>
      <c r="J40" s="8">
        <v>-7.23</v>
      </c>
      <c r="K40" s="1" t="s">
        <v>734</v>
      </c>
      <c r="L40" s="85" t="str">
        <f t="shared" si="20"/>
        <v>Yes</v>
      </c>
    </row>
    <row r="41" spans="1:12" x14ac:dyDescent="0.25">
      <c r="A41" s="142" t="s">
        <v>1223</v>
      </c>
      <c r="B41" s="3" t="s">
        <v>213</v>
      </c>
      <c r="C41" s="1">
        <v>0</v>
      </c>
      <c r="D41" s="5" t="str">
        <f t="shared" si="24"/>
        <v>N/A</v>
      </c>
      <c r="E41" s="1">
        <v>0</v>
      </c>
      <c r="F41" s="5" t="str">
        <f t="shared" si="25"/>
        <v>N/A</v>
      </c>
      <c r="G41" s="1">
        <v>0</v>
      </c>
      <c r="H41" s="5" t="str">
        <f t="shared" si="26"/>
        <v>N/A</v>
      </c>
      <c r="I41" s="8" t="s">
        <v>1750</v>
      </c>
      <c r="J41" s="8" t="s">
        <v>1750</v>
      </c>
      <c r="K41" s="1" t="s">
        <v>734</v>
      </c>
      <c r="L41" s="85" t="str">
        <f t="shared" si="20"/>
        <v>N/A</v>
      </c>
    </row>
    <row r="42" spans="1:12" x14ac:dyDescent="0.25">
      <c r="A42" s="142" t="s">
        <v>1224</v>
      </c>
      <c r="B42" s="3" t="s">
        <v>213</v>
      </c>
      <c r="C42" s="1">
        <v>17</v>
      </c>
      <c r="D42" s="5" t="str">
        <f t="shared" si="24"/>
        <v>N/A</v>
      </c>
      <c r="E42" s="1">
        <v>28</v>
      </c>
      <c r="F42" s="5" t="str">
        <f t="shared" si="25"/>
        <v>N/A</v>
      </c>
      <c r="G42" s="1">
        <v>28</v>
      </c>
      <c r="H42" s="5" t="str">
        <f t="shared" si="26"/>
        <v>N/A</v>
      </c>
      <c r="I42" s="8">
        <v>64.709999999999994</v>
      </c>
      <c r="J42" s="8">
        <v>0</v>
      </c>
      <c r="K42" s="1" t="s">
        <v>734</v>
      </c>
      <c r="L42" s="85" t="str">
        <f t="shared" si="20"/>
        <v>Yes</v>
      </c>
    </row>
    <row r="43" spans="1:12" x14ac:dyDescent="0.25">
      <c r="A43" s="142" t="s">
        <v>1225</v>
      </c>
      <c r="B43" s="3" t="s">
        <v>213</v>
      </c>
      <c r="C43" s="1">
        <v>29</v>
      </c>
      <c r="D43" s="5" t="str">
        <f t="shared" si="24"/>
        <v>N/A</v>
      </c>
      <c r="E43" s="1">
        <v>49</v>
      </c>
      <c r="F43" s="5" t="str">
        <f t="shared" si="25"/>
        <v>N/A</v>
      </c>
      <c r="G43" s="1">
        <v>35</v>
      </c>
      <c r="H43" s="5" t="str">
        <f t="shared" si="26"/>
        <v>N/A</v>
      </c>
      <c r="I43" s="8">
        <v>68.97</v>
      </c>
      <c r="J43" s="8">
        <v>-28.6</v>
      </c>
      <c r="K43" s="1" t="s">
        <v>734</v>
      </c>
      <c r="L43" s="85" t="str">
        <f t="shared" si="20"/>
        <v>Yes</v>
      </c>
    </row>
    <row r="44" spans="1:12" x14ac:dyDescent="0.25">
      <c r="A44" s="142" t="s">
        <v>1226</v>
      </c>
      <c r="B44" s="3" t="s">
        <v>213</v>
      </c>
      <c r="C44" s="1">
        <v>364</v>
      </c>
      <c r="D44" s="5" t="str">
        <f t="shared" si="24"/>
        <v>N/A</v>
      </c>
      <c r="E44" s="1">
        <v>529</v>
      </c>
      <c r="F44" s="5" t="str">
        <f t="shared" si="25"/>
        <v>N/A</v>
      </c>
      <c r="G44" s="1">
        <v>484</v>
      </c>
      <c r="H44" s="5" t="str">
        <f t="shared" si="26"/>
        <v>N/A</v>
      </c>
      <c r="I44" s="8">
        <v>45.33</v>
      </c>
      <c r="J44" s="8">
        <v>-8.51</v>
      </c>
      <c r="K44" s="1" t="s">
        <v>734</v>
      </c>
      <c r="L44" s="85" t="str">
        <f t="shared" si="20"/>
        <v>Yes</v>
      </c>
    </row>
    <row r="45" spans="1:12" x14ac:dyDescent="0.25">
      <c r="A45" s="142" t="s">
        <v>1227</v>
      </c>
      <c r="B45" s="3" t="s">
        <v>213</v>
      </c>
      <c r="C45" s="1">
        <v>0</v>
      </c>
      <c r="D45" s="5" t="str">
        <f t="shared" si="24"/>
        <v>N/A</v>
      </c>
      <c r="E45" s="1">
        <v>0</v>
      </c>
      <c r="F45" s="5" t="str">
        <f t="shared" si="25"/>
        <v>N/A</v>
      </c>
      <c r="G45" s="1">
        <v>0</v>
      </c>
      <c r="H45" s="5" t="str">
        <f t="shared" si="26"/>
        <v>N/A</v>
      </c>
      <c r="I45" s="8" t="s">
        <v>1750</v>
      </c>
      <c r="J45" s="8" t="s">
        <v>1750</v>
      </c>
      <c r="K45" s="1" t="s">
        <v>734</v>
      </c>
      <c r="L45" s="85" t="str">
        <f t="shared" si="20"/>
        <v>N/A</v>
      </c>
    </row>
    <row r="46" spans="1:12" x14ac:dyDescent="0.25">
      <c r="A46" s="142" t="s">
        <v>450</v>
      </c>
      <c r="B46" s="25" t="s">
        <v>213</v>
      </c>
      <c r="C46" s="1">
        <v>84429</v>
      </c>
      <c r="D46" s="1" t="str">
        <f t="shared" si="17"/>
        <v>N/A</v>
      </c>
      <c r="E46" s="1">
        <v>85987</v>
      </c>
      <c r="F46" s="1" t="str">
        <f t="shared" si="18"/>
        <v>N/A</v>
      </c>
      <c r="G46" s="1">
        <v>83748</v>
      </c>
      <c r="H46" s="7" t="str">
        <f t="shared" si="19"/>
        <v>N/A</v>
      </c>
      <c r="I46" s="8">
        <v>1.845</v>
      </c>
      <c r="J46" s="8">
        <v>-2.6</v>
      </c>
      <c r="K46" s="25" t="s">
        <v>734</v>
      </c>
      <c r="L46" s="85" t="str">
        <f t="shared" si="20"/>
        <v>Yes</v>
      </c>
    </row>
    <row r="47" spans="1:12" x14ac:dyDescent="0.25">
      <c r="A47" s="142" t="s">
        <v>1228</v>
      </c>
      <c r="B47" s="3" t="s">
        <v>213</v>
      </c>
      <c r="C47" s="1">
        <v>17261</v>
      </c>
      <c r="D47" s="5" t="str">
        <f t="shared" ref="D47:D53" si="27">IF($B47="N/A","N/A",IF(C47&lt;0,"No","Yes"))</f>
        <v>N/A</v>
      </c>
      <c r="E47" s="1">
        <v>0</v>
      </c>
      <c r="F47" s="5" t="str">
        <f t="shared" ref="F47:F53" si="28">IF($B47="N/A","N/A",IF(E47&lt;0,"No","Yes"))</f>
        <v>N/A</v>
      </c>
      <c r="G47" s="1">
        <v>11</v>
      </c>
      <c r="H47" s="5" t="str">
        <f t="shared" ref="H47:H53" si="29">IF($B47="N/A","N/A",IF(G47&lt;0,"No","Yes"))</f>
        <v>N/A</v>
      </c>
      <c r="I47" s="8">
        <v>-100</v>
      </c>
      <c r="J47" s="8" t="s">
        <v>1750</v>
      </c>
      <c r="K47" s="1" t="s">
        <v>734</v>
      </c>
      <c r="L47" s="85" t="str">
        <f t="shared" si="20"/>
        <v>N/A</v>
      </c>
    </row>
    <row r="48" spans="1:12" x14ac:dyDescent="0.25">
      <c r="A48" s="142" t="s">
        <v>1229</v>
      </c>
      <c r="B48" s="3" t="s">
        <v>213</v>
      </c>
      <c r="C48" s="1">
        <v>0</v>
      </c>
      <c r="D48" s="5" t="str">
        <f t="shared" si="27"/>
        <v>N/A</v>
      </c>
      <c r="E48" s="1">
        <v>0</v>
      </c>
      <c r="F48" s="5" t="str">
        <f t="shared" si="28"/>
        <v>N/A</v>
      </c>
      <c r="G48" s="1">
        <v>0</v>
      </c>
      <c r="H48" s="5" t="str">
        <f t="shared" si="29"/>
        <v>N/A</v>
      </c>
      <c r="I48" s="8" t="s">
        <v>1750</v>
      </c>
      <c r="J48" s="8" t="s">
        <v>1750</v>
      </c>
      <c r="K48" s="1" t="s">
        <v>734</v>
      </c>
      <c r="L48" s="85" t="str">
        <f t="shared" si="20"/>
        <v>N/A</v>
      </c>
    </row>
    <row r="49" spans="1:12" x14ac:dyDescent="0.25">
      <c r="A49" s="142" t="s">
        <v>1230</v>
      </c>
      <c r="B49" s="3" t="s">
        <v>213</v>
      </c>
      <c r="C49" s="1">
        <v>0</v>
      </c>
      <c r="D49" s="5" t="str">
        <f t="shared" si="27"/>
        <v>N/A</v>
      </c>
      <c r="E49" s="1">
        <v>0</v>
      </c>
      <c r="F49" s="5" t="str">
        <f t="shared" si="28"/>
        <v>N/A</v>
      </c>
      <c r="G49" s="1">
        <v>0</v>
      </c>
      <c r="H49" s="5" t="str">
        <f t="shared" si="29"/>
        <v>N/A</v>
      </c>
      <c r="I49" s="8" t="s">
        <v>1750</v>
      </c>
      <c r="J49" s="8" t="s">
        <v>1750</v>
      </c>
      <c r="K49" s="1" t="s">
        <v>734</v>
      </c>
      <c r="L49" s="85" t="str">
        <f t="shared" si="20"/>
        <v>N/A</v>
      </c>
    </row>
    <row r="50" spans="1:12" x14ac:dyDescent="0.25">
      <c r="A50" s="142" t="s">
        <v>1231</v>
      </c>
      <c r="B50" s="3" t="s">
        <v>213</v>
      </c>
      <c r="C50" s="1">
        <v>55101</v>
      </c>
      <c r="D50" s="5" t="str">
        <f t="shared" si="27"/>
        <v>N/A</v>
      </c>
      <c r="E50" s="1">
        <v>74996</v>
      </c>
      <c r="F50" s="5" t="str">
        <f t="shared" si="28"/>
        <v>N/A</v>
      </c>
      <c r="G50" s="1">
        <v>73025</v>
      </c>
      <c r="H50" s="5" t="str">
        <f t="shared" si="29"/>
        <v>N/A</v>
      </c>
      <c r="I50" s="8">
        <v>36.11</v>
      </c>
      <c r="J50" s="8">
        <v>-2.63</v>
      </c>
      <c r="K50" s="1" t="s">
        <v>734</v>
      </c>
      <c r="L50" s="85" t="str">
        <f t="shared" si="20"/>
        <v>Yes</v>
      </c>
    </row>
    <row r="51" spans="1:12" x14ac:dyDescent="0.25">
      <c r="A51" s="142" t="s">
        <v>1232</v>
      </c>
      <c r="B51" s="3" t="s">
        <v>213</v>
      </c>
      <c r="C51" s="1">
        <v>11496</v>
      </c>
      <c r="D51" s="5" t="str">
        <f t="shared" si="27"/>
        <v>N/A</v>
      </c>
      <c r="E51" s="1">
        <v>10315</v>
      </c>
      <c r="F51" s="5" t="str">
        <f t="shared" si="28"/>
        <v>N/A</v>
      </c>
      <c r="G51" s="1">
        <v>10433</v>
      </c>
      <c r="H51" s="5" t="str">
        <f t="shared" si="29"/>
        <v>N/A</v>
      </c>
      <c r="I51" s="8">
        <v>-10.3</v>
      </c>
      <c r="J51" s="8">
        <v>1.1439999999999999</v>
      </c>
      <c r="K51" s="1" t="s">
        <v>734</v>
      </c>
      <c r="L51" s="85" t="str">
        <f t="shared" si="20"/>
        <v>Yes</v>
      </c>
    </row>
    <row r="52" spans="1:12" x14ac:dyDescent="0.25">
      <c r="A52" s="142" t="s">
        <v>1233</v>
      </c>
      <c r="B52" s="3" t="s">
        <v>213</v>
      </c>
      <c r="C52" s="1">
        <v>571</v>
      </c>
      <c r="D52" s="5" t="str">
        <f t="shared" si="27"/>
        <v>N/A</v>
      </c>
      <c r="E52" s="1">
        <v>676</v>
      </c>
      <c r="F52" s="5" t="str">
        <f t="shared" si="28"/>
        <v>N/A</v>
      </c>
      <c r="G52" s="1">
        <v>289</v>
      </c>
      <c r="H52" s="5" t="str">
        <f t="shared" si="29"/>
        <v>N/A</v>
      </c>
      <c r="I52" s="8">
        <v>18.39</v>
      </c>
      <c r="J52" s="8">
        <v>-57.2</v>
      </c>
      <c r="K52" s="1" t="s">
        <v>734</v>
      </c>
      <c r="L52" s="85" t="str">
        <f t="shared" si="20"/>
        <v>No</v>
      </c>
    </row>
    <row r="53" spans="1:12" x14ac:dyDescent="0.25">
      <c r="A53" s="142" t="s">
        <v>1234</v>
      </c>
      <c r="B53" s="3" t="s">
        <v>213</v>
      </c>
      <c r="C53" s="1">
        <v>0</v>
      </c>
      <c r="D53" s="5" t="str">
        <f t="shared" si="27"/>
        <v>N/A</v>
      </c>
      <c r="E53" s="1">
        <v>0</v>
      </c>
      <c r="F53" s="5" t="str">
        <f t="shared" si="28"/>
        <v>N/A</v>
      </c>
      <c r="G53" s="1">
        <v>0</v>
      </c>
      <c r="H53" s="5" t="str">
        <f t="shared" si="29"/>
        <v>N/A</v>
      </c>
      <c r="I53" s="8" t="s">
        <v>1750</v>
      </c>
      <c r="J53" s="8" t="s">
        <v>1750</v>
      </c>
      <c r="K53" s="1" t="s">
        <v>734</v>
      </c>
      <c r="L53" s="85" t="str">
        <f t="shared" si="20"/>
        <v>N/A</v>
      </c>
    </row>
    <row r="54" spans="1:12" x14ac:dyDescent="0.25">
      <c r="A54" s="142" t="s">
        <v>451</v>
      </c>
      <c r="B54" s="25" t="s">
        <v>213</v>
      </c>
      <c r="C54" s="1">
        <v>20151</v>
      </c>
      <c r="D54" s="1" t="str">
        <f t="shared" si="17"/>
        <v>N/A</v>
      </c>
      <c r="E54" s="1">
        <v>20930</v>
      </c>
      <c r="F54" s="1" t="str">
        <f t="shared" si="18"/>
        <v>N/A</v>
      </c>
      <c r="G54" s="1">
        <v>19976</v>
      </c>
      <c r="H54" s="7" t="str">
        <f t="shared" si="19"/>
        <v>N/A</v>
      </c>
      <c r="I54" s="8">
        <v>3.8660000000000001</v>
      </c>
      <c r="J54" s="8">
        <v>-4.5599999999999996</v>
      </c>
      <c r="K54" s="25" t="s">
        <v>734</v>
      </c>
      <c r="L54" s="85" t="str">
        <f t="shared" si="20"/>
        <v>Yes</v>
      </c>
    </row>
    <row r="55" spans="1:12" x14ac:dyDescent="0.25">
      <c r="A55" s="142" t="s">
        <v>1235</v>
      </c>
      <c r="B55" s="3" t="s">
        <v>213</v>
      </c>
      <c r="C55" s="1">
        <v>10180</v>
      </c>
      <c r="D55" s="5" t="str">
        <f t="shared" ref="D55:D60" si="30">IF($B55="N/A","N/A",IF(C55&lt;0,"No","Yes"))</f>
        <v>N/A</v>
      </c>
      <c r="E55" s="1">
        <v>13045</v>
      </c>
      <c r="F55" s="5" t="str">
        <f t="shared" ref="F55:F60" si="31">IF($B55="N/A","N/A",IF(E55&lt;0,"No","Yes"))</f>
        <v>N/A</v>
      </c>
      <c r="G55" s="1">
        <v>12749</v>
      </c>
      <c r="H55" s="5" t="str">
        <f t="shared" ref="H55:H60" si="32">IF($B55="N/A","N/A",IF(G55&lt;0,"No","Yes"))</f>
        <v>N/A</v>
      </c>
      <c r="I55" s="8">
        <v>28.14</v>
      </c>
      <c r="J55" s="8">
        <v>-2.27</v>
      </c>
      <c r="K55" s="1" t="s">
        <v>734</v>
      </c>
      <c r="L55" s="85" t="str">
        <f t="shared" si="20"/>
        <v>Yes</v>
      </c>
    </row>
    <row r="56" spans="1:12" x14ac:dyDescent="0.25">
      <c r="A56" s="142" t="s">
        <v>1236</v>
      </c>
      <c r="B56" s="3" t="s">
        <v>213</v>
      </c>
      <c r="C56" s="1">
        <v>0</v>
      </c>
      <c r="D56" s="5" t="str">
        <f t="shared" si="30"/>
        <v>N/A</v>
      </c>
      <c r="E56" s="1">
        <v>0</v>
      </c>
      <c r="F56" s="5" t="str">
        <f t="shared" si="31"/>
        <v>N/A</v>
      </c>
      <c r="G56" s="1">
        <v>0</v>
      </c>
      <c r="H56" s="5" t="str">
        <f t="shared" si="32"/>
        <v>N/A</v>
      </c>
      <c r="I56" s="8" t="s">
        <v>1750</v>
      </c>
      <c r="J56" s="8" t="s">
        <v>1750</v>
      </c>
      <c r="K56" s="1" t="s">
        <v>734</v>
      </c>
      <c r="L56" s="85" t="str">
        <f t="shared" si="20"/>
        <v>N/A</v>
      </c>
    </row>
    <row r="57" spans="1:12" x14ac:dyDescent="0.25">
      <c r="A57" s="142" t="s">
        <v>1237</v>
      </c>
      <c r="B57" s="3" t="s">
        <v>213</v>
      </c>
      <c r="C57" s="1">
        <v>0</v>
      </c>
      <c r="D57" s="5" t="str">
        <f t="shared" si="30"/>
        <v>N/A</v>
      </c>
      <c r="E57" s="1">
        <v>0</v>
      </c>
      <c r="F57" s="5" t="str">
        <f t="shared" si="31"/>
        <v>N/A</v>
      </c>
      <c r="G57" s="1">
        <v>0</v>
      </c>
      <c r="H57" s="5" t="str">
        <f t="shared" si="32"/>
        <v>N/A</v>
      </c>
      <c r="I57" s="8" t="s">
        <v>1750</v>
      </c>
      <c r="J57" s="8" t="s">
        <v>1750</v>
      </c>
      <c r="K57" s="1" t="s">
        <v>734</v>
      </c>
      <c r="L57" s="85" t="str">
        <f t="shared" si="20"/>
        <v>N/A</v>
      </c>
    </row>
    <row r="58" spans="1:12" x14ac:dyDescent="0.25">
      <c r="A58" s="142" t="s">
        <v>1238</v>
      </c>
      <c r="B58" s="3" t="s">
        <v>213</v>
      </c>
      <c r="C58" s="1">
        <v>4107</v>
      </c>
      <c r="D58" s="5" t="str">
        <f t="shared" si="30"/>
        <v>N/A</v>
      </c>
      <c r="E58" s="1">
        <v>1617</v>
      </c>
      <c r="F58" s="5" t="str">
        <f t="shared" si="31"/>
        <v>N/A</v>
      </c>
      <c r="G58" s="1">
        <v>1301</v>
      </c>
      <c r="H58" s="5" t="str">
        <f t="shared" si="32"/>
        <v>N/A</v>
      </c>
      <c r="I58" s="8">
        <v>-60.6</v>
      </c>
      <c r="J58" s="8">
        <v>-19.5</v>
      </c>
      <c r="K58" s="1" t="s">
        <v>734</v>
      </c>
      <c r="L58" s="85" t="str">
        <f t="shared" si="20"/>
        <v>Yes</v>
      </c>
    </row>
    <row r="59" spans="1:12" x14ac:dyDescent="0.25">
      <c r="A59" s="142" t="s">
        <v>1239</v>
      </c>
      <c r="B59" s="3" t="s">
        <v>213</v>
      </c>
      <c r="C59" s="1">
        <v>5864</v>
      </c>
      <c r="D59" s="5" t="str">
        <f t="shared" si="30"/>
        <v>N/A</v>
      </c>
      <c r="E59" s="1">
        <v>6268</v>
      </c>
      <c r="F59" s="5" t="str">
        <f t="shared" si="31"/>
        <v>N/A</v>
      </c>
      <c r="G59" s="1">
        <v>5926</v>
      </c>
      <c r="H59" s="5" t="str">
        <f t="shared" si="32"/>
        <v>N/A</v>
      </c>
      <c r="I59" s="8">
        <v>6.8890000000000002</v>
      </c>
      <c r="J59" s="8">
        <v>-5.46</v>
      </c>
      <c r="K59" s="1" t="s">
        <v>734</v>
      </c>
      <c r="L59" s="85" t="str">
        <f t="shared" si="20"/>
        <v>Yes</v>
      </c>
    </row>
    <row r="60" spans="1:12" x14ac:dyDescent="0.25">
      <c r="A60" s="142" t="s">
        <v>1240</v>
      </c>
      <c r="B60" s="3" t="s">
        <v>213</v>
      </c>
      <c r="C60" s="1">
        <v>0</v>
      </c>
      <c r="D60" s="5" t="str">
        <f t="shared" si="30"/>
        <v>N/A</v>
      </c>
      <c r="E60" s="1">
        <v>0</v>
      </c>
      <c r="F60" s="5" t="str">
        <f t="shared" si="31"/>
        <v>N/A</v>
      </c>
      <c r="G60" s="1">
        <v>0</v>
      </c>
      <c r="H60" s="5" t="str">
        <f t="shared" si="32"/>
        <v>N/A</v>
      </c>
      <c r="I60" s="8" t="s">
        <v>1750</v>
      </c>
      <c r="J60" s="8" t="s">
        <v>1750</v>
      </c>
      <c r="K60" s="1" t="s">
        <v>734</v>
      </c>
      <c r="L60" s="85" t="str">
        <f t="shared" si="20"/>
        <v>N/A</v>
      </c>
    </row>
    <row r="61" spans="1:12" x14ac:dyDescent="0.25">
      <c r="A61" s="84" t="s">
        <v>186</v>
      </c>
      <c r="B61" s="21" t="s">
        <v>213</v>
      </c>
      <c r="C61" s="1">
        <v>0</v>
      </c>
      <c r="D61" s="1" t="str">
        <f t="shared" si="17"/>
        <v>N/A</v>
      </c>
      <c r="E61" s="1">
        <v>0</v>
      </c>
      <c r="F61" s="1" t="str">
        <f t="shared" si="18"/>
        <v>N/A</v>
      </c>
      <c r="G61" s="1">
        <v>0</v>
      </c>
      <c r="H61" s="7" t="str">
        <f t="shared" si="19"/>
        <v>N/A</v>
      </c>
      <c r="I61" s="8" t="s">
        <v>1750</v>
      </c>
      <c r="J61" s="8" t="s">
        <v>1750</v>
      </c>
      <c r="K61" s="25" t="s">
        <v>734</v>
      </c>
      <c r="L61" s="85" t="str">
        <f>IF(J61="Div by 0", "N/A", IF(OR(J61="N/A",K61="N/A"),"N/A", IF(J61&gt;VALUE(MID(K61,1,2)), "No", IF(J61&lt;-1*VALUE(MID(K61,1,2)), "No", "Yes"))))</f>
        <v>N/A</v>
      </c>
    </row>
    <row r="62" spans="1:12" x14ac:dyDescent="0.25">
      <c r="A62" s="84" t="s">
        <v>187</v>
      </c>
      <c r="B62" s="21" t="s">
        <v>213</v>
      </c>
      <c r="C62" s="1">
        <v>0</v>
      </c>
      <c r="D62" s="1" t="str">
        <f t="shared" si="17"/>
        <v>N/A</v>
      </c>
      <c r="E62" s="1">
        <v>0</v>
      </c>
      <c r="F62" s="1" t="str">
        <f t="shared" si="18"/>
        <v>N/A</v>
      </c>
      <c r="G62" s="1">
        <v>0</v>
      </c>
      <c r="H62" s="7" t="str">
        <f t="shared" si="19"/>
        <v>N/A</v>
      </c>
      <c r="I62" s="8" t="s">
        <v>1750</v>
      </c>
      <c r="J62" s="8" t="s">
        <v>1750</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1750</v>
      </c>
      <c r="J63" s="8" t="s">
        <v>1750</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1750</v>
      </c>
      <c r="J64" s="8" t="s">
        <v>1750</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1750</v>
      </c>
      <c r="J65" s="8" t="s">
        <v>1750</v>
      </c>
      <c r="K65" s="25" t="s">
        <v>734</v>
      </c>
      <c r="L65" s="85" t="str">
        <f t="shared" si="33"/>
        <v>N/A</v>
      </c>
    </row>
    <row r="66" spans="1:12" x14ac:dyDescent="0.25">
      <c r="A66" s="84" t="s">
        <v>191</v>
      </c>
      <c r="B66" s="21" t="s">
        <v>213</v>
      </c>
      <c r="C66" s="1">
        <v>0</v>
      </c>
      <c r="D66" s="1" t="str">
        <f t="shared" si="17"/>
        <v>N/A</v>
      </c>
      <c r="E66" s="1">
        <v>0</v>
      </c>
      <c r="F66" s="1" t="str">
        <f t="shared" si="18"/>
        <v>N/A</v>
      </c>
      <c r="G66" s="1">
        <v>0</v>
      </c>
      <c r="H66" s="7" t="str">
        <f t="shared" si="19"/>
        <v>N/A</v>
      </c>
      <c r="I66" s="8" t="s">
        <v>1750</v>
      </c>
      <c r="J66" s="8" t="s">
        <v>1750</v>
      </c>
      <c r="K66" s="25" t="s">
        <v>734</v>
      </c>
      <c r="L66" s="85" t="str">
        <f t="shared" si="33"/>
        <v>N/A</v>
      </c>
    </row>
    <row r="67" spans="1:12" x14ac:dyDescent="0.25">
      <c r="A67" s="84" t="s">
        <v>192</v>
      </c>
      <c r="B67" s="21" t="s">
        <v>213</v>
      </c>
      <c r="C67" s="1">
        <v>113405</v>
      </c>
      <c r="D67" s="1" t="str">
        <f t="shared" si="17"/>
        <v>N/A</v>
      </c>
      <c r="E67" s="1">
        <v>116955</v>
      </c>
      <c r="F67" s="1" t="str">
        <f t="shared" si="18"/>
        <v>N/A</v>
      </c>
      <c r="G67" s="1">
        <v>112877</v>
      </c>
      <c r="H67" s="7" t="str">
        <f t="shared" si="19"/>
        <v>N/A</v>
      </c>
      <c r="I67" s="8">
        <v>3.13</v>
      </c>
      <c r="J67" s="8">
        <v>-3.49</v>
      </c>
      <c r="K67" s="25" t="s">
        <v>734</v>
      </c>
      <c r="L67" s="85" t="str">
        <f t="shared" si="33"/>
        <v>Yes</v>
      </c>
    </row>
    <row r="68" spans="1:12" x14ac:dyDescent="0.25">
      <c r="A68" s="108" t="s">
        <v>193</v>
      </c>
      <c r="B68" s="25" t="s">
        <v>213</v>
      </c>
      <c r="C68" s="1">
        <v>0</v>
      </c>
      <c r="D68" s="1" t="str">
        <f t="shared" si="17"/>
        <v>N/A</v>
      </c>
      <c r="E68" s="1">
        <v>0</v>
      </c>
      <c r="F68" s="1" t="str">
        <f t="shared" si="18"/>
        <v>N/A</v>
      </c>
      <c r="G68" s="1">
        <v>6322</v>
      </c>
      <c r="H68" s="7" t="str">
        <f t="shared" si="19"/>
        <v>N/A</v>
      </c>
      <c r="I68" s="8" t="s">
        <v>1750</v>
      </c>
      <c r="J68" s="8" t="s">
        <v>1750</v>
      </c>
      <c r="K68" s="25" t="s">
        <v>734</v>
      </c>
      <c r="L68" s="85" t="str">
        <f t="shared" si="33"/>
        <v>N/A</v>
      </c>
    </row>
    <row r="69" spans="1:12" x14ac:dyDescent="0.25">
      <c r="A69" s="108" t="s">
        <v>194</v>
      </c>
      <c r="B69" s="25" t="s">
        <v>213</v>
      </c>
      <c r="C69" s="1">
        <v>0</v>
      </c>
      <c r="D69" s="1" t="str">
        <f t="shared" si="17"/>
        <v>N/A</v>
      </c>
      <c r="E69" s="1">
        <v>0</v>
      </c>
      <c r="F69" s="1" t="str">
        <f t="shared" si="18"/>
        <v>N/A</v>
      </c>
      <c r="G69" s="1">
        <v>6322</v>
      </c>
      <c r="H69" s="7" t="str">
        <f t="shared" si="19"/>
        <v>N/A</v>
      </c>
      <c r="I69" s="8" t="s">
        <v>1750</v>
      </c>
      <c r="J69" s="8" t="s">
        <v>1750</v>
      </c>
      <c r="K69" s="25" t="s">
        <v>734</v>
      </c>
      <c r="L69" s="85" t="str">
        <f t="shared" si="33"/>
        <v>N/A</v>
      </c>
    </row>
    <row r="70" spans="1:12" x14ac:dyDescent="0.25">
      <c r="A70" s="142" t="s">
        <v>78</v>
      </c>
      <c r="B70" s="25" t="s">
        <v>294</v>
      </c>
      <c r="C70" s="9">
        <v>0</v>
      </c>
      <c r="D70" s="7" t="str">
        <f>IF($B70="N/A","N/A",IF(C70&gt;=20,"No",IF(C70&lt;0,"No","Yes")))</f>
        <v>Yes</v>
      </c>
      <c r="E70" s="9">
        <v>0</v>
      </c>
      <c r="F70" s="7" t="str">
        <f>IF($B70="N/A","N/A",IF(E70&gt;=20,"No",IF(E70&lt;0,"No","Yes")))</f>
        <v>Yes</v>
      </c>
      <c r="G70" s="9">
        <v>0</v>
      </c>
      <c r="H70" s="7" t="str">
        <f>IF($B70="N/A","N/A",IF(G70&gt;=20,"No",IF(G70&lt;0,"No","Yes")))</f>
        <v>Yes</v>
      </c>
      <c r="I70" s="8" t="s">
        <v>1750</v>
      </c>
      <c r="J70" s="8" t="s">
        <v>1750</v>
      </c>
      <c r="K70" s="25" t="s">
        <v>734</v>
      </c>
      <c r="L70" s="85" t="str">
        <f t="shared" si="20"/>
        <v>N/A</v>
      </c>
    </row>
    <row r="71" spans="1:12" x14ac:dyDescent="0.25">
      <c r="A71" s="142" t="s">
        <v>79</v>
      </c>
      <c r="B71" s="21" t="s">
        <v>213</v>
      </c>
      <c r="C71" s="9">
        <v>0</v>
      </c>
      <c r="D71" s="7" t="str">
        <f>IF($B71="N/A","N/A",IF(C71&gt;10,"No",IF(C71&lt;-10,"No","Yes")))</f>
        <v>N/A</v>
      </c>
      <c r="E71" s="9">
        <v>0</v>
      </c>
      <c r="F71" s="7" t="str">
        <f>IF($B71="N/A","N/A",IF(E71&gt;10,"No",IF(E71&lt;-10,"No","Yes")))</f>
        <v>N/A</v>
      </c>
      <c r="G71" s="9">
        <v>14.117485022</v>
      </c>
      <c r="H71" s="7" t="str">
        <f>IF($B71="N/A","N/A",IF(G71&gt;10,"No",IF(G71&lt;-10,"No","Yes")))</f>
        <v>N/A</v>
      </c>
      <c r="I71" s="8" t="s">
        <v>1750</v>
      </c>
      <c r="J71" s="8" t="s">
        <v>1750</v>
      </c>
      <c r="K71" s="25" t="s">
        <v>734</v>
      </c>
      <c r="L71" s="85" t="str">
        <f t="shared" si="20"/>
        <v>N/A</v>
      </c>
    </row>
    <row r="72" spans="1:12" x14ac:dyDescent="0.25">
      <c r="A72" s="142" t="s">
        <v>80</v>
      </c>
      <c r="B72" s="21" t="s">
        <v>213</v>
      </c>
      <c r="C72" s="9">
        <v>16.526396327</v>
      </c>
      <c r="D72" s="7" t="str">
        <f>IF($B72="N/A","N/A",IF(C72&gt;10,"No",IF(C72&lt;-10,"No","Yes")))</f>
        <v>N/A</v>
      </c>
      <c r="E72" s="9">
        <v>22.368329506999999</v>
      </c>
      <c r="F72" s="7" t="str">
        <f>IF($B72="N/A","N/A",IF(E72&gt;10,"No",IF(E72&lt;-10,"No","Yes")))</f>
        <v>N/A</v>
      </c>
      <c r="G72" s="9">
        <v>4.6828730804000003</v>
      </c>
      <c r="H72" s="7" t="str">
        <f>IF($B72="N/A","N/A",IF(G72&gt;10,"No",IF(G72&lt;-10,"No","Yes")))</f>
        <v>N/A</v>
      </c>
      <c r="I72" s="8">
        <v>35.35</v>
      </c>
      <c r="J72" s="8">
        <v>-79.099999999999994</v>
      </c>
      <c r="K72" s="25" t="s">
        <v>734</v>
      </c>
      <c r="L72" s="85" t="str">
        <f t="shared" si="20"/>
        <v>No</v>
      </c>
    </row>
    <row r="73" spans="1:12" x14ac:dyDescent="0.25">
      <c r="A73" s="142" t="s">
        <v>81</v>
      </c>
      <c r="B73" s="21" t="s">
        <v>213</v>
      </c>
      <c r="C73" s="9">
        <v>0</v>
      </c>
      <c r="D73" s="7" t="str">
        <f>IF($B73="N/A","N/A",IF(C73&gt;10,"No",IF(C73&lt;-10,"No","Yes")))</f>
        <v>N/A</v>
      </c>
      <c r="E73" s="9">
        <v>0</v>
      </c>
      <c r="F73" s="7" t="str">
        <f>IF($B73="N/A","N/A",IF(E73&gt;10,"No",IF(E73&lt;-10,"No","Yes")))</f>
        <v>N/A</v>
      </c>
      <c r="G73" s="9">
        <v>0</v>
      </c>
      <c r="H73" s="7" t="str">
        <f>IF($B73="N/A","N/A",IF(G73&gt;10,"No",IF(G73&lt;-10,"No","Yes")))</f>
        <v>N/A</v>
      </c>
      <c r="I73" s="8" t="s">
        <v>1750</v>
      </c>
      <c r="J73" s="8" t="s">
        <v>1750</v>
      </c>
      <c r="K73" s="25" t="s">
        <v>734</v>
      </c>
      <c r="L73" s="85" t="str">
        <f t="shared" si="20"/>
        <v>N/A</v>
      </c>
    </row>
    <row r="74" spans="1:12" x14ac:dyDescent="0.25">
      <c r="A74" s="142" t="s">
        <v>121</v>
      </c>
      <c r="B74" s="21" t="s">
        <v>213</v>
      </c>
      <c r="C74" s="9">
        <v>0</v>
      </c>
      <c r="D74" s="7" t="str">
        <f>IF($B74="N/A","N/A",IF(C74&gt;10,"No",IF(C74&lt;-10,"No","Yes")))</f>
        <v>N/A</v>
      </c>
      <c r="E74" s="9">
        <v>0</v>
      </c>
      <c r="F74" s="7" t="str">
        <f>IF($B74="N/A","N/A",IF(E74&gt;10,"No",IF(E74&lt;-10,"No","Yes")))</f>
        <v>N/A</v>
      </c>
      <c r="G74" s="9">
        <v>8.9178901577000005</v>
      </c>
      <c r="H74" s="7" t="str">
        <f>IF($B74="N/A","N/A",IF(G74&gt;10,"No",IF(G74&lt;-10,"No","Yes")))</f>
        <v>N/A</v>
      </c>
      <c r="I74" s="8" t="s">
        <v>1750</v>
      </c>
      <c r="J74" s="8" t="s">
        <v>1750</v>
      </c>
      <c r="K74" s="25" t="s">
        <v>734</v>
      </c>
      <c r="L74" s="85" t="str">
        <f t="shared" si="20"/>
        <v>N/A</v>
      </c>
    </row>
    <row r="75" spans="1:12" x14ac:dyDescent="0.25">
      <c r="A75" s="142" t="s">
        <v>82</v>
      </c>
      <c r="B75" s="21" t="s">
        <v>213</v>
      </c>
      <c r="C75" s="9">
        <v>8.9808086453999998</v>
      </c>
      <c r="D75" s="7" t="str">
        <f>IF($B75="N/A","N/A",IF(C75&gt;10,"No",IF(C75&lt;-10,"No","Yes")))</f>
        <v>N/A</v>
      </c>
      <c r="E75" s="9">
        <v>13.803792852000001</v>
      </c>
      <c r="F75" s="7" t="str">
        <f>IF($B75="N/A","N/A",IF(E75&gt;10,"No",IF(E75&lt;-10,"No","Yes")))</f>
        <v>N/A</v>
      </c>
      <c r="G75" s="9">
        <v>4.2051839767999999</v>
      </c>
      <c r="H75" s="7" t="str">
        <f>IF($B75="N/A","N/A",IF(G75&gt;10,"No",IF(G75&lt;-10,"No","Yes")))</f>
        <v>N/A</v>
      </c>
      <c r="I75" s="8">
        <v>53.7</v>
      </c>
      <c r="J75" s="8">
        <v>-69.5</v>
      </c>
      <c r="K75" s="25" t="s">
        <v>734</v>
      </c>
      <c r="L75" s="85" t="str">
        <f t="shared" si="20"/>
        <v>No</v>
      </c>
    </row>
    <row r="76" spans="1:12" x14ac:dyDescent="0.25">
      <c r="A76" s="142" t="s">
        <v>195</v>
      </c>
      <c r="B76" s="21" t="s">
        <v>213</v>
      </c>
      <c r="C76" s="9">
        <v>0</v>
      </c>
      <c r="D76" s="7" t="str">
        <f t="shared" ref="D76:D98" si="34">IF($B76="N/A","N/A",IF(C76&gt;10,"No",IF(C76&lt;-10,"No","Yes")))</f>
        <v>N/A</v>
      </c>
      <c r="E76" s="9">
        <v>0</v>
      </c>
      <c r="F76" s="7" t="str">
        <f t="shared" ref="F76:F98" si="35">IF($B76="N/A","N/A",IF(E76&gt;10,"No",IF(E76&lt;-10,"No","Yes")))</f>
        <v>N/A</v>
      </c>
      <c r="G76" s="9">
        <v>0</v>
      </c>
      <c r="H76" s="7" t="str">
        <f t="shared" ref="H76:H98" si="36">IF($B76="N/A","N/A",IF(G76&gt;10,"No",IF(G76&lt;-10,"No","Yes")))</f>
        <v>N/A</v>
      </c>
      <c r="I76" s="8" t="s">
        <v>1750</v>
      </c>
      <c r="J76" s="8" t="s">
        <v>1750</v>
      </c>
      <c r="K76" s="25" t="s">
        <v>734</v>
      </c>
      <c r="L76" s="85" t="str">
        <f>IF(J76="Div by 0", "N/A", IF(OR(J76="N/A",K76="N/A"),"N/A", IF(J76&gt;VALUE(MID(K76,1,2)), "No", IF(J76&lt;-1*VALUE(MID(K76,1,2)), "No", "Yes"))))</f>
        <v>N/A</v>
      </c>
    </row>
    <row r="77" spans="1:12" x14ac:dyDescent="0.25">
      <c r="A77" s="142" t="s">
        <v>196</v>
      </c>
      <c r="B77" s="21" t="s">
        <v>213</v>
      </c>
      <c r="C77" s="9">
        <v>0</v>
      </c>
      <c r="D77" s="7" t="str">
        <f t="shared" si="34"/>
        <v>N/A</v>
      </c>
      <c r="E77" s="9">
        <v>0</v>
      </c>
      <c r="F77" s="7" t="str">
        <f t="shared" si="35"/>
        <v>N/A</v>
      </c>
      <c r="G77" s="9">
        <v>1.2284069097999999</v>
      </c>
      <c r="H77" s="7" t="str">
        <f t="shared" si="36"/>
        <v>N/A</v>
      </c>
      <c r="I77" s="8" t="s">
        <v>1750</v>
      </c>
      <c r="J77" s="8" t="s">
        <v>1750</v>
      </c>
      <c r="K77" s="25" t="s">
        <v>734</v>
      </c>
      <c r="L77" s="85" t="str">
        <f t="shared" ref="L77:L81" si="37">IF(J77="Div by 0", "N/A", IF(OR(J77="N/A",K77="N/A"),"N/A", IF(J77&gt;VALUE(MID(K77,1,2)), "No", IF(J77&lt;-1*VALUE(MID(K77,1,2)), "No", "Yes"))))</f>
        <v>N/A</v>
      </c>
    </row>
    <row r="78" spans="1:12" x14ac:dyDescent="0.25">
      <c r="A78" s="142" t="s">
        <v>197</v>
      </c>
      <c r="B78" s="21" t="s">
        <v>213</v>
      </c>
      <c r="C78" s="9">
        <v>97.890551658999996</v>
      </c>
      <c r="D78" s="7" t="str">
        <f t="shared" si="34"/>
        <v>N/A</v>
      </c>
      <c r="E78" s="9">
        <v>97.923415086000006</v>
      </c>
      <c r="F78" s="7" t="str">
        <f t="shared" si="35"/>
        <v>N/A</v>
      </c>
      <c r="G78" s="9">
        <v>94.982177132000004</v>
      </c>
      <c r="H78" s="7" t="str">
        <f t="shared" si="36"/>
        <v>N/A</v>
      </c>
      <c r="I78" s="8">
        <v>3.3599999999999998E-2</v>
      </c>
      <c r="J78" s="8">
        <v>-3</v>
      </c>
      <c r="K78" s="25" t="s">
        <v>734</v>
      </c>
      <c r="L78" s="85" t="str">
        <f t="shared" si="37"/>
        <v>Yes</v>
      </c>
    </row>
    <row r="79" spans="1:12" x14ac:dyDescent="0.25">
      <c r="A79" s="142" t="s">
        <v>198</v>
      </c>
      <c r="B79" s="21" t="s">
        <v>213</v>
      </c>
      <c r="C79" s="9">
        <v>0</v>
      </c>
      <c r="D79" s="7" t="str">
        <f t="shared" si="34"/>
        <v>N/A</v>
      </c>
      <c r="E79" s="9">
        <v>0</v>
      </c>
      <c r="F79" s="7" t="str">
        <f t="shared" si="35"/>
        <v>N/A</v>
      </c>
      <c r="G79" s="9">
        <v>0</v>
      </c>
      <c r="H79" s="7" t="str">
        <f t="shared" si="36"/>
        <v>N/A</v>
      </c>
      <c r="I79" s="8" t="s">
        <v>1750</v>
      </c>
      <c r="J79" s="8" t="s">
        <v>1750</v>
      </c>
      <c r="K79" s="25" t="s">
        <v>734</v>
      </c>
      <c r="L79" s="85" t="str">
        <f t="shared" si="37"/>
        <v>N/A</v>
      </c>
    </row>
    <row r="80" spans="1:12" x14ac:dyDescent="0.25">
      <c r="A80" s="142" t="s">
        <v>199</v>
      </c>
      <c r="B80" s="21" t="s">
        <v>213</v>
      </c>
      <c r="C80" s="9">
        <v>0</v>
      </c>
      <c r="D80" s="7" t="str">
        <f t="shared" si="34"/>
        <v>N/A</v>
      </c>
      <c r="E80" s="9">
        <v>0</v>
      </c>
      <c r="F80" s="7" t="str">
        <f t="shared" si="35"/>
        <v>N/A</v>
      </c>
      <c r="G80" s="9">
        <v>0</v>
      </c>
      <c r="H80" s="7" t="str">
        <f t="shared" si="36"/>
        <v>N/A</v>
      </c>
      <c r="I80" s="8" t="s">
        <v>1750</v>
      </c>
      <c r="J80" s="8" t="s">
        <v>1750</v>
      </c>
      <c r="K80" s="25" t="s">
        <v>734</v>
      </c>
      <c r="L80" s="85" t="str">
        <f t="shared" si="37"/>
        <v>N/A</v>
      </c>
    </row>
    <row r="81" spans="1:12" x14ac:dyDescent="0.25">
      <c r="A81" s="142" t="s">
        <v>200</v>
      </c>
      <c r="B81" s="25" t="s">
        <v>213</v>
      </c>
      <c r="C81" s="9">
        <v>81.916817359999996</v>
      </c>
      <c r="D81" s="7" t="str">
        <f t="shared" si="34"/>
        <v>N/A</v>
      </c>
      <c r="E81" s="9">
        <v>83.584905660000004</v>
      </c>
      <c r="F81" s="7" t="str">
        <f t="shared" si="35"/>
        <v>N/A</v>
      </c>
      <c r="G81" s="9">
        <v>83.172147002000003</v>
      </c>
      <c r="H81" s="7" t="str">
        <f t="shared" si="36"/>
        <v>N/A</v>
      </c>
      <c r="I81" s="8">
        <v>2.036</v>
      </c>
      <c r="J81" s="8">
        <v>-0.49399999999999999</v>
      </c>
      <c r="K81" s="25" t="s">
        <v>734</v>
      </c>
      <c r="L81" s="85" t="str">
        <f t="shared" si="37"/>
        <v>Yes</v>
      </c>
    </row>
    <row r="82" spans="1:12" x14ac:dyDescent="0.25">
      <c r="A82" s="142" t="s">
        <v>73</v>
      </c>
      <c r="B82" s="21" t="s">
        <v>213</v>
      </c>
      <c r="C82" s="22">
        <v>110699</v>
      </c>
      <c r="D82" s="7" t="str">
        <f t="shared" si="34"/>
        <v>N/A</v>
      </c>
      <c r="E82" s="22">
        <v>111311</v>
      </c>
      <c r="F82" s="7" t="str">
        <f t="shared" si="35"/>
        <v>N/A</v>
      </c>
      <c r="G82" s="22">
        <v>113474</v>
      </c>
      <c r="H82" s="7" t="str">
        <f t="shared" si="36"/>
        <v>N/A</v>
      </c>
      <c r="I82" s="8">
        <v>0.55289999999999995</v>
      </c>
      <c r="J82" s="8">
        <v>1.9430000000000001</v>
      </c>
      <c r="K82" s="25" t="s">
        <v>734</v>
      </c>
      <c r="L82" s="85" t="str">
        <f t="shared" si="20"/>
        <v>Yes</v>
      </c>
    </row>
    <row r="83" spans="1:12" x14ac:dyDescent="0.25">
      <c r="A83" s="142" t="s">
        <v>1241</v>
      </c>
      <c r="B83" s="21" t="s">
        <v>213</v>
      </c>
      <c r="C83" s="4">
        <v>0</v>
      </c>
      <c r="D83" s="7" t="str">
        <f t="shared" si="34"/>
        <v>N/A</v>
      </c>
      <c r="E83" s="4">
        <v>0</v>
      </c>
      <c r="F83" s="7" t="str">
        <f t="shared" si="35"/>
        <v>N/A</v>
      </c>
      <c r="G83" s="4">
        <v>0</v>
      </c>
      <c r="H83" s="7" t="str">
        <f t="shared" si="36"/>
        <v>N/A</v>
      </c>
      <c r="I83" s="8" t="s">
        <v>1750</v>
      </c>
      <c r="J83" s="8" t="s">
        <v>1750</v>
      </c>
      <c r="K83" s="25" t="s">
        <v>734</v>
      </c>
      <c r="L83" s="85" t="str">
        <f t="shared" si="20"/>
        <v>N/A</v>
      </c>
    </row>
    <row r="84" spans="1:12" x14ac:dyDescent="0.25">
      <c r="A84" s="142" t="s">
        <v>1242</v>
      </c>
      <c r="B84" s="21" t="s">
        <v>213</v>
      </c>
      <c r="C84" s="4">
        <v>0</v>
      </c>
      <c r="D84" s="7" t="str">
        <f t="shared" si="34"/>
        <v>N/A</v>
      </c>
      <c r="E84" s="4">
        <v>0</v>
      </c>
      <c r="F84" s="7" t="str">
        <f t="shared" si="35"/>
        <v>N/A</v>
      </c>
      <c r="G84" s="4">
        <v>0</v>
      </c>
      <c r="H84" s="7" t="str">
        <f t="shared" si="36"/>
        <v>N/A</v>
      </c>
      <c r="I84" s="8" t="s">
        <v>1750</v>
      </c>
      <c r="J84" s="8" t="s">
        <v>1750</v>
      </c>
      <c r="K84" s="25" t="s">
        <v>734</v>
      </c>
      <c r="L84" s="85" t="str">
        <f t="shared" si="20"/>
        <v>N/A</v>
      </c>
    </row>
    <row r="85" spans="1:12" x14ac:dyDescent="0.25">
      <c r="A85" s="142" t="s">
        <v>1243</v>
      </c>
      <c r="B85" s="21" t="s">
        <v>213</v>
      </c>
      <c r="C85" s="4">
        <v>0</v>
      </c>
      <c r="D85" s="7" t="str">
        <f t="shared" si="34"/>
        <v>N/A</v>
      </c>
      <c r="E85" s="4">
        <v>0</v>
      </c>
      <c r="F85" s="7" t="str">
        <f t="shared" si="35"/>
        <v>N/A</v>
      </c>
      <c r="G85" s="4">
        <v>0</v>
      </c>
      <c r="H85" s="7" t="str">
        <f t="shared" si="36"/>
        <v>N/A</v>
      </c>
      <c r="I85" s="8" t="s">
        <v>1750</v>
      </c>
      <c r="J85" s="8" t="s">
        <v>1750</v>
      </c>
      <c r="K85" s="25" t="s">
        <v>734</v>
      </c>
      <c r="L85" s="85" t="str">
        <f t="shared" si="20"/>
        <v>N/A</v>
      </c>
    </row>
    <row r="86" spans="1:12" x14ac:dyDescent="0.25">
      <c r="A86" s="142" t="s">
        <v>1244</v>
      </c>
      <c r="B86" s="21" t="s">
        <v>213</v>
      </c>
      <c r="C86" s="4">
        <v>75.069332153000005</v>
      </c>
      <c r="D86" s="7" t="str">
        <f t="shared" si="34"/>
        <v>N/A</v>
      </c>
      <c r="E86" s="4">
        <v>82.449173935999994</v>
      </c>
      <c r="F86" s="7" t="str">
        <f t="shared" si="35"/>
        <v>N/A</v>
      </c>
      <c r="G86" s="4">
        <v>82.417117578000003</v>
      </c>
      <c r="H86" s="7" t="str">
        <f t="shared" si="36"/>
        <v>N/A</v>
      </c>
      <c r="I86" s="8">
        <v>9.8309999999999995</v>
      </c>
      <c r="J86" s="8">
        <v>-3.9E-2</v>
      </c>
      <c r="K86" s="25" t="s">
        <v>734</v>
      </c>
      <c r="L86" s="85" t="str">
        <f t="shared" si="20"/>
        <v>Yes</v>
      </c>
    </row>
    <row r="87" spans="1:12" x14ac:dyDescent="0.25">
      <c r="A87" s="142" t="s">
        <v>1245</v>
      </c>
      <c r="B87" s="21" t="s">
        <v>213</v>
      </c>
      <c r="C87" s="4">
        <v>0</v>
      </c>
      <c r="D87" s="7" t="str">
        <f t="shared" si="34"/>
        <v>N/A</v>
      </c>
      <c r="E87" s="4">
        <v>0</v>
      </c>
      <c r="F87" s="7" t="str">
        <f t="shared" si="35"/>
        <v>N/A</v>
      </c>
      <c r="G87" s="4">
        <v>0</v>
      </c>
      <c r="H87" s="7" t="str">
        <f t="shared" si="36"/>
        <v>N/A</v>
      </c>
      <c r="I87" s="8" t="s">
        <v>1750</v>
      </c>
      <c r="J87" s="8" t="s">
        <v>1750</v>
      </c>
      <c r="K87" s="25" t="s">
        <v>734</v>
      </c>
      <c r="L87" s="85" t="str">
        <f t="shared" si="20"/>
        <v>N/A</v>
      </c>
    </row>
    <row r="88" spans="1:12" x14ac:dyDescent="0.25">
      <c r="A88" s="142" t="s">
        <v>1246</v>
      </c>
      <c r="B88" s="21" t="s">
        <v>213</v>
      </c>
      <c r="C88" s="4">
        <v>0</v>
      </c>
      <c r="D88" s="7" t="str">
        <f t="shared" si="34"/>
        <v>N/A</v>
      </c>
      <c r="E88" s="4">
        <v>0</v>
      </c>
      <c r="F88" s="7" t="str">
        <f t="shared" si="35"/>
        <v>N/A</v>
      </c>
      <c r="G88" s="4">
        <v>0</v>
      </c>
      <c r="H88" s="7" t="str">
        <f t="shared" si="36"/>
        <v>N/A</v>
      </c>
      <c r="I88" s="8" t="s">
        <v>1750</v>
      </c>
      <c r="J88" s="8" t="s">
        <v>1750</v>
      </c>
      <c r="K88" s="25" t="s">
        <v>734</v>
      </c>
      <c r="L88" s="85" t="str">
        <f t="shared" si="20"/>
        <v>N/A</v>
      </c>
    </row>
    <row r="89" spans="1:12" x14ac:dyDescent="0.25">
      <c r="A89" s="142" t="s">
        <v>1247</v>
      </c>
      <c r="B89" s="21" t="s">
        <v>213</v>
      </c>
      <c r="C89" s="4">
        <v>0</v>
      </c>
      <c r="D89" s="7" t="str">
        <f t="shared" si="34"/>
        <v>N/A</v>
      </c>
      <c r="E89" s="4">
        <v>0</v>
      </c>
      <c r="F89" s="7" t="str">
        <f t="shared" si="35"/>
        <v>N/A</v>
      </c>
      <c r="G89" s="4">
        <v>0</v>
      </c>
      <c r="H89" s="7" t="str">
        <f t="shared" si="36"/>
        <v>N/A</v>
      </c>
      <c r="I89" s="8" t="s">
        <v>1750</v>
      </c>
      <c r="J89" s="8" t="s">
        <v>1750</v>
      </c>
      <c r="K89" s="25" t="s">
        <v>734</v>
      </c>
      <c r="L89" s="85" t="str">
        <f t="shared" si="20"/>
        <v>N/A</v>
      </c>
    </row>
    <row r="90" spans="1:12" x14ac:dyDescent="0.25">
      <c r="A90" s="142" t="s">
        <v>1248</v>
      </c>
      <c r="B90" s="21" t="s">
        <v>213</v>
      </c>
      <c r="C90" s="4">
        <v>0</v>
      </c>
      <c r="D90" s="7" t="str">
        <f t="shared" si="34"/>
        <v>N/A</v>
      </c>
      <c r="E90" s="4">
        <v>0</v>
      </c>
      <c r="F90" s="7" t="str">
        <f t="shared" si="35"/>
        <v>N/A</v>
      </c>
      <c r="G90" s="4">
        <v>0</v>
      </c>
      <c r="H90" s="7" t="str">
        <f t="shared" si="36"/>
        <v>N/A</v>
      </c>
      <c r="I90" s="8" t="s">
        <v>1750</v>
      </c>
      <c r="J90" s="8" t="s">
        <v>1750</v>
      </c>
      <c r="K90" s="25" t="s">
        <v>734</v>
      </c>
      <c r="L90" s="85" t="str">
        <f t="shared" si="20"/>
        <v>N/A</v>
      </c>
    </row>
    <row r="91" spans="1:12" x14ac:dyDescent="0.25">
      <c r="A91" s="142" t="s">
        <v>1249</v>
      </c>
      <c r="B91" s="21" t="s">
        <v>213</v>
      </c>
      <c r="C91" s="4">
        <v>0</v>
      </c>
      <c r="D91" s="7" t="str">
        <f t="shared" si="34"/>
        <v>N/A</v>
      </c>
      <c r="E91" s="4">
        <v>0</v>
      </c>
      <c r="F91" s="7" t="str">
        <f t="shared" si="35"/>
        <v>N/A</v>
      </c>
      <c r="G91" s="4">
        <v>0</v>
      </c>
      <c r="H91" s="7" t="str">
        <f t="shared" si="36"/>
        <v>N/A</v>
      </c>
      <c r="I91" s="8" t="s">
        <v>1750</v>
      </c>
      <c r="J91" s="8" t="s">
        <v>1750</v>
      </c>
      <c r="K91" s="25" t="s">
        <v>734</v>
      </c>
      <c r="L91" s="85" t="str">
        <f t="shared" si="20"/>
        <v>N/A</v>
      </c>
    </row>
    <row r="92" spans="1:12" x14ac:dyDescent="0.25">
      <c r="A92" s="142" t="s">
        <v>1250</v>
      </c>
      <c r="B92" s="21" t="s">
        <v>213</v>
      </c>
      <c r="C92" s="4">
        <v>0</v>
      </c>
      <c r="D92" s="7" t="str">
        <f t="shared" si="34"/>
        <v>N/A</v>
      </c>
      <c r="E92" s="4">
        <v>0</v>
      </c>
      <c r="F92" s="7" t="str">
        <f t="shared" si="35"/>
        <v>N/A</v>
      </c>
      <c r="G92" s="4">
        <v>0</v>
      </c>
      <c r="H92" s="7" t="str">
        <f t="shared" si="36"/>
        <v>N/A</v>
      </c>
      <c r="I92" s="8" t="s">
        <v>1750</v>
      </c>
      <c r="J92" s="8" t="s">
        <v>1750</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1750</v>
      </c>
      <c r="J93" s="8" t="s">
        <v>1750</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1750</v>
      </c>
      <c r="J94" s="8" t="s">
        <v>1750</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1750</v>
      </c>
      <c r="J95" s="8" t="s">
        <v>1750</v>
      </c>
      <c r="K95" s="25" t="s">
        <v>734</v>
      </c>
      <c r="L95" s="85" t="str">
        <f t="shared" si="20"/>
        <v>N/A</v>
      </c>
    </row>
    <row r="96" spans="1:12" x14ac:dyDescent="0.25">
      <c r="A96" s="142" t="s">
        <v>1254</v>
      </c>
      <c r="B96" s="25" t="s">
        <v>213</v>
      </c>
      <c r="C96" s="9">
        <v>0</v>
      </c>
      <c r="D96" s="7" t="str">
        <f t="shared" si="34"/>
        <v>N/A</v>
      </c>
      <c r="E96" s="9">
        <v>0</v>
      </c>
      <c r="F96" s="7" t="str">
        <f t="shared" si="35"/>
        <v>N/A</v>
      </c>
      <c r="G96" s="9">
        <v>0</v>
      </c>
      <c r="H96" s="7" t="str">
        <f t="shared" si="36"/>
        <v>N/A</v>
      </c>
      <c r="I96" s="8" t="s">
        <v>1750</v>
      </c>
      <c r="J96" s="8" t="s">
        <v>1750</v>
      </c>
      <c r="K96" s="25" t="s">
        <v>734</v>
      </c>
      <c r="L96" s="85" t="str">
        <f t="shared" si="20"/>
        <v>N/A</v>
      </c>
    </row>
    <row r="97" spans="1:12" x14ac:dyDescent="0.25">
      <c r="A97" s="142" t="s">
        <v>1255</v>
      </c>
      <c r="B97" s="21" t="s">
        <v>213</v>
      </c>
      <c r="C97" s="4">
        <v>0</v>
      </c>
      <c r="D97" s="7" t="str">
        <f t="shared" si="34"/>
        <v>N/A</v>
      </c>
      <c r="E97" s="4">
        <v>0</v>
      </c>
      <c r="F97" s="7" t="str">
        <f t="shared" si="35"/>
        <v>N/A</v>
      </c>
      <c r="G97" s="4">
        <v>0</v>
      </c>
      <c r="H97" s="7" t="str">
        <f t="shared" si="36"/>
        <v>N/A</v>
      </c>
      <c r="I97" s="8" t="s">
        <v>1750</v>
      </c>
      <c r="J97" s="8" t="s">
        <v>1750</v>
      </c>
      <c r="K97" s="25" t="s">
        <v>734</v>
      </c>
      <c r="L97" s="85" t="str">
        <f t="shared" si="20"/>
        <v>N/A</v>
      </c>
    </row>
    <row r="98" spans="1:12" x14ac:dyDescent="0.25">
      <c r="A98" s="142" t="s">
        <v>1256</v>
      </c>
      <c r="B98" s="21" t="s">
        <v>213</v>
      </c>
      <c r="C98" s="4">
        <v>24.930667846999999</v>
      </c>
      <c r="D98" s="7" t="str">
        <f t="shared" si="34"/>
        <v>N/A</v>
      </c>
      <c r="E98" s="4">
        <v>17.550826063999999</v>
      </c>
      <c r="F98" s="7" t="str">
        <f t="shared" si="35"/>
        <v>N/A</v>
      </c>
      <c r="G98" s="4">
        <v>17.582882422000001</v>
      </c>
      <c r="H98" s="7" t="str">
        <f t="shared" si="36"/>
        <v>N/A</v>
      </c>
      <c r="I98" s="8">
        <v>-29.6</v>
      </c>
      <c r="J98" s="8">
        <v>0.18260000000000001</v>
      </c>
      <c r="K98" s="25" t="s">
        <v>734</v>
      </c>
      <c r="L98" s="85" t="str">
        <f t="shared" si="20"/>
        <v>Yes</v>
      </c>
    </row>
    <row r="99" spans="1:12" x14ac:dyDescent="0.25">
      <c r="A99" s="142" t="s">
        <v>1257</v>
      </c>
      <c r="B99" s="29" t="s">
        <v>278</v>
      </c>
      <c r="C99" s="4">
        <v>0</v>
      </c>
      <c r="D99" s="7" t="str">
        <f>IF($B99="N/A","N/A",IF(C99&gt;=5,"No",IF(C99&lt;0,"No","Yes")))</f>
        <v>Yes</v>
      </c>
      <c r="E99" s="4">
        <v>0</v>
      </c>
      <c r="F99" s="7" t="str">
        <f>IF($B99="N/A","N/A",IF(E99&gt;=5,"No",IF(E99&lt;0,"No","Yes")))</f>
        <v>Yes</v>
      </c>
      <c r="G99" s="4">
        <v>0</v>
      </c>
      <c r="H99" s="7" t="str">
        <f>IF($B99="N/A","N/A",IF(G99&gt;=5,"No",IF(G99&lt;0,"No","Yes")))</f>
        <v>Yes</v>
      </c>
      <c r="I99" s="8" t="s">
        <v>1750</v>
      </c>
      <c r="J99" s="8" t="s">
        <v>1750</v>
      </c>
      <c r="K99" s="25" t="s">
        <v>734</v>
      </c>
      <c r="L99" s="85" t="str">
        <f t="shared" si="20"/>
        <v>N/A</v>
      </c>
    </row>
    <row r="100" spans="1:12" x14ac:dyDescent="0.25">
      <c r="A100" s="142" t="s">
        <v>107</v>
      </c>
      <c r="B100" s="21" t="s">
        <v>213</v>
      </c>
      <c r="C100" s="26">
        <v>3373842</v>
      </c>
      <c r="D100" s="7" t="str">
        <f>IF($B100="N/A","N/A",IF(C100&gt;10,"No",IF(C100&lt;-10,"No","Yes")))</f>
        <v>N/A</v>
      </c>
      <c r="E100" s="26">
        <v>6056549</v>
      </c>
      <c r="F100" s="7" t="str">
        <f>IF($B100="N/A","N/A",IF(E100&gt;10,"No",IF(E100&lt;-10,"No","Yes")))</f>
        <v>N/A</v>
      </c>
      <c r="G100" s="26">
        <v>4410661</v>
      </c>
      <c r="H100" s="7" t="str">
        <f>IF($B100="N/A","N/A",IF(G100&gt;10,"No",IF(G100&lt;-10,"No","Yes")))</f>
        <v>N/A</v>
      </c>
      <c r="I100" s="8">
        <v>79.510000000000005</v>
      </c>
      <c r="J100" s="8">
        <v>-27.2</v>
      </c>
      <c r="K100" s="25" t="s">
        <v>734</v>
      </c>
      <c r="L100" s="85" t="str">
        <f t="shared" ref="L100:L111" si="38">IF(J100="Div by 0", "N/A", IF(K100="N/A","N/A", IF(J100&gt;VALUE(MID(K100,1,2)), "No", IF(J100&lt;-1*VALUE(MID(K100,1,2)), "No", "Yes"))))</f>
        <v>Yes</v>
      </c>
    </row>
    <row r="101" spans="1:12" x14ac:dyDescent="0.25">
      <c r="A101" s="142" t="s">
        <v>452</v>
      </c>
      <c r="B101" s="21" t="s">
        <v>213</v>
      </c>
      <c r="C101" s="26">
        <v>0</v>
      </c>
      <c r="D101" s="7" t="str">
        <f>IF($B101="N/A","N/A",IF(C101&gt;10,"No",IF(C101&lt;-10,"No","Yes")))</f>
        <v>N/A</v>
      </c>
      <c r="E101" s="26">
        <v>0</v>
      </c>
      <c r="F101" s="7" t="str">
        <f>IF($B101="N/A","N/A",IF(E101&gt;10,"No",IF(E101&lt;-10,"No","Yes")))</f>
        <v>N/A</v>
      </c>
      <c r="G101" s="26">
        <v>0</v>
      </c>
      <c r="H101" s="7" t="str">
        <f>IF($B101="N/A","N/A",IF(G101&gt;10,"No",IF(G101&lt;-10,"No","Yes")))</f>
        <v>N/A</v>
      </c>
      <c r="I101" s="8" t="s">
        <v>1750</v>
      </c>
      <c r="J101" s="8" t="s">
        <v>1750</v>
      </c>
      <c r="K101" s="25" t="s">
        <v>734</v>
      </c>
      <c r="L101" s="85" t="str">
        <f t="shared" si="38"/>
        <v>N/A</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1750</v>
      </c>
      <c r="J102" s="8" t="s">
        <v>1750</v>
      </c>
      <c r="K102" s="25" t="s">
        <v>734</v>
      </c>
      <c r="L102" s="85" t="str">
        <f t="shared" si="38"/>
        <v>N/A</v>
      </c>
    </row>
    <row r="103" spans="1:12" x14ac:dyDescent="0.25">
      <c r="A103" s="142" t="s">
        <v>454</v>
      </c>
      <c r="B103" s="21" t="s">
        <v>213</v>
      </c>
      <c r="C103" s="26">
        <v>3373842</v>
      </c>
      <c r="D103" s="7" t="str">
        <f>IF($B103="N/A","N/A",IF(C103&gt;10,"No",IF(C103&lt;-10,"No","Yes")))</f>
        <v>N/A</v>
      </c>
      <c r="E103" s="26">
        <v>6056549</v>
      </c>
      <c r="F103" s="7" t="str">
        <f>IF($B103="N/A","N/A",IF(E103&gt;10,"No",IF(E103&lt;-10,"No","Yes")))</f>
        <v>N/A</v>
      </c>
      <c r="G103" s="26">
        <v>4410661</v>
      </c>
      <c r="H103" s="7" t="str">
        <f>IF($B103="N/A","N/A",IF(G103&gt;10,"No",IF(G103&lt;-10,"No","Yes")))</f>
        <v>N/A</v>
      </c>
      <c r="I103" s="8">
        <v>79.510000000000005</v>
      </c>
      <c r="J103" s="8">
        <v>-27.2</v>
      </c>
      <c r="K103" s="25" t="s">
        <v>734</v>
      </c>
      <c r="L103" s="85" t="str">
        <f t="shared" si="38"/>
        <v>Yes</v>
      </c>
    </row>
    <row r="104" spans="1:12" x14ac:dyDescent="0.25">
      <c r="A104" s="142" t="s">
        <v>108</v>
      </c>
      <c r="B104" s="30" t="s">
        <v>295</v>
      </c>
      <c r="C104" s="4">
        <v>0.59005023940000001</v>
      </c>
      <c r="D104" s="7" t="str">
        <f>IF($B104="N/A","N/A",IF(C104&gt;2,"No",IF(C104&lt;0.9,"No","Yes")))</f>
        <v>No</v>
      </c>
      <c r="E104" s="4">
        <v>0.58279285079999998</v>
      </c>
      <c r="F104" s="7" t="str">
        <f>IF($B104="N/A","N/A",IF(E104&gt;2,"No",IF(E104&lt;0.9,"No","Yes")))</f>
        <v>No</v>
      </c>
      <c r="G104" s="4">
        <v>0.56797130480000002</v>
      </c>
      <c r="H104" s="7" t="str">
        <f>IF($B104="N/A","N/A",IF(G104&gt;2,"No",IF(G104&lt;0.9,"No","Yes")))</f>
        <v>No</v>
      </c>
      <c r="I104" s="8">
        <v>-1.23</v>
      </c>
      <c r="J104" s="8">
        <v>-2.54</v>
      </c>
      <c r="K104" s="25" t="s">
        <v>734</v>
      </c>
      <c r="L104" s="85" t="str">
        <f t="shared" si="38"/>
        <v>Yes</v>
      </c>
    </row>
    <row r="105" spans="1:12" x14ac:dyDescent="0.25">
      <c r="A105" s="142" t="s">
        <v>455</v>
      </c>
      <c r="B105" s="30" t="s">
        <v>295</v>
      </c>
      <c r="C105" s="4" t="s">
        <v>1750</v>
      </c>
      <c r="D105" s="7" t="str">
        <f>IF($B105="N/A","N/A",IF(C105&gt;2,"No",IF(C105&lt;0.9,"No","Yes")))</f>
        <v>No</v>
      </c>
      <c r="E105" s="4" t="s">
        <v>1750</v>
      </c>
      <c r="F105" s="7" t="str">
        <f>IF($B105="N/A","N/A",IF(E105&gt;2,"No",IF(E105&lt;0.9,"No","Yes")))</f>
        <v>No</v>
      </c>
      <c r="G105" s="4" t="s">
        <v>1750</v>
      </c>
      <c r="H105" s="7" t="str">
        <f>IF($B105="N/A","N/A",IF(G105&gt;2,"No",IF(G105&lt;0.9,"No","Yes")))</f>
        <v>No</v>
      </c>
      <c r="I105" s="8" t="s">
        <v>1750</v>
      </c>
      <c r="J105" s="8" t="s">
        <v>1750</v>
      </c>
      <c r="K105" s="25" t="s">
        <v>734</v>
      </c>
      <c r="L105" s="85" t="str">
        <f t="shared" si="38"/>
        <v>N/A</v>
      </c>
    </row>
    <row r="106" spans="1:12" x14ac:dyDescent="0.25">
      <c r="A106" s="142" t="s">
        <v>456</v>
      </c>
      <c r="B106" s="30" t="s">
        <v>295</v>
      </c>
      <c r="C106" s="4" t="s">
        <v>1750</v>
      </c>
      <c r="D106" s="7" t="str">
        <f>IF($B106="N/A","N/A",IF(C106&gt;2,"No",IF(C106&lt;0.9,"No","Yes")))</f>
        <v>No</v>
      </c>
      <c r="E106" s="4" t="s">
        <v>1750</v>
      </c>
      <c r="F106" s="7" t="str">
        <f>IF($B106="N/A","N/A",IF(E106&gt;2,"No",IF(E106&lt;0.9,"No","Yes")))</f>
        <v>No</v>
      </c>
      <c r="G106" s="4">
        <v>0</v>
      </c>
      <c r="H106" s="7" t="str">
        <f>IF($B106="N/A","N/A",IF(G106&gt;2,"No",IF(G106&lt;0.9,"No","Yes")))</f>
        <v>No</v>
      </c>
      <c r="I106" s="8" t="s">
        <v>1750</v>
      </c>
      <c r="J106" s="8" t="s">
        <v>1750</v>
      </c>
      <c r="K106" s="25" t="s">
        <v>734</v>
      </c>
      <c r="L106" s="85" t="str">
        <f t="shared" si="38"/>
        <v>N/A</v>
      </c>
    </row>
    <row r="107" spans="1:12" x14ac:dyDescent="0.25">
      <c r="A107" s="142" t="s">
        <v>457</v>
      </c>
      <c r="B107" s="30" t="s">
        <v>295</v>
      </c>
      <c r="C107" s="4">
        <v>0.59005023940000001</v>
      </c>
      <c r="D107" s="7" t="str">
        <f>IF($B107="N/A","N/A",IF(C107&gt;2,"No",IF(C107&lt;0.9,"No","Yes")))</f>
        <v>No</v>
      </c>
      <c r="E107" s="4">
        <v>0.58279285079999998</v>
      </c>
      <c r="F107" s="7" t="str">
        <f>IF($B107="N/A","N/A",IF(E107&gt;2,"No",IF(E107&lt;0.9,"No","Yes")))</f>
        <v>No</v>
      </c>
      <c r="G107" s="4">
        <v>0.57735039269999999</v>
      </c>
      <c r="H107" s="7" t="str">
        <f>IF($B107="N/A","N/A",IF(G107&gt;2,"No",IF(G107&lt;0.9,"No","Yes")))</f>
        <v>No</v>
      </c>
      <c r="I107" s="8">
        <v>-1.23</v>
      </c>
      <c r="J107" s="8">
        <v>-0.93400000000000005</v>
      </c>
      <c r="K107" s="25" t="s">
        <v>734</v>
      </c>
      <c r="L107" s="85" t="str">
        <f t="shared" si="38"/>
        <v>Yes</v>
      </c>
    </row>
    <row r="108" spans="1:12" x14ac:dyDescent="0.25">
      <c r="A108" s="142" t="s">
        <v>1258</v>
      </c>
      <c r="B108" s="21" t="s">
        <v>213</v>
      </c>
      <c r="C108" s="26">
        <v>3.3711181364999998</v>
      </c>
      <c r="D108" s="7" t="str">
        <f>IF($B108="N/A","N/A",IF(C108&gt;10,"No",IF(C108&lt;-10,"No","Yes")))</f>
        <v>N/A</v>
      </c>
      <c r="E108" s="26">
        <v>5.6847333317000004</v>
      </c>
      <c r="F108" s="7" t="str">
        <f>IF($B108="N/A","N/A",IF(E108&gt;10,"No",IF(E108&lt;-10,"No","Yes")))</f>
        <v>N/A</v>
      </c>
      <c r="G108" s="26">
        <v>4.0964737525999997</v>
      </c>
      <c r="H108" s="7" t="str">
        <f>IF($B108="N/A","N/A",IF(G108&gt;10,"No",IF(G108&lt;-10,"No","Yes")))</f>
        <v>N/A</v>
      </c>
      <c r="I108" s="8">
        <v>68.63</v>
      </c>
      <c r="J108" s="8">
        <v>-27.9</v>
      </c>
      <c r="K108" s="25" t="s">
        <v>734</v>
      </c>
      <c r="L108" s="85" t="str">
        <f t="shared" si="38"/>
        <v>Yes</v>
      </c>
    </row>
    <row r="109" spans="1:12" x14ac:dyDescent="0.25">
      <c r="A109" s="142" t="s">
        <v>1259</v>
      </c>
      <c r="B109" s="21" t="s">
        <v>213</v>
      </c>
      <c r="C109" s="26" t="s">
        <v>1750</v>
      </c>
      <c r="D109" s="7" t="str">
        <f>IF($B109="N/A","N/A",IF(C109&gt;10,"No",IF(C109&lt;-10,"No","Yes")))</f>
        <v>N/A</v>
      </c>
      <c r="E109" s="26" t="s">
        <v>1750</v>
      </c>
      <c r="F109" s="7" t="str">
        <f>IF($B109="N/A","N/A",IF(E109&gt;10,"No",IF(E109&lt;-10,"No","Yes")))</f>
        <v>N/A</v>
      </c>
      <c r="G109" s="26" t="s">
        <v>1750</v>
      </c>
      <c r="H109" s="7" t="str">
        <f>IF($B109="N/A","N/A",IF(G109&gt;10,"No",IF(G109&lt;-10,"No","Yes")))</f>
        <v>N/A</v>
      </c>
      <c r="I109" s="8" t="s">
        <v>1750</v>
      </c>
      <c r="J109" s="8" t="s">
        <v>1750</v>
      </c>
      <c r="K109" s="25" t="s">
        <v>734</v>
      </c>
      <c r="L109" s="85" t="str">
        <f t="shared" si="38"/>
        <v>N/A</v>
      </c>
    </row>
    <row r="110" spans="1:12" x14ac:dyDescent="0.25">
      <c r="A110" s="142" t="s">
        <v>1260</v>
      </c>
      <c r="B110" s="21" t="s">
        <v>213</v>
      </c>
      <c r="C110" s="26" t="s">
        <v>1750</v>
      </c>
      <c r="D110" s="7" t="str">
        <f>IF($B110="N/A","N/A",IF(C110&gt;10,"No",IF(C110&lt;-10,"No","Yes")))</f>
        <v>N/A</v>
      </c>
      <c r="E110" s="26" t="s">
        <v>1750</v>
      </c>
      <c r="F110" s="7" t="str">
        <f>IF($B110="N/A","N/A",IF(E110&gt;10,"No",IF(E110&lt;-10,"No","Yes")))</f>
        <v>N/A</v>
      </c>
      <c r="G110" s="26">
        <v>0</v>
      </c>
      <c r="H110" s="7" t="str">
        <f>IF($B110="N/A","N/A",IF(G110&gt;10,"No",IF(G110&lt;-10,"No","Yes")))</f>
        <v>N/A</v>
      </c>
      <c r="I110" s="8" t="s">
        <v>1750</v>
      </c>
      <c r="J110" s="8" t="s">
        <v>1750</v>
      </c>
      <c r="K110" s="25" t="s">
        <v>734</v>
      </c>
      <c r="L110" s="85" t="str">
        <f t="shared" si="38"/>
        <v>N/A</v>
      </c>
    </row>
    <row r="111" spans="1:12" x14ac:dyDescent="0.25">
      <c r="A111" s="142" t="s">
        <v>1261</v>
      </c>
      <c r="B111" s="21" t="s">
        <v>213</v>
      </c>
      <c r="C111" s="26">
        <v>3.3711181364999998</v>
      </c>
      <c r="D111" s="7" t="str">
        <f>IF($B111="N/A","N/A",IF(C111&gt;10,"No",IF(C111&lt;-10,"No","Yes")))</f>
        <v>N/A</v>
      </c>
      <c r="E111" s="26">
        <v>5.6847333317000004</v>
      </c>
      <c r="F111" s="7" t="str">
        <f>IF($B111="N/A","N/A",IF(E111&gt;10,"No",IF(E111&lt;-10,"No","Yes")))</f>
        <v>N/A</v>
      </c>
      <c r="G111" s="26">
        <v>4.1641201051000003</v>
      </c>
      <c r="H111" s="7" t="str">
        <f>IF($B111="N/A","N/A",IF(G111&gt;10,"No",IF(G111&lt;-10,"No","Yes")))</f>
        <v>N/A</v>
      </c>
      <c r="I111" s="8">
        <v>68.63</v>
      </c>
      <c r="J111" s="8">
        <v>-26.7</v>
      </c>
      <c r="K111" s="25" t="s">
        <v>734</v>
      </c>
      <c r="L111" s="85" t="str">
        <f t="shared" si="38"/>
        <v>Yes</v>
      </c>
    </row>
    <row r="112" spans="1:12" x14ac:dyDescent="0.25">
      <c r="A112" s="142" t="s">
        <v>325</v>
      </c>
      <c r="B112" s="25" t="s">
        <v>296</v>
      </c>
      <c r="C112" s="4">
        <v>61.253912966999998</v>
      </c>
      <c r="D112" s="7" t="str">
        <f>IF(OR($B112="N/A",$C112="N/A"),"N/A",IF(C112&gt;98,"Yes","No"))</f>
        <v>No</v>
      </c>
      <c r="E112" s="4">
        <v>61.3064854</v>
      </c>
      <c r="F112" s="7" t="str">
        <f>IF(OR($B112="N/A",$E112="N/A"),"N/A",IF(E112&gt;98,"Yes","No"))</f>
        <v>No</v>
      </c>
      <c r="G112" s="4">
        <v>62.250453721</v>
      </c>
      <c r="H112" s="7" t="str">
        <f t="shared" ref="H112:H115" si="39">IF($B112="N/A","N/A",IF(G112&gt;98,"Yes","No"))</f>
        <v>No</v>
      </c>
      <c r="I112" s="8">
        <v>8.5800000000000001E-2</v>
      </c>
      <c r="J112" s="8">
        <v>1.54</v>
      </c>
      <c r="K112" s="25" t="s">
        <v>734</v>
      </c>
      <c r="L112" s="85" t="str">
        <f>IF(J112="Div by 0", "N/A", IF(OR(J112="N/A",K112="N/A"),"N/A", IF(J112&gt;VALUE(MID(K112,1,2)), "No", IF(J112&lt;-1*VALUE(MID(K112,1,2)), "No", "Yes"))))</f>
        <v>Yes</v>
      </c>
    </row>
    <row r="113" spans="1:12" x14ac:dyDescent="0.25">
      <c r="A113" s="142" t="s">
        <v>458</v>
      </c>
      <c r="B113" s="25" t="s">
        <v>296</v>
      </c>
      <c r="C113" s="4" t="s">
        <v>1750</v>
      </c>
      <c r="D113" s="7" t="str">
        <f t="shared" ref="D113:D115" si="40">IF(OR($B113="N/A",$C113="N/A"),"N/A",IF(C113&gt;98,"Yes","No"))</f>
        <v>Yes</v>
      </c>
      <c r="E113" s="4" t="s">
        <v>1750</v>
      </c>
      <c r="F113" s="7" t="str">
        <f t="shared" ref="F113:F115" si="41">IF(OR($B113="N/A",$E113="N/A"),"N/A",IF(E113&gt;98,"Yes","No"))</f>
        <v>Yes</v>
      </c>
      <c r="G113" s="4" t="s">
        <v>1750</v>
      </c>
      <c r="H113" s="7" t="str">
        <f t="shared" si="39"/>
        <v>Yes</v>
      </c>
      <c r="I113" s="8" t="s">
        <v>1750</v>
      </c>
      <c r="J113" s="8" t="s">
        <v>1750</v>
      </c>
      <c r="K113" s="25" t="s">
        <v>734</v>
      </c>
      <c r="L113" s="85" t="str">
        <f t="shared" ref="L113:L115" si="42">IF(J113="Div by 0", "N/A", IF(OR(J113="N/A",K113="N/A"),"N/A", IF(J113&gt;VALUE(MID(K113,1,2)), "No", IF(J113&lt;-1*VALUE(MID(K113,1,2)), "No", "Yes"))))</f>
        <v>N/A</v>
      </c>
    </row>
    <row r="114" spans="1:12" x14ac:dyDescent="0.25">
      <c r="A114" s="142" t="s">
        <v>459</v>
      </c>
      <c r="B114" s="25" t="s">
        <v>296</v>
      </c>
      <c r="C114" s="4" t="s">
        <v>1750</v>
      </c>
      <c r="D114" s="7" t="str">
        <f t="shared" si="40"/>
        <v>Yes</v>
      </c>
      <c r="E114" s="4" t="s">
        <v>1750</v>
      </c>
      <c r="F114" s="7" t="str">
        <f t="shared" si="41"/>
        <v>Yes</v>
      </c>
      <c r="G114" s="4">
        <v>0</v>
      </c>
      <c r="H114" s="7" t="str">
        <f t="shared" si="39"/>
        <v>No</v>
      </c>
      <c r="I114" s="8" t="s">
        <v>1750</v>
      </c>
      <c r="J114" s="8" t="s">
        <v>1750</v>
      </c>
      <c r="K114" s="25" t="s">
        <v>734</v>
      </c>
      <c r="L114" s="85" t="str">
        <f t="shared" si="42"/>
        <v>N/A</v>
      </c>
    </row>
    <row r="115" spans="1:12" x14ac:dyDescent="0.25">
      <c r="A115" s="142" t="s">
        <v>460</v>
      </c>
      <c r="B115" s="25" t="s">
        <v>296</v>
      </c>
      <c r="C115" s="4">
        <v>61.253912966999998</v>
      </c>
      <c r="D115" s="7" t="str">
        <f t="shared" si="40"/>
        <v>No</v>
      </c>
      <c r="E115" s="4">
        <v>61.3064854</v>
      </c>
      <c r="F115" s="7" t="str">
        <f t="shared" si="41"/>
        <v>No</v>
      </c>
      <c r="G115" s="4">
        <v>62.288154362999997</v>
      </c>
      <c r="H115" s="7" t="str">
        <f t="shared" si="39"/>
        <v>No</v>
      </c>
      <c r="I115" s="8">
        <v>8.5800000000000001E-2</v>
      </c>
      <c r="J115" s="8">
        <v>1.601</v>
      </c>
      <c r="K115" s="25" t="s">
        <v>734</v>
      </c>
      <c r="L115" s="85" t="str">
        <f t="shared" si="42"/>
        <v>Yes</v>
      </c>
    </row>
    <row r="116" spans="1:12" x14ac:dyDescent="0.25">
      <c r="A116" s="84" t="s">
        <v>461</v>
      </c>
      <c r="B116" s="25" t="s">
        <v>213</v>
      </c>
      <c r="C116" s="1">
        <v>0</v>
      </c>
      <c r="D116" s="7" t="str">
        <f>IF($B116="N/A","N/A",IF(C116&gt;10,"No",IF(C116&lt;-10,"No","Yes")))</f>
        <v>N/A</v>
      </c>
      <c r="E116" s="1">
        <v>0</v>
      </c>
      <c r="F116" s="7" t="str">
        <f>IF($B116="N/A","N/A",IF(E116&gt;10,"No",IF(E116&lt;-10,"No","Yes")))</f>
        <v>N/A</v>
      </c>
      <c r="G116" s="1">
        <v>6322</v>
      </c>
      <c r="H116" s="7" t="str">
        <f>IF($B116="N/A","N/A",IF(G116&gt;10,"No",IF(G116&lt;-10,"No","Yes")))</f>
        <v>N/A</v>
      </c>
      <c r="I116" s="8" t="s">
        <v>1750</v>
      </c>
      <c r="J116" s="8" t="s">
        <v>1750</v>
      </c>
      <c r="K116" s="25" t="s">
        <v>734</v>
      </c>
      <c r="L116" s="85" t="str">
        <f>IF(J116="Div by 0", "N/A", IF(OR(J116="N/A",K116="N/A"),"N/A", IF(J116&gt;VALUE(MID(K116,1,2)), "No", IF(J116&lt;-1*VALUE(MID(K116,1,2)), "No", "Yes"))))</f>
        <v>N/A</v>
      </c>
    </row>
    <row r="117" spans="1:12" x14ac:dyDescent="0.25">
      <c r="A117" s="84" t="s">
        <v>211</v>
      </c>
      <c r="B117" s="25" t="s">
        <v>213</v>
      </c>
      <c r="C117" s="4" t="s">
        <v>1750</v>
      </c>
      <c r="D117" s="7" t="str">
        <f>IF($B117="N/A","N/A",IF(C117&gt;10,"No",IF(C117&lt;-10,"No","Yes")))</f>
        <v>N/A</v>
      </c>
      <c r="E117" s="4" t="s">
        <v>1750</v>
      </c>
      <c r="F117" s="7" t="str">
        <f>IF($B117="N/A","N/A",IF(E117&gt;10,"No",IF(E117&lt;-10,"No","Yes")))</f>
        <v>N/A</v>
      </c>
      <c r="G117" s="4">
        <v>0</v>
      </c>
      <c r="H117" s="7" t="str">
        <f>IF($B117="N/A","N/A",IF(G117&gt;10,"No",IF(G117&lt;-10,"No","Yes")))</f>
        <v>N/A</v>
      </c>
      <c r="I117" s="8" t="s">
        <v>1750</v>
      </c>
      <c r="J117" s="8" t="s">
        <v>1750</v>
      </c>
      <c r="K117" s="25" t="s">
        <v>734</v>
      </c>
      <c r="L117" s="85" t="str">
        <f>IF(J117="Div by 0", "N/A", IF(OR(J117="N/A",K117="N/A"),"N/A", IF(J117&gt;VALUE(MID(K117,1,2)), "No", IF(J117&lt;-1*VALUE(MID(K117,1,2)), "No", "Yes"))))</f>
        <v>N/A</v>
      </c>
    </row>
    <row r="118" spans="1:12" x14ac:dyDescent="0.25">
      <c r="A118" s="116" t="s">
        <v>1600</v>
      </c>
      <c r="B118" s="25" t="s">
        <v>213</v>
      </c>
      <c r="C118" s="10">
        <v>0</v>
      </c>
      <c r="D118" s="7" t="str">
        <f>IF($B118="N/A","N/A",IF(C118&gt;10,"No",IF(C118&lt;-10,"No","Yes")))</f>
        <v>N/A</v>
      </c>
      <c r="E118" s="10">
        <v>0</v>
      </c>
      <c r="F118" s="7" t="str">
        <f>IF($B118="N/A","N/A",IF(E118&gt;10,"No",IF(E118&lt;-10,"No","Yes")))</f>
        <v>N/A</v>
      </c>
      <c r="G118" s="10">
        <v>2470037</v>
      </c>
      <c r="H118" s="7" t="str">
        <f>IF($B118="N/A","N/A",IF(G118&gt;10,"No",IF(G118&lt;-10,"No","Yes")))</f>
        <v>N/A</v>
      </c>
      <c r="I118" s="8" t="s">
        <v>1750</v>
      </c>
      <c r="J118" s="8" t="s">
        <v>1750</v>
      </c>
      <c r="K118" s="25" t="s">
        <v>734</v>
      </c>
      <c r="L118" s="85" t="str">
        <f>IF(J118="Div by 0", "N/A", IF(K118="N/A","N/A", IF(J118&gt;VALUE(MID(K118,1,2)), "No", IF(J118&lt;-1*VALUE(MID(K118,1,2)), "No", "Yes"))))</f>
        <v>N/A</v>
      </c>
    </row>
    <row r="119" spans="1:12" x14ac:dyDescent="0.25">
      <c r="A119" s="116" t="s">
        <v>1601</v>
      </c>
      <c r="B119" s="25" t="s">
        <v>213</v>
      </c>
      <c r="C119" s="10">
        <v>0</v>
      </c>
      <c r="D119" s="7" t="str">
        <f>IF($B119="N/A","N/A",IF(C119&gt;10,"No",IF(C119&lt;-10,"No","Yes")))</f>
        <v>N/A</v>
      </c>
      <c r="E119" s="10">
        <v>0</v>
      </c>
      <c r="F119" s="7" t="str">
        <f>IF($B119="N/A","N/A",IF(E119&gt;10,"No",IF(E119&lt;-10,"No","Yes")))</f>
        <v>N/A</v>
      </c>
      <c r="G119" s="10">
        <v>91604708</v>
      </c>
      <c r="H119" s="7" t="str">
        <f>IF($B119="N/A","N/A",IF(G119&gt;10,"No",IF(G119&lt;-10,"No","Yes")))</f>
        <v>N/A</v>
      </c>
      <c r="I119" s="8" t="s">
        <v>1750</v>
      </c>
      <c r="J119" s="8" t="s">
        <v>1750</v>
      </c>
      <c r="K119" s="25" t="s">
        <v>734</v>
      </c>
      <c r="L119" s="85" t="str">
        <f>IF(J119="Div by 0", "N/A", IF(K119="N/A","N/A", IF(J119&gt;VALUE(MID(K119,1,2)), "No", IF(J119&lt;-1*VALUE(MID(K119,1,2)), "No", "Yes"))))</f>
        <v>N/A</v>
      </c>
    </row>
    <row r="120" spans="1:12" x14ac:dyDescent="0.25">
      <c r="A120" s="116" t="s">
        <v>1602</v>
      </c>
      <c r="B120" s="25" t="s">
        <v>213</v>
      </c>
      <c r="C120" s="1">
        <v>0</v>
      </c>
      <c r="D120" s="7" t="str">
        <f>IF($B120="N/A","N/A",IF(C120&gt;10,"No",IF(C120&lt;-10,"No","Yes")))</f>
        <v>N/A</v>
      </c>
      <c r="E120" s="1">
        <v>0</v>
      </c>
      <c r="F120" s="7" t="str">
        <f>IF($B120="N/A","N/A",IF(E120&gt;10,"No",IF(E120&lt;-10,"No","Yes")))</f>
        <v>N/A</v>
      </c>
      <c r="G120" s="1">
        <v>6322</v>
      </c>
      <c r="H120" s="7" t="str">
        <f>IF($B120="N/A","N/A",IF(G120&gt;10,"No",IF(G120&lt;-10,"No","Yes")))</f>
        <v>N/A</v>
      </c>
      <c r="I120" s="8" t="s">
        <v>1750</v>
      </c>
      <c r="J120" s="8" t="s">
        <v>1750</v>
      </c>
      <c r="K120" s="25" t="s">
        <v>734</v>
      </c>
      <c r="L120" s="85" t="str">
        <f>IF(J120="Div by 0", "N/A", IF(K120="N/A","N/A", IF(J120&gt;VALUE(MID(K120,1,2)), "No", IF(J120&lt;-1*VALUE(MID(K120,1,2)), "No", "Yes"))))</f>
        <v>N/A</v>
      </c>
    </row>
    <row r="121" spans="1:12" x14ac:dyDescent="0.25">
      <c r="A121" s="116" t="s">
        <v>1603</v>
      </c>
      <c r="B121" s="3" t="s">
        <v>213</v>
      </c>
      <c r="C121" s="1">
        <v>0</v>
      </c>
      <c r="D121" s="5" t="str">
        <f t="shared" ref="D121:H134" si="43">IF($B121="N/A","N/A",IF(C121&lt;0,"No","Yes"))</f>
        <v>N/A</v>
      </c>
      <c r="E121" s="1">
        <v>0</v>
      </c>
      <c r="F121" s="5" t="str">
        <f t="shared" si="43"/>
        <v>N/A</v>
      </c>
      <c r="G121" s="1">
        <v>455</v>
      </c>
      <c r="H121" s="5" t="str">
        <f t="shared" si="43"/>
        <v>N/A</v>
      </c>
      <c r="I121" s="8" t="s">
        <v>1750</v>
      </c>
      <c r="J121" s="8" t="s">
        <v>1750</v>
      </c>
      <c r="K121" s="3" t="s">
        <v>734</v>
      </c>
      <c r="L121" s="85" t="str">
        <f t="shared" ref="L121:L142" si="44">IF(J121="Div by 0", "N/A", IF(OR(J121="N/A",K121="N/A"),"N/A", IF(J121&gt;VALUE(MID(K121,1,2)), "No", IF(J121&lt;-1*VALUE(MID(K121,1,2)), "No", "Yes"))))</f>
        <v>N/A</v>
      </c>
    </row>
    <row r="122" spans="1:12" x14ac:dyDescent="0.25">
      <c r="A122" s="116" t="s">
        <v>1604</v>
      </c>
      <c r="B122" s="3" t="s">
        <v>213</v>
      </c>
      <c r="C122" s="1">
        <v>0</v>
      </c>
      <c r="D122" s="5" t="str">
        <f t="shared" si="43"/>
        <v>N/A</v>
      </c>
      <c r="E122" s="1">
        <v>0</v>
      </c>
      <c r="F122" s="5" t="str">
        <f t="shared" si="43"/>
        <v>N/A</v>
      </c>
      <c r="G122" s="1">
        <v>3911</v>
      </c>
      <c r="H122" s="5" t="str">
        <f t="shared" si="43"/>
        <v>N/A</v>
      </c>
      <c r="I122" s="8" t="s">
        <v>1750</v>
      </c>
      <c r="J122" s="8" t="s">
        <v>1750</v>
      </c>
      <c r="K122" s="3" t="s">
        <v>734</v>
      </c>
      <c r="L122" s="85" t="str">
        <f t="shared" si="44"/>
        <v>N/A</v>
      </c>
    </row>
    <row r="123" spans="1:12" x14ac:dyDescent="0.25">
      <c r="A123" s="116" t="s">
        <v>1605</v>
      </c>
      <c r="B123" s="3" t="s">
        <v>213</v>
      </c>
      <c r="C123" s="1">
        <v>0</v>
      </c>
      <c r="D123" s="5" t="str">
        <f t="shared" si="43"/>
        <v>N/A</v>
      </c>
      <c r="E123" s="1">
        <v>0</v>
      </c>
      <c r="F123" s="5" t="str">
        <f t="shared" si="43"/>
        <v>N/A</v>
      </c>
      <c r="G123" s="1">
        <v>860</v>
      </c>
      <c r="H123" s="5" t="str">
        <f t="shared" si="43"/>
        <v>N/A</v>
      </c>
      <c r="I123" s="8" t="s">
        <v>1750</v>
      </c>
      <c r="J123" s="8" t="s">
        <v>1750</v>
      </c>
      <c r="K123" s="3" t="s">
        <v>734</v>
      </c>
      <c r="L123" s="85" t="str">
        <f t="shared" si="44"/>
        <v>N/A</v>
      </c>
    </row>
    <row r="124" spans="1:12" x14ac:dyDescent="0.25">
      <c r="A124" s="116" t="s">
        <v>1606</v>
      </c>
      <c r="B124" s="3" t="s">
        <v>213</v>
      </c>
      <c r="C124" s="1">
        <v>0</v>
      </c>
      <c r="D124" s="5" t="str">
        <f t="shared" si="43"/>
        <v>N/A</v>
      </c>
      <c r="E124" s="1">
        <v>0</v>
      </c>
      <c r="F124" s="5" t="str">
        <f t="shared" si="43"/>
        <v>N/A</v>
      </c>
      <c r="G124" s="1">
        <v>1096</v>
      </c>
      <c r="H124" s="5" t="str">
        <f t="shared" si="43"/>
        <v>N/A</v>
      </c>
      <c r="I124" s="8" t="s">
        <v>1750</v>
      </c>
      <c r="J124" s="8" t="s">
        <v>1750</v>
      </c>
      <c r="K124" s="3" t="s">
        <v>734</v>
      </c>
      <c r="L124" s="85" t="str">
        <f t="shared" si="44"/>
        <v>N/A</v>
      </c>
    </row>
    <row r="125" spans="1:12" x14ac:dyDescent="0.25">
      <c r="A125" s="108" t="s">
        <v>1607</v>
      </c>
      <c r="B125" s="3" t="s">
        <v>213</v>
      </c>
      <c r="C125" s="9">
        <v>0</v>
      </c>
      <c r="D125" s="5" t="str">
        <f t="shared" si="43"/>
        <v>N/A</v>
      </c>
      <c r="E125" s="9">
        <v>0</v>
      </c>
      <c r="F125" s="5" t="str">
        <f t="shared" si="43"/>
        <v>N/A</v>
      </c>
      <c r="G125" s="9">
        <v>4.4436009897000002</v>
      </c>
      <c r="H125" s="5" t="str">
        <f t="shared" si="43"/>
        <v>N/A</v>
      </c>
      <c r="I125" s="8" t="s">
        <v>1750</v>
      </c>
      <c r="J125" s="8" t="s">
        <v>1750</v>
      </c>
      <c r="K125" s="25" t="s">
        <v>734</v>
      </c>
      <c r="L125" s="85" t="str">
        <f>IF(J125="Div by 0", "N/A", IF(OR(J125="N/A",K125="N/A"),"N/A", IF(J125&gt;VALUE(MID(K125,1,2)), "No", IF(J125&lt;-1*VALUE(MID(K125,1,2)), "No", "Yes"))))</f>
        <v>N/A</v>
      </c>
    </row>
    <row r="126" spans="1:12" ht="25" x14ac:dyDescent="0.25">
      <c r="A126" s="108" t="s">
        <v>1608</v>
      </c>
      <c r="B126" s="3" t="s">
        <v>213</v>
      </c>
      <c r="C126" s="9">
        <v>0</v>
      </c>
      <c r="D126" s="5" t="str">
        <f t="shared" si="43"/>
        <v>N/A</v>
      </c>
      <c r="E126" s="9">
        <v>0</v>
      </c>
      <c r="F126" s="5" t="str">
        <f t="shared" si="43"/>
        <v>N/A</v>
      </c>
      <c r="G126" s="9">
        <v>6.7647933392999997</v>
      </c>
      <c r="H126" s="5" t="str">
        <f t="shared" si="43"/>
        <v>N/A</v>
      </c>
      <c r="I126" s="8" t="s">
        <v>1750</v>
      </c>
      <c r="J126" s="8" t="s">
        <v>1750</v>
      </c>
      <c r="K126" s="3" t="s">
        <v>734</v>
      </c>
      <c r="L126" s="85" t="str">
        <f t="shared" ref="L126:L129" si="45">IF(J126="Div by 0", "N/A", IF(OR(J126="N/A",K126="N/A"),"N/A", IF(J126&gt;VALUE(MID(K126,1,2)), "No", IF(J126&lt;-1*VALUE(MID(K126,1,2)), "No", "Yes"))))</f>
        <v>N/A</v>
      </c>
    </row>
    <row r="127" spans="1:12" ht="25" x14ac:dyDescent="0.25">
      <c r="A127" s="108" t="s">
        <v>1609</v>
      </c>
      <c r="B127" s="3" t="s">
        <v>213</v>
      </c>
      <c r="C127" s="9">
        <v>0</v>
      </c>
      <c r="D127" s="5" t="str">
        <f t="shared" si="43"/>
        <v>N/A</v>
      </c>
      <c r="E127" s="9">
        <v>0</v>
      </c>
      <c r="F127" s="5" t="str">
        <f t="shared" si="43"/>
        <v>N/A</v>
      </c>
      <c r="G127" s="9">
        <v>20.340128978999999</v>
      </c>
      <c r="H127" s="5" t="str">
        <f t="shared" si="43"/>
        <v>N/A</v>
      </c>
      <c r="I127" s="8" t="s">
        <v>1750</v>
      </c>
      <c r="J127" s="8" t="s">
        <v>1750</v>
      </c>
      <c r="K127" s="3" t="s">
        <v>734</v>
      </c>
      <c r="L127" s="85" t="str">
        <f t="shared" si="45"/>
        <v>N/A</v>
      </c>
    </row>
    <row r="128" spans="1:12" ht="25" x14ac:dyDescent="0.25">
      <c r="A128" s="108" t="s">
        <v>1610</v>
      </c>
      <c r="B128" s="3" t="s">
        <v>213</v>
      </c>
      <c r="C128" s="9">
        <v>0</v>
      </c>
      <c r="D128" s="5" t="str">
        <f t="shared" si="43"/>
        <v>N/A</v>
      </c>
      <c r="E128" s="9">
        <v>0</v>
      </c>
      <c r="F128" s="5" t="str">
        <f t="shared" si="43"/>
        <v>N/A</v>
      </c>
      <c r="G128" s="9">
        <v>0.92639470879999997</v>
      </c>
      <c r="H128" s="5" t="str">
        <f t="shared" si="43"/>
        <v>N/A</v>
      </c>
      <c r="I128" s="8" t="s">
        <v>1750</v>
      </c>
      <c r="J128" s="8" t="s">
        <v>1750</v>
      </c>
      <c r="K128" s="3" t="s">
        <v>734</v>
      </c>
      <c r="L128" s="85" t="str">
        <f t="shared" si="45"/>
        <v>N/A</v>
      </c>
    </row>
    <row r="129" spans="1:12" ht="25" x14ac:dyDescent="0.25">
      <c r="A129" s="108" t="s">
        <v>1611</v>
      </c>
      <c r="B129" s="3" t="s">
        <v>213</v>
      </c>
      <c r="C129" s="9">
        <v>0</v>
      </c>
      <c r="D129" s="5" t="str">
        <f t="shared" si="43"/>
        <v>N/A</v>
      </c>
      <c r="E129" s="9">
        <v>0</v>
      </c>
      <c r="F129" s="5" t="str">
        <f t="shared" si="43"/>
        <v>N/A</v>
      </c>
      <c r="G129" s="9">
        <v>4.6682000170000002</v>
      </c>
      <c r="H129" s="5" t="str">
        <f t="shared" si="43"/>
        <v>N/A</v>
      </c>
      <c r="I129" s="8" t="s">
        <v>1750</v>
      </c>
      <c r="J129" s="8" t="s">
        <v>1750</v>
      </c>
      <c r="K129" s="3" t="s">
        <v>734</v>
      </c>
      <c r="L129" s="85" t="str">
        <f t="shared" si="45"/>
        <v>N/A</v>
      </c>
    </row>
    <row r="130" spans="1:12" ht="25" x14ac:dyDescent="0.25">
      <c r="A130" s="108" t="s">
        <v>1612</v>
      </c>
      <c r="B130" s="3" t="s">
        <v>213</v>
      </c>
      <c r="C130" s="9" t="s">
        <v>1750</v>
      </c>
      <c r="D130" s="5" t="str">
        <f t="shared" si="43"/>
        <v>N/A</v>
      </c>
      <c r="E130" s="9" t="s">
        <v>1750</v>
      </c>
      <c r="F130" s="5" t="str">
        <f t="shared" si="43"/>
        <v>N/A</v>
      </c>
      <c r="G130" s="9">
        <v>0</v>
      </c>
      <c r="H130" s="5" t="str">
        <f t="shared" si="43"/>
        <v>N/A</v>
      </c>
      <c r="I130" s="8" t="s">
        <v>1750</v>
      </c>
      <c r="J130" s="8" t="s">
        <v>1750</v>
      </c>
      <c r="K130" s="25" t="s">
        <v>734</v>
      </c>
      <c r="L130" s="85" t="str">
        <f>IF(J130="Div by 0", "N/A", IF(OR(J130="N/A",K130="N/A"),"N/A", IF(J130&gt;VALUE(MID(K130,1,2)), "No", IF(J130&lt;-1*VALUE(MID(K130,1,2)), "No", "Yes"))))</f>
        <v>N/A</v>
      </c>
    </row>
    <row r="131" spans="1:12" ht="25" x14ac:dyDescent="0.25">
      <c r="A131" s="108" t="s">
        <v>1613</v>
      </c>
      <c r="B131" s="3" t="s">
        <v>213</v>
      </c>
      <c r="C131" s="9" t="s">
        <v>1750</v>
      </c>
      <c r="D131" s="5" t="str">
        <f t="shared" si="43"/>
        <v>N/A</v>
      </c>
      <c r="E131" s="9" t="s">
        <v>1750</v>
      </c>
      <c r="F131" s="5" t="str">
        <f t="shared" si="43"/>
        <v>N/A</v>
      </c>
      <c r="G131" s="9">
        <v>0</v>
      </c>
      <c r="H131" s="5" t="str">
        <f t="shared" si="43"/>
        <v>N/A</v>
      </c>
      <c r="I131" s="8" t="s">
        <v>1750</v>
      </c>
      <c r="J131" s="8" t="s">
        <v>1750</v>
      </c>
      <c r="K131" s="3" t="s">
        <v>734</v>
      </c>
      <c r="L131" s="85" t="str">
        <f t="shared" si="44"/>
        <v>N/A</v>
      </c>
    </row>
    <row r="132" spans="1:12" ht="25" x14ac:dyDescent="0.25">
      <c r="A132" s="108" t="s">
        <v>493</v>
      </c>
      <c r="B132" s="3" t="s">
        <v>213</v>
      </c>
      <c r="C132" s="9" t="s">
        <v>1750</v>
      </c>
      <c r="D132" s="5" t="str">
        <f t="shared" si="43"/>
        <v>N/A</v>
      </c>
      <c r="E132" s="9" t="s">
        <v>1750</v>
      </c>
      <c r="F132" s="5" t="str">
        <f t="shared" si="43"/>
        <v>N/A</v>
      </c>
      <c r="G132" s="9">
        <v>0</v>
      </c>
      <c r="H132" s="5" t="str">
        <f t="shared" si="43"/>
        <v>N/A</v>
      </c>
      <c r="I132" s="8" t="s">
        <v>1750</v>
      </c>
      <c r="J132" s="8" t="s">
        <v>1750</v>
      </c>
      <c r="K132" s="3" t="s">
        <v>734</v>
      </c>
      <c r="L132" s="85" t="str">
        <f t="shared" si="44"/>
        <v>N/A</v>
      </c>
    </row>
    <row r="133" spans="1:12" ht="25" x14ac:dyDescent="0.25">
      <c r="A133" s="108" t="s">
        <v>494</v>
      </c>
      <c r="B133" s="3" t="s">
        <v>213</v>
      </c>
      <c r="C133" s="9" t="s">
        <v>1750</v>
      </c>
      <c r="D133" s="5" t="str">
        <f t="shared" si="43"/>
        <v>N/A</v>
      </c>
      <c r="E133" s="9" t="s">
        <v>1750</v>
      </c>
      <c r="F133" s="5" t="str">
        <f t="shared" si="43"/>
        <v>N/A</v>
      </c>
      <c r="G133" s="9">
        <v>0</v>
      </c>
      <c r="H133" s="5" t="str">
        <f t="shared" si="43"/>
        <v>N/A</v>
      </c>
      <c r="I133" s="8" t="s">
        <v>1750</v>
      </c>
      <c r="J133" s="8" t="s">
        <v>1750</v>
      </c>
      <c r="K133" s="3" t="s">
        <v>734</v>
      </c>
      <c r="L133" s="85" t="str">
        <f t="shared" si="44"/>
        <v>N/A</v>
      </c>
    </row>
    <row r="134" spans="1:12" ht="25" x14ac:dyDescent="0.25">
      <c r="A134" s="108" t="s">
        <v>495</v>
      </c>
      <c r="B134" s="3" t="s">
        <v>213</v>
      </c>
      <c r="C134" s="9" t="s">
        <v>1750</v>
      </c>
      <c r="D134" s="5" t="str">
        <f t="shared" si="43"/>
        <v>N/A</v>
      </c>
      <c r="E134" s="9" t="s">
        <v>1750</v>
      </c>
      <c r="F134" s="5" t="str">
        <f t="shared" si="43"/>
        <v>N/A</v>
      </c>
      <c r="G134" s="9">
        <v>0</v>
      </c>
      <c r="H134" s="5" t="str">
        <f t="shared" si="43"/>
        <v>N/A</v>
      </c>
      <c r="I134" s="8" t="s">
        <v>1750</v>
      </c>
      <c r="J134" s="8" t="s">
        <v>1750</v>
      </c>
      <c r="K134" s="3" t="s">
        <v>734</v>
      </c>
      <c r="L134" s="85" t="str">
        <f t="shared" si="44"/>
        <v>N/A</v>
      </c>
    </row>
    <row r="135" spans="1:12" ht="25" x14ac:dyDescent="0.25">
      <c r="A135" s="108" t="s">
        <v>496</v>
      </c>
      <c r="B135" s="21" t="s">
        <v>213</v>
      </c>
      <c r="C135" s="9" t="s">
        <v>1750</v>
      </c>
      <c r="D135" s="7" t="str">
        <f t="shared" ref="D135:D141" si="46">IF($B135="N/A","N/A",IF(C135&gt;10,"No",IF(C135&lt;-10,"No","Yes")))</f>
        <v>N/A</v>
      </c>
      <c r="E135" s="9" t="s">
        <v>1750</v>
      </c>
      <c r="F135" s="7" t="str">
        <f t="shared" ref="F135:F141" si="47">IF($B135="N/A","N/A",IF(E135&gt;10,"No",IF(E135&lt;-10,"No","Yes")))</f>
        <v>N/A</v>
      </c>
      <c r="G135" s="9">
        <v>0</v>
      </c>
      <c r="H135" s="7" t="str">
        <f t="shared" ref="H135:H141" si="48">IF($B135="N/A","N/A",IF(G135&gt;10,"No",IF(G135&lt;-10,"No","Yes")))</f>
        <v>N/A</v>
      </c>
      <c r="I135" s="8" t="s">
        <v>1750</v>
      </c>
      <c r="J135" s="8" t="s">
        <v>1750</v>
      </c>
      <c r="K135" s="3" t="s">
        <v>734</v>
      </c>
      <c r="L135" s="85" t="str">
        <f t="shared" si="44"/>
        <v>N/A</v>
      </c>
    </row>
    <row r="136" spans="1:12" ht="25" x14ac:dyDescent="0.25">
      <c r="A136" s="108" t="s">
        <v>497</v>
      </c>
      <c r="B136" s="21" t="s">
        <v>213</v>
      </c>
      <c r="C136" s="9" t="s">
        <v>1750</v>
      </c>
      <c r="D136" s="7" t="str">
        <f t="shared" si="46"/>
        <v>N/A</v>
      </c>
      <c r="E136" s="9" t="s">
        <v>1750</v>
      </c>
      <c r="F136" s="7" t="str">
        <f t="shared" si="47"/>
        <v>N/A</v>
      </c>
      <c r="G136" s="9">
        <v>0</v>
      </c>
      <c r="H136" s="7" t="str">
        <f t="shared" si="48"/>
        <v>N/A</v>
      </c>
      <c r="I136" s="8" t="s">
        <v>1750</v>
      </c>
      <c r="J136" s="8" t="s">
        <v>1750</v>
      </c>
      <c r="K136" s="3" t="s">
        <v>734</v>
      </c>
      <c r="L136" s="85" t="str">
        <f t="shared" si="44"/>
        <v>N/A</v>
      </c>
    </row>
    <row r="137" spans="1:12" ht="25" x14ac:dyDescent="0.25">
      <c r="A137" s="108" t="s">
        <v>498</v>
      </c>
      <c r="B137" s="21" t="s">
        <v>213</v>
      </c>
      <c r="C137" s="9" t="s">
        <v>1750</v>
      </c>
      <c r="D137" s="7" t="str">
        <f t="shared" si="46"/>
        <v>N/A</v>
      </c>
      <c r="E137" s="9" t="s">
        <v>1750</v>
      </c>
      <c r="F137" s="7" t="str">
        <f t="shared" si="47"/>
        <v>N/A</v>
      </c>
      <c r="G137" s="9">
        <v>0</v>
      </c>
      <c r="H137" s="7" t="str">
        <f t="shared" si="48"/>
        <v>N/A</v>
      </c>
      <c r="I137" s="8" t="s">
        <v>1750</v>
      </c>
      <c r="J137" s="8" t="s">
        <v>1750</v>
      </c>
      <c r="K137" s="3" t="s">
        <v>734</v>
      </c>
      <c r="L137" s="85" t="str">
        <f t="shared" si="44"/>
        <v>N/A</v>
      </c>
    </row>
    <row r="138" spans="1:12" ht="25" x14ac:dyDescent="0.25">
      <c r="A138" s="108" t="s">
        <v>499</v>
      </c>
      <c r="B138" s="21" t="s">
        <v>213</v>
      </c>
      <c r="C138" s="9" t="s">
        <v>1750</v>
      </c>
      <c r="D138" s="7" t="str">
        <f t="shared" si="46"/>
        <v>N/A</v>
      </c>
      <c r="E138" s="9" t="s">
        <v>1750</v>
      </c>
      <c r="F138" s="7" t="str">
        <f t="shared" si="47"/>
        <v>N/A</v>
      </c>
      <c r="G138" s="9">
        <v>0</v>
      </c>
      <c r="H138" s="7" t="str">
        <f t="shared" si="48"/>
        <v>N/A</v>
      </c>
      <c r="I138" s="8" t="s">
        <v>1750</v>
      </c>
      <c r="J138" s="8" t="s">
        <v>1750</v>
      </c>
      <c r="K138" s="3" t="s">
        <v>734</v>
      </c>
      <c r="L138" s="85" t="str">
        <f t="shared" si="44"/>
        <v>N/A</v>
      </c>
    </row>
    <row r="139" spans="1:12" ht="25" x14ac:dyDescent="0.25">
      <c r="A139" s="108" t="s">
        <v>500</v>
      </c>
      <c r="B139" s="21" t="s">
        <v>213</v>
      </c>
      <c r="C139" s="9" t="s">
        <v>1750</v>
      </c>
      <c r="D139" s="7" t="str">
        <f t="shared" si="46"/>
        <v>N/A</v>
      </c>
      <c r="E139" s="9" t="s">
        <v>1750</v>
      </c>
      <c r="F139" s="7" t="str">
        <f t="shared" si="47"/>
        <v>N/A</v>
      </c>
      <c r="G139" s="9">
        <v>0</v>
      </c>
      <c r="H139" s="7" t="str">
        <f t="shared" si="48"/>
        <v>N/A</v>
      </c>
      <c r="I139" s="8" t="s">
        <v>1750</v>
      </c>
      <c r="J139" s="8" t="s">
        <v>1750</v>
      </c>
      <c r="K139" s="3" t="s">
        <v>734</v>
      </c>
      <c r="L139" s="85" t="str">
        <f t="shared" si="44"/>
        <v>N/A</v>
      </c>
    </row>
    <row r="140" spans="1:12" ht="25" x14ac:dyDescent="0.25">
      <c r="A140" s="108" t="s">
        <v>501</v>
      </c>
      <c r="B140" s="21" t="s">
        <v>213</v>
      </c>
      <c r="C140" s="9" t="s">
        <v>1750</v>
      </c>
      <c r="D140" s="7" t="str">
        <f t="shared" si="46"/>
        <v>N/A</v>
      </c>
      <c r="E140" s="9" t="s">
        <v>1750</v>
      </c>
      <c r="F140" s="7" t="str">
        <f t="shared" si="47"/>
        <v>N/A</v>
      </c>
      <c r="G140" s="9">
        <v>0</v>
      </c>
      <c r="H140" s="7" t="str">
        <f t="shared" si="48"/>
        <v>N/A</v>
      </c>
      <c r="I140" s="8" t="s">
        <v>1750</v>
      </c>
      <c r="J140" s="8" t="s">
        <v>1750</v>
      </c>
      <c r="K140" s="3" t="s">
        <v>734</v>
      </c>
      <c r="L140" s="85" t="str">
        <f t="shared" si="44"/>
        <v>N/A</v>
      </c>
    </row>
    <row r="141" spans="1:12" ht="25" x14ac:dyDescent="0.25">
      <c r="A141" s="108" t="s">
        <v>502</v>
      </c>
      <c r="B141" s="21" t="s">
        <v>213</v>
      </c>
      <c r="C141" s="9" t="s">
        <v>1750</v>
      </c>
      <c r="D141" s="7" t="str">
        <f t="shared" si="46"/>
        <v>N/A</v>
      </c>
      <c r="E141" s="9" t="s">
        <v>1750</v>
      </c>
      <c r="F141" s="7" t="str">
        <f t="shared" si="47"/>
        <v>N/A</v>
      </c>
      <c r="G141" s="9">
        <v>0</v>
      </c>
      <c r="H141" s="7" t="str">
        <f t="shared" si="48"/>
        <v>N/A</v>
      </c>
      <c r="I141" s="8" t="s">
        <v>1750</v>
      </c>
      <c r="J141" s="8" t="s">
        <v>1750</v>
      </c>
      <c r="K141" s="3" t="s">
        <v>734</v>
      </c>
      <c r="L141" s="85" t="str">
        <f t="shared" si="44"/>
        <v>N/A</v>
      </c>
    </row>
    <row r="142" spans="1:12" ht="25" x14ac:dyDescent="0.25">
      <c r="A142" s="108" t="s">
        <v>503</v>
      </c>
      <c r="B142" s="21" t="s">
        <v>213</v>
      </c>
      <c r="C142" s="9" t="s">
        <v>1750</v>
      </c>
      <c r="D142" s="5" t="str">
        <f t="shared" ref="D142" si="49">IF($B142="N/A","N/A",IF(C142&lt;0,"No","Yes"))</f>
        <v>N/A</v>
      </c>
      <c r="E142" s="9" t="s">
        <v>1750</v>
      </c>
      <c r="F142" s="5" t="str">
        <f t="shared" ref="F142" si="50">IF($B142="N/A","N/A",IF(E142&lt;0,"No","Yes"))</f>
        <v>N/A</v>
      </c>
      <c r="G142" s="9">
        <v>0</v>
      </c>
      <c r="H142" s="5" t="str">
        <f t="shared" ref="H142" si="51">IF($B142="N/A","N/A",IF(G142&lt;0,"No","Yes"))</f>
        <v>N/A</v>
      </c>
      <c r="I142" s="8" t="s">
        <v>1750</v>
      </c>
      <c r="J142" s="8" t="s">
        <v>1750</v>
      </c>
      <c r="K142" s="3" t="s">
        <v>734</v>
      </c>
      <c r="L142" s="85" t="str">
        <f t="shared" si="44"/>
        <v>N/A</v>
      </c>
    </row>
    <row r="143" spans="1:12" x14ac:dyDescent="0.25">
      <c r="A143" s="84" t="s">
        <v>731</v>
      </c>
      <c r="B143" s="21" t="s">
        <v>213</v>
      </c>
      <c r="C143" s="10">
        <v>3373842</v>
      </c>
      <c r="D143" s="7" t="str">
        <f>IF($B143="N/A","N/A",IF(C143&gt;10,"No",IF(C143&lt;-10,"No","Yes")))</f>
        <v>N/A</v>
      </c>
      <c r="E143" s="10">
        <v>6056549</v>
      </c>
      <c r="F143" s="7" t="str">
        <f>IF($B143="N/A","N/A",IF(E143&gt;10,"No",IF(E143&lt;-10,"No","Yes")))</f>
        <v>N/A</v>
      </c>
      <c r="G143" s="10">
        <v>1940624</v>
      </c>
      <c r="H143" s="7" t="str">
        <f>IF($B143="N/A","N/A",IF(G143&gt;10,"No",IF(G143&lt;-10,"No","Yes")))</f>
        <v>N/A</v>
      </c>
      <c r="I143" s="8">
        <v>79.510000000000005</v>
      </c>
      <c r="J143" s="8">
        <v>-68</v>
      </c>
      <c r="K143" s="25" t="s">
        <v>734</v>
      </c>
      <c r="L143" s="85" t="str">
        <f>IF(J143="Div by 0", "N/A", IF(K143="N/A","N/A", IF(J143&gt;VALUE(MID(K143,1,2)), "No", IF(J143&lt;-1*VALUE(MID(K143,1,2)), "No", "Yes"))))</f>
        <v>No</v>
      </c>
    </row>
    <row r="144" spans="1:12" x14ac:dyDescent="0.25">
      <c r="A144" s="84" t="s">
        <v>732</v>
      </c>
      <c r="B144" s="21" t="s">
        <v>213</v>
      </c>
      <c r="C144" s="1">
        <v>113405</v>
      </c>
      <c r="D144" s="7" t="str">
        <f>IF($B144="N/A","N/A",IF(C144&gt;10,"No",IF(C144&lt;-10,"No","Yes")))</f>
        <v>N/A</v>
      </c>
      <c r="E144" s="1">
        <v>116955</v>
      </c>
      <c r="F144" s="7" t="str">
        <f>IF($B144="N/A","N/A",IF(E144&gt;10,"No",IF(E144&lt;-10,"No","Yes")))</f>
        <v>N/A</v>
      </c>
      <c r="G144" s="1">
        <v>106633</v>
      </c>
      <c r="H144" s="7" t="str">
        <f>IF($B144="N/A","N/A",IF(G144&gt;10,"No",IF(G144&lt;-10,"No","Yes")))</f>
        <v>N/A</v>
      </c>
      <c r="I144" s="8">
        <v>3.13</v>
      </c>
      <c r="J144" s="8">
        <v>-8.83</v>
      </c>
      <c r="K144" s="25" t="s">
        <v>734</v>
      </c>
      <c r="L144" s="85" t="str">
        <f>IF(J144="Div by 0", "N/A", IF(K144="N/A","N/A", IF(J144&gt;VALUE(MID(K144,1,2)), "No", IF(J144&lt;-1*VALUE(MID(K144,1,2)), "No", "Yes"))))</f>
        <v>Yes</v>
      </c>
    </row>
    <row r="145" spans="1:12" x14ac:dyDescent="0.25">
      <c r="A145" s="108" t="s">
        <v>504</v>
      </c>
      <c r="B145" s="3" t="s">
        <v>213</v>
      </c>
      <c r="C145" s="9">
        <v>81.491355399</v>
      </c>
      <c r="D145" s="5" t="str">
        <f t="shared" ref="D145:D149" si="52">IF($B145="N/A","N/A",IF(C145&lt;0,"No","Yes"))</f>
        <v>N/A</v>
      </c>
      <c r="E145" s="9">
        <v>82.819935418</v>
      </c>
      <c r="F145" s="5" t="str">
        <f t="shared" ref="F145:F149" si="53">IF($B145="N/A","N/A",IF(E145&lt;0,"No","Yes"))</f>
        <v>N/A</v>
      </c>
      <c r="G145" s="9">
        <v>74.950095591999997</v>
      </c>
      <c r="H145" s="5" t="str">
        <f t="shared" ref="H145:H149" si="54">IF($B145="N/A","N/A",IF(G145&lt;0,"No","Yes"))</f>
        <v>N/A</v>
      </c>
      <c r="I145" s="8">
        <v>1.63</v>
      </c>
      <c r="J145" s="8">
        <v>-9.5</v>
      </c>
      <c r="K145" s="25" t="s">
        <v>734</v>
      </c>
      <c r="L145" s="85" t="str">
        <f>IF(J145="Div by 0", "N/A", IF(OR(J145="N/A",K145="N/A"),"N/A", IF(J145&gt;VALUE(MID(K145,1,2)), "No", IF(J145&lt;-1*VALUE(MID(K145,1,2)), "No", "Yes"))))</f>
        <v>Yes</v>
      </c>
    </row>
    <row r="146" spans="1:12" x14ac:dyDescent="0.25">
      <c r="A146" s="108" t="s">
        <v>505</v>
      </c>
      <c r="B146" s="3" t="s">
        <v>213</v>
      </c>
      <c r="C146" s="9">
        <v>6.7904903418</v>
      </c>
      <c r="D146" s="5" t="str">
        <f t="shared" si="52"/>
        <v>N/A</v>
      </c>
      <c r="E146" s="9">
        <v>10.461260175</v>
      </c>
      <c r="F146" s="5" t="str">
        <f t="shared" si="53"/>
        <v>N/A</v>
      </c>
      <c r="G146" s="9">
        <v>1.8287243532999999</v>
      </c>
      <c r="H146" s="5" t="str">
        <f t="shared" si="54"/>
        <v>N/A</v>
      </c>
      <c r="I146" s="8">
        <v>54.06</v>
      </c>
      <c r="J146" s="8">
        <v>-82.5</v>
      </c>
      <c r="K146" s="3" t="s">
        <v>734</v>
      </c>
      <c r="L146" s="85" t="str">
        <f t="shared" ref="L146:L149" si="55">IF(J146="Div by 0", "N/A", IF(OR(J146="N/A",K146="N/A"),"N/A", IF(J146&gt;VALUE(MID(K146,1,2)), "No", IF(J146&lt;-1*VALUE(MID(K146,1,2)), "No", "Yes"))))</f>
        <v>No</v>
      </c>
    </row>
    <row r="147" spans="1:12" x14ac:dyDescent="0.25">
      <c r="A147" s="108" t="s">
        <v>506</v>
      </c>
      <c r="B147" s="3" t="s">
        <v>213</v>
      </c>
      <c r="C147" s="9">
        <v>44.030518284999999</v>
      </c>
      <c r="D147" s="5" t="str">
        <f t="shared" si="52"/>
        <v>N/A</v>
      </c>
      <c r="E147" s="9">
        <v>49.171183497000001</v>
      </c>
      <c r="F147" s="5" t="str">
        <f t="shared" si="53"/>
        <v>N/A</v>
      </c>
      <c r="G147" s="9">
        <v>24.661951321</v>
      </c>
      <c r="H147" s="5" t="str">
        <f t="shared" si="54"/>
        <v>N/A</v>
      </c>
      <c r="I147" s="8">
        <v>11.68</v>
      </c>
      <c r="J147" s="8">
        <v>-49.8</v>
      </c>
      <c r="K147" s="3" t="s">
        <v>734</v>
      </c>
      <c r="L147" s="85" t="str">
        <f t="shared" si="55"/>
        <v>No</v>
      </c>
    </row>
    <row r="148" spans="1:12" x14ac:dyDescent="0.25">
      <c r="A148" s="108" t="s">
        <v>507</v>
      </c>
      <c r="B148" s="3" t="s">
        <v>213</v>
      </c>
      <c r="C148" s="9">
        <v>92.889363200000005</v>
      </c>
      <c r="D148" s="5" t="str">
        <f t="shared" si="52"/>
        <v>N/A</v>
      </c>
      <c r="E148" s="9">
        <v>93.156309586000006</v>
      </c>
      <c r="F148" s="5" t="str">
        <f t="shared" si="53"/>
        <v>N/A</v>
      </c>
      <c r="G148" s="9">
        <v>89.287214676000005</v>
      </c>
      <c r="H148" s="5" t="str">
        <f t="shared" si="54"/>
        <v>N/A</v>
      </c>
      <c r="I148" s="8">
        <v>0.28739999999999999</v>
      </c>
      <c r="J148" s="8">
        <v>-4.1500000000000004</v>
      </c>
      <c r="K148" s="3" t="s">
        <v>734</v>
      </c>
      <c r="L148" s="85" t="str">
        <f t="shared" si="55"/>
        <v>Yes</v>
      </c>
    </row>
    <row r="149" spans="1:12" x14ac:dyDescent="0.25">
      <c r="A149" s="108" t="s">
        <v>508</v>
      </c>
      <c r="B149" s="3" t="s">
        <v>213</v>
      </c>
      <c r="C149" s="9">
        <v>89.420900821000004</v>
      </c>
      <c r="D149" s="5" t="str">
        <f t="shared" si="52"/>
        <v>N/A</v>
      </c>
      <c r="E149" s="9">
        <v>89.924812029999998</v>
      </c>
      <c r="F149" s="5" t="str">
        <f t="shared" si="53"/>
        <v>N/A</v>
      </c>
      <c r="G149" s="9">
        <v>80.415708323000004</v>
      </c>
      <c r="H149" s="5" t="str">
        <f t="shared" si="54"/>
        <v>N/A</v>
      </c>
      <c r="I149" s="8">
        <v>0.5635</v>
      </c>
      <c r="J149" s="8">
        <v>-10.6</v>
      </c>
      <c r="K149" s="3" t="s">
        <v>734</v>
      </c>
      <c r="L149" s="85" t="str">
        <f t="shared" si="55"/>
        <v>Yes</v>
      </c>
    </row>
    <row r="150" spans="1:12" x14ac:dyDescent="0.25">
      <c r="A150" s="116" t="s">
        <v>733</v>
      </c>
      <c r="B150" s="25"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1750</v>
      </c>
      <c r="J150" s="8" t="s">
        <v>1750</v>
      </c>
      <c r="K150" s="25" t="s">
        <v>734</v>
      </c>
      <c r="L150" s="85" t="str">
        <f t="shared" ref="L150:L172" si="59">IF(J150="Div by 0", "N/A", IF(K150="N/A","N/A", IF(J150&gt;VALUE(MID(K150,1,2)), "No", IF(J150&lt;-1*VALUE(MID(K150,1,2)), "No", "Yes"))))</f>
        <v>N/A</v>
      </c>
    </row>
    <row r="151" spans="1:12" x14ac:dyDescent="0.25">
      <c r="A151" s="116" t="s">
        <v>531</v>
      </c>
      <c r="B151" s="25" t="s">
        <v>213</v>
      </c>
      <c r="C151" s="1">
        <v>0</v>
      </c>
      <c r="D151" s="7" t="str">
        <f t="shared" si="56"/>
        <v>N/A</v>
      </c>
      <c r="E151" s="1">
        <v>0</v>
      </c>
      <c r="F151" s="7" t="str">
        <f t="shared" si="57"/>
        <v>N/A</v>
      </c>
      <c r="G151" s="1">
        <v>0</v>
      </c>
      <c r="H151" s="7" t="str">
        <f t="shared" si="58"/>
        <v>N/A</v>
      </c>
      <c r="I151" s="8" t="s">
        <v>1750</v>
      </c>
      <c r="J151" s="8" t="s">
        <v>1750</v>
      </c>
      <c r="K151" s="25" t="s">
        <v>734</v>
      </c>
      <c r="L151" s="85" t="str">
        <f t="shared" si="59"/>
        <v>N/A</v>
      </c>
    </row>
    <row r="152" spans="1:12" x14ac:dyDescent="0.25">
      <c r="A152" s="116" t="s">
        <v>532</v>
      </c>
      <c r="B152" s="25" t="s">
        <v>213</v>
      </c>
      <c r="C152" s="1">
        <v>0</v>
      </c>
      <c r="D152" s="7" t="str">
        <f t="shared" si="56"/>
        <v>N/A</v>
      </c>
      <c r="E152" s="1">
        <v>0</v>
      </c>
      <c r="F152" s="7" t="str">
        <f t="shared" si="57"/>
        <v>N/A</v>
      </c>
      <c r="G152" s="1">
        <v>0</v>
      </c>
      <c r="H152" s="7" t="str">
        <f t="shared" si="58"/>
        <v>N/A</v>
      </c>
      <c r="I152" s="8" t="s">
        <v>1750</v>
      </c>
      <c r="J152" s="8" t="s">
        <v>1750</v>
      </c>
      <c r="K152" s="25" t="s">
        <v>734</v>
      </c>
      <c r="L152" s="85" t="str">
        <f t="shared" si="59"/>
        <v>N/A</v>
      </c>
    </row>
    <row r="153" spans="1:12" x14ac:dyDescent="0.25">
      <c r="A153" s="116" t="s">
        <v>533</v>
      </c>
      <c r="B153" s="25" t="s">
        <v>213</v>
      </c>
      <c r="C153" s="1">
        <v>0</v>
      </c>
      <c r="D153" s="7" t="str">
        <f t="shared" si="56"/>
        <v>N/A</v>
      </c>
      <c r="E153" s="1">
        <v>0</v>
      </c>
      <c r="F153" s="7" t="str">
        <f t="shared" si="57"/>
        <v>N/A</v>
      </c>
      <c r="G153" s="1">
        <v>0</v>
      </c>
      <c r="H153" s="7" t="str">
        <f t="shared" si="58"/>
        <v>N/A</v>
      </c>
      <c r="I153" s="8" t="s">
        <v>1750</v>
      </c>
      <c r="J153" s="8" t="s">
        <v>1750</v>
      </c>
      <c r="K153" s="25" t="s">
        <v>734</v>
      </c>
      <c r="L153" s="85" t="str">
        <f t="shared" si="59"/>
        <v>N/A</v>
      </c>
    </row>
    <row r="154" spans="1:12" x14ac:dyDescent="0.25">
      <c r="A154" s="116" t="s">
        <v>534</v>
      </c>
      <c r="B154" s="25" t="s">
        <v>213</v>
      </c>
      <c r="C154" s="1">
        <v>0</v>
      </c>
      <c r="D154" s="7" t="str">
        <f t="shared" si="56"/>
        <v>N/A</v>
      </c>
      <c r="E154" s="1">
        <v>0</v>
      </c>
      <c r="F154" s="7" t="str">
        <f t="shared" si="57"/>
        <v>N/A</v>
      </c>
      <c r="G154" s="1">
        <v>0</v>
      </c>
      <c r="H154" s="7" t="str">
        <f t="shared" si="58"/>
        <v>N/A</v>
      </c>
      <c r="I154" s="8" t="s">
        <v>1750</v>
      </c>
      <c r="J154" s="8" t="s">
        <v>1750</v>
      </c>
      <c r="K154" s="25" t="s">
        <v>734</v>
      </c>
      <c r="L154" s="85" t="str">
        <f t="shared" si="59"/>
        <v>N/A</v>
      </c>
    </row>
    <row r="155" spans="1:12" x14ac:dyDescent="0.25">
      <c r="A155" s="108" t="s">
        <v>535</v>
      </c>
      <c r="B155" s="3" t="s">
        <v>213</v>
      </c>
      <c r="C155" s="9">
        <v>0</v>
      </c>
      <c r="D155" s="5" t="str">
        <f t="shared" ref="D155:D159" si="60">IF($B155="N/A","N/A",IF(C155&lt;0,"No","Yes"))</f>
        <v>N/A</v>
      </c>
      <c r="E155" s="9">
        <v>0</v>
      </c>
      <c r="F155" s="5" t="str">
        <f t="shared" ref="F155:F159" si="61">IF($B155="N/A","N/A",IF(E155&lt;0,"No","Yes"))</f>
        <v>N/A</v>
      </c>
      <c r="G155" s="9">
        <v>0</v>
      </c>
      <c r="H155" s="5" t="str">
        <f t="shared" ref="H155:H159" si="62">IF($B155="N/A","N/A",IF(G155&lt;0,"No","Yes"))</f>
        <v>N/A</v>
      </c>
      <c r="I155" s="8" t="s">
        <v>1750</v>
      </c>
      <c r="J155" s="8" t="s">
        <v>1750</v>
      </c>
      <c r="K155" s="25" t="s">
        <v>734</v>
      </c>
      <c r="L155" s="85" t="str">
        <f>IF(J155="Div by 0", "N/A", IF(OR(J155="N/A",K155="N/A"),"N/A", IF(J155&gt;VALUE(MID(K155,1,2)), "No", IF(J155&lt;-1*VALUE(MID(K155,1,2)), "No", "Yes"))))</f>
        <v>N/A</v>
      </c>
    </row>
    <row r="156" spans="1:12" x14ac:dyDescent="0.25">
      <c r="A156" s="108" t="s">
        <v>536</v>
      </c>
      <c r="B156" s="3" t="s">
        <v>213</v>
      </c>
      <c r="C156" s="9">
        <v>0</v>
      </c>
      <c r="D156" s="5" t="str">
        <f t="shared" si="60"/>
        <v>N/A</v>
      </c>
      <c r="E156" s="9">
        <v>0</v>
      </c>
      <c r="F156" s="5" t="str">
        <f t="shared" si="61"/>
        <v>N/A</v>
      </c>
      <c r="G156" s="9">
        <v>0</v>
      </c>
      <c r="H156" s="5" t="str">
        <f t="shared" si="62"/>
        <v>N/A</v>
      </c>
      <c r="I156" s="8" t="s">
        <v>1750</v>
      </c>
      <c r="J156" s="8" t="s">
        <v>1750</v>
      </c>
      <c r="K156" s="3" t="s">
        <v>734</v>
      </c>
      <c r="L156" s="85" t="str">
        <f t="shared" ref="L156:L159" si="63">IF(J156="Div by 0", "N/A", IF(OR(J156="N/A",K156="N/A"),"N/A", IF(J156&gt;VALUE(MID(K156,1,2)), "No", IF(J156&lt;-1*VALUE(MID(K156,1,2)), "No", "Yes"))))</f>
        <v>N/A</v>
      </c>
    </row>
    <row r="157" spans="1:12" ht="25" x14ac:dyDescent="0.25">
      <c r="A157" s="108" t="s">
        <v>537</v>
      </c>
      <c r="B157" s="3" t="s">
        <v>213</v>
      </c>
      <c r="C157" s="9">
        <v>0</v>
      </c>
      <c r="D157" s="5" t="str">
        <f t="shared" si="60"/>
        <v>N/A</v>
      </c>
      <c r="E157" s="9">
        <v>0</v>
      </c>
      <c r="F157" s="5" t="str">
        <f t="shared" si="61"/>
        <v>N/A</v>
      </c>
      <c r="G157" s="9">
        <v>0</v>
      </c>
      <c r="H157" s="5" t="str">
        <f t="shared" si="62"/>
        <v>N/A</v>
      </c>
      <c r="I157" s="8" t="s">
        <v>1750</v>
      </c>
      <c r="J157" s="8" t="s">
        <v>1750</v>
      </c>
      <c r="K157" s="3" t="s">
        <v>734</v>
      </c>
      <c r="L157" s="85" t="str">
        <f t="shared" si="63"/>
        <v>N/A</v>
      </c>
    </row>
    <row r="158" spans="1:12" x14ac:dyDescent="0.25">
      <c r="A158" s="108" t="s">
        <v>538</v>
      </c>
      <c r="B158" s="3" t="s">
        <v>213</v>
      </c>
      <c r="C158" s="9">
        <v>0</v>
      </c>
      <c r="D158" s="5" t="str">
        <f t="shared" si="60"/>
        <v>N/A</v>
      </c>
      <c r="E158" s="9">
        <v>0</v>
      </c>
      <c r="F158" s="5" t="str">
        <f t="shared" si="61"/>
        <v>N/A</v>
      </c>
      <c r="G158" s="9">
        <v>0</v>
      </c>
      <c r="H158" s="5" t="str">
        <f t="shared" si="62"/>
        <v>N/A</v>
      </c>
      <c r="I158" s="8" t="s">
        <v>1750</v>
      </c>
      <c r="J158" s="8" t="s">
        <v>1750</v>
      </c>
      <c r="K158" s="3" t="s">
        <v>734</v>
      </c>
      <c r="L158" s="85" t="str">
        <f t="shared" si="63"/>
        <v>N/A</v>
      </c>
    </row>
    <row r="159" spans="1:12" x14ac:dyDescent="0.25">
      <c r="A159" s="108" t="s">
        <v>539</v>
      </c>
      <c r="B159" s="3" t="s">
        <v>213</v>
      </c>
      <c r="C159" s="9">
        <v>0</v>
      </c>
      <c r="D159" s="5" t="str">
        <f t="shared" si="60"/>
        <v>N/A</v>
      </c>
      <c r="E159" s="9">
        <v>0</v>
      </c>
      <c r="F159" s="5" t="str">
        <f t="shared" si="61"/>
        <v>N/A</v>
      </c>
      <c r="G159" s="9">
        <v>0</v>
      </c>
      <c r="H159" s="5" t="str">
        <f t="shared" si="62"/>
        <v>N/A</v>
      </c>
      <c r="I159" s="8" t="s">
        <v>1750</v>
      </c>
      <c r="J159" s="8" t="s">
        <v>1750</v>
      </c>
      <c r="K159" s="3" t="s">
        <v>734</v>
      </c>
      <c r="L159" s="85" t="str">
        <f t="shared" si="63"/>
        <v>N/A</v>
      </c>
    </row>
    <row r="160" spans="1:12" ht="25" x14ac:dyDescent="0.25">
      <c r="A160" s="116" t="s">
        <v>540</v>
      </c>
      <c r="B160" s="25" t="s">
        <v>213</v>
      </c>
      <c r="C160" s="1">
        <v>0</v>
      </c>
      <c r="D160" s="7" t="str">
        <f t="shared" si="56"/>
        <v>N/A</v>
      </c>
      <c r="E160" s="1">
        <v>0</v>
      </c>
      <c r="F160" s="7" t="str">
        <f t="shared" si="57"/>
        <v>N/A</v>
      </c>
      <c r="G160" s="1">
        <v>0</v>
      </c>
      <c r="H160" s="7" t="str">
        <f t="shared" si="58"/>
        <v>N/A</v>
      </c>
      <c r="I160" s="8" t="s">
        <v>1750</v>
      </c>
      <c r="J160" s="8" t="s">
        <v>1750</v>
      </c>
      <c r="K160" s="25" t="s">
        <v>734</v>
      </c>
      <c r="L160" s="85" t="str">
        <f t="shared" si="59"/>
        <v>N/A</v>
      </c>
    </row>
    <row r="161" spans="1:12" x14ac:dyDescent="0.25">
      <c r="A161" s="116" t="s">
        <v>541</v>
      </c>
      <c r="B161" s="25" t="s">
        <v>213</v>
      </c>
      <c r="C161" s="10">
        <v>0</v>
      </c>
      <c r="D161" s="7" t="str">
        <f t="shared" si="56"/>
        <v>N/A</v>
      </c>
      <c r="E161" s="10">
        <v>0</v>
      </c>
      <c r="F161" s="7" t="str">
        <f t="shared" si="57"/>
        <v>N/A</v>
      </c>
      <c r="G161" s="10">
        <v>0</v>
      </c>
      <c r="H161" s="7" t="str">
        <f t="shared" si="58"/>
        <v>N/A</v>
      </c>
      <c r="I161" s="8" t="s">
        <v>1750</v>
      </c>
      <c r="J161" s="8" t="s">
        <v>1750</v>
      </c>
      <c r="K161" s="25" t="s">
        <v>734</v>
      </c>
      <c r="L161" s="85" t="str">
        <f t="shared" si="59"/>
        <v>N/A</v>
      </c>
    </row>
    <row r="162" spans="1:12" x14ac:dyDescent="0.25">
      <c r="A162" s="116" t="s">
        <v>1262</v>
      </c>
      <c r="B162" s="25" t="s">
        <v>213</v>
      </c>
      <c r="C162" s="10" t="s">
        <v>1750</v>
      </c>
      <c r="D162" s="7" t="str">
        <f t="shared" si="56"/>
        <v>N/A</v>
      </c>
      <c r="E162" s="10" t="s">
        <v>1750</v>
      </c>
      <c r="F162" s="7" t="str">
        <f t="shared" si="57"/>
        <v>N/A</v>
      </c>
      <c r="G162" s="10" t="s">
        <v>1750</v>
      </c>
      <c r="H162" s="7" t="str">
        <f t="shared" si="58"/>
        <v>N/A</v>
      </c>
      <c r="I162" s="8" t="s">
        <v>1750</v>
      </c>
      <c r="J162" s="8" t="s">
        <v>1750</v>
      </c>
      <c r="K162" s="25" t="s">
        <v>734</v>
      </c>
      <c r="L162" s="85" t="str">
        <f t="shared" si="59"/>
        <v>N/A</v>
      </c>
    </row>
    <row r="163" spans="1:12" ht="25" x14ac:dyDescent="0.25">
      <c r="A163" s="116" t="s">
        <v>1263</v>
      </c>
      <c r="B163" s="25" t="s">
        <v>213</v>
      </c>
      <c r="C163" s="10" t="s">
        <v>1750</v>
      </c>
      <c r="D163" s="7" t="str">
        <f t="shared" si="56"/>
        <v>N/A</v>
      </c>
      <c r="E163" s="10" t="s">
        <v>1750</v>
      </c>
      <c r="F163" s="7" t="str">
        <f t="shared" si="57"/>
        <v>N/A</v>
      </c>
      <c r="G163" s="10" t="s">
        <v>1750</v>
      </c>
      <c r="H163" s="7" t="str">
        <f t="shared" si="58"/>
        <v>N/A</v>
      </c>
      <c r="I163" s="8" t="s">
        <v>1750</v>
      </c>
      <c r="J163" s="8" t="s">
        <v>1750</v>
      </c>
      <c r="K163" s="25" t="s">
        <v>734</v>
      </c>
      <c r="L163" s="85" t="str">
        <f t="shared" si="59"/>
        <v>N/A</v>
      </c>
    </row>
    <row r="164" spans="1:12" ht="25" x14ac:dyDescent="0.25">
      <c r="A164" s="116" t="s">
        <v>1264</v>
      </c>
      <c r="B164" s="25" t="s">
        <v>213</v>
      </c>
      <c r="C164" s="10" t="s">
        <v>1750</v>
      </c>
      <c r="D164" s="7" t="str">
        <f t="shared" si="56"/>
        <v>N/A</v>
      </c>
      <c r="E164" s="10" t="s">
        <v>1750</v>
      </c>
      <c r="F164" s="7" t="str">
        <f t="shared" si="57"/>
        <v>N/A</v>
      </c>
      <c r="G164" s="10" t="s">
        <v>1750</v>
      </c>
      <c r="H164" s="7" t="str">
        <f t="shared" si="58"/>
        <v>N/A</v>
      </c>
      <c r="I164" s="8" t="s">
        <v>1750</v>
      </c>
      <c r="J164" s="8" t="s">
        <v>1750</v>
      </c>
      <c r="K164" s="25" t="s">
        <v>734</v>
      </c>
      <c r="L164" s="85" t="str">
        <f t="shared" si="59"/>
        <v>N/A</v>
      </c>
    </row>
    <row r="165" spans="1:12" ht="25" x14ac:dyDescent="0.25">
      <c r="A165" s="116" t="s">
        <v>1265</v>
      </c>
      <c r="B165" s="25" t="s">
        <v>213</v>
      </c>
      <c r="C165" s="10" t="s">
        <v>1750</v>
      </c>
      <c r="D165" s="7" t="str">
        <f t="shared" si="56"/>
        <v>N/A</v>
      </c>
      <c r="E165" s="10" t="s">
        <v>1750</v>
      </c>
      <c r="F165" s="7" t="str">
        <f t="shared" si="57"/>
        <v>N/A</v>
      </c>
      <c r="G165" s="10" t="s">
        <v>1750</v>
      </c>
      <c r="H165" s="7" t="str">
        <f t="shared" si="58"/>
        <v>N/A</v>
      </c>
      <c r="I165" s="8" t="s">
        <v>1750</v>
      </c>
      <c r="J165" s="8" t="s">
        <v>1750</v>
      </c>
      <c r="K165" s="25" t="s">
        <v>734</v>
      </c>
      <c r="L165" s="85" t="str">
        <f t="shared" si="59"/>
        <v>N/A</v>
      </c>
    </row>
    <row r="166" spans="1:12" ht="25" x14ac:dyDescent="0.25">
      <c r="A166" s="116" t="s">
        <v>1266</v>
      </c>
      <c r="B166" s="25" t="s">
        <v>213</v>
      </c>
      <c r="C166" s="10" t="s">
        <v>1750</v>
      </c>
      <c r="D166" s="7" t="str">
        <f t="shared" si="56"/>
        <v>N/A</v>
      </c>
      <c r="E166" s="10" t="s">
        <v>1750</v>
      </c>
      <c r="F166" s="7" t="str">
        <f t="shared" si="57"/>
        <v>N/A</v>
      </c>
      <c r="G166" s="10" t="s">
        <v>1750</v>
      </c>
      <c r="H166" s="7" t="str">
        <f t="shared" si="58"/>
        <v>N/A</v>
      </c>
      <c r="I166" s="8" t="s">
        <v>1750</v>
      </c>
      <c r="J166" s="8" t="s">
        <v>1750</v>
      </c>
      <c r="K166" s="25" t="s">
        <v>734</v>
      </c>
      <c r="L166" s="85" t="str">
        <f t="shared" si="59"/>
        <v>N/A</v>
      </c>
    </row>
    <row r="167" spans="1:12" x14ac:dyDescent="0.25">
      <c r="A167" s="142" t="s">
        <v>542</v>
      </c>
      <c r="B167" s="21" t="s">
        <v>213</v>
      </c>
      <c r="C167" s="26">
        <v>0</v>
      </c>
      <c r="D167" s="7" t="str">
        <f t="shared" si="56"/>
        <v>N/A</v>
      </c>
      <c r="E167" s="26">
        <v>0</v>
      </c>
      <c r="F167" s="7" t="str">
        <f t="shared" si="57"/>
        <v>N/A</v>
      </c>
      <c r="G167" s="26">
        <v>0</v>
      </c>
      <c r="H167" s="7" t="str">
        <f t="shared" si="58"/>
        <v>N/A</v>
      </c>
      <c r="I167" s="8" t="s">
        <v>1750</v>
      </c>
      <c r="J167" s="8" t="s">
        <v>1750</v>
      </c>
      <c r="K167" s="25" t="s">
        <v>734</v>
      </c>
      <c r="L167" s="85" t="str">
        <f t="shared" si="59"/>
        <v>N/A</v>
      </c>
    </row>
    <row r="168" spans="1:12" x14ac:dyDescent="0.25">
      <c r="A168" s="142" t="s">
        <v>1267</v>
      </c>
      <c r="B168" s="21" t="s">
        <v>213</v>
      </c>
      <c r="C168" s="26" t="s">
        <v>1750</v>
      </c>
      <c r="D168" s="7" t="str">
        <f t="shared" si="56"/>
        <v>N/A</v>
      </c>
      <c r="E168" s="26" t="s">
        <v>1750</v>
      </c>
      <c r="F168" s="7" t="str">
        <f t="shared" si="57"/>
        <v>N/A</v>
      </c>
      <c r="G168" s="26" t="s">
        <v>1750</v>
      </c>
      <c r="H168" s="7" t="str">
        <f t="shared" si="58"/>
        <v>N/A</v>
      </c>
      <c r="I168" s="8" t="s">
        <v>1750</v>
      </c>
      <c r="J168" s="8" t="s">
        <v>1750</v>
      </c>
      <c r="K168" s="25" t="s">
        <v>734</v>
      </c>
      <c r="L168" s="85" t="str">
        <f t="shared" si="59"/>
        <v>N/A</v>
      </c>
    </row>
    <row r="169" spans="1:12" ht="25" x14ac:dyDescent="0.25">
      <c r="A169" s="142" t="s">
        <v>1268</v>
      </c>
      <c r="B169" s="25" t="s">
        <v>213</v>
      </c>
      <c r="C169" s="10" t="s">
        <v>1750</v>
      </c>
      <c r="D169" s="7" t="str">
        <f t="shared" si="56"/>
        <v>N/A</v>
      </c>
      <c r="E169" s="10" t="s">
        <v>1750</v>
      </c>
      <c r="F169" s="7" t="str">
        <f t="shared" si="57"/>
        <v>N/A</v>
      </c>
      <c r="G169" s="10" t="s">
        <v>1750</v>
      </c>
      <c r="H169" s="7" t="str">
        <f t="shared" si="58"/>
        <v>N/A</v>
      </c>
      <c r="I169" s="8" t="s">
        <v>1750</v>
      </c>
      <c r="J169" s="8" t="s">
        <v>1750</v>
      </c>
      <c r="K169" s="25" t="s">
        <v>734</v>
      </c>
      <c r="L169" s="85" t="str">
        <f t="shared" si="59"/>
        <v>N/A</v>
      </c>
    </row>
    <row r="170" spans="1:12" ht="25" x14ac:dyDescent="0.25">
      <c r="A170" s="142" t="s">
        <v>1269</v>
      </c>
      <c r="B170" s="25" t="s">
        <v>213</v>
      </c>
      <c r="C170" s="10" t="s">
        <v>1750</v>
      </c>
      <c r="D170" s="7" t="str">
        <f t="shared" si="56"/>
        <v>N/A</v>
      </c>
      <c r="E170" s="10" t="s">
        <v>1750</v>
      </c>
      <c r="F170" s="7" t="str">
        <f t="shared" si="57"/>
        <v>N/A</v>
      </c>
      <c r="G170" s="10" t="s">
        <v>1750</v>
      </c>
      <c r="H170" s="7" t="str">
        <f t="shared" si="58"/>
        <v>N/A</v>
      </c>
      <c r="I170" s="8" t="s">
        <v>1750</v>
      </c>
      <c r="J170" s="8" t="s">
        <v>1750</v>
      </c>
      <c r="K170" s="25" t="s">
        <v>734</v>
      </c>
      <c r="L170" s="85" t="str">
        <f t="shared" si="59"/>
        <v>N/A</v>
      </c>
    </row>
    <row r="171" spans="1:12" ht="25" x14ac:dyDescent="0.25">
      <c r="A171" s="142" t="s">
        <v>1270</v>
      </c>
      <c r="B171" s="25" t="s">
        <v>213</v>
      </c>
      <c r="C171" s="10" t="s">
        <v>1750</v>
      </c>
      <c r="D171" s="7" t="str">
        <f t="shared" si="56"/>
        <v>N/A</v>
      </c>
      <c r="E171" s="10" t="s">
        <v>1750</v>
      </c>
      <c r="F171" s="7" t="str">
        <f t="shared" si="57"/>
        <v>N/A</v>
      </c>
      <c r="G171" s="10" t="s">
        <v>1750</v>
      </c>
      <c r="H171" s="7" t="str">
        <f t="shared" si="58"/>
        <v>N/A</v>
      </c>
      <c r="I171" s="8" t="s">
        <v>1750</v>
      </c>
      <c r="J171" s="8" t="s">
        <v>1750</v>
      </c>
      <c r="K171" s="25" t="s">
        <v>734</v>
      </c>
      <c r="L171" s="85" t="str">
        <f t="shared" si="59"/>
        <v>N/A</v>
      </c>
    </row>
    <row r="172" spans="1:12" ht="25" x14ac:dyDescent="0.25">
      <c r="A172" s="142" t="s">
        <v>1271</v>
      </c>
      <c r="B172" s="25" t="s">
        <v>213</v>
      </c>
      <c r="C172" s="10" t="s">
        <v>1750</v>
      </c>
      <c r="D172" s="7" t="str">
        <f t="shared" si="56"/>
        <v>N/A</v>
      </c>
      <c r="E172" s="10" t="s">
        <v>1750</v>
      </c>
      <c r="F172" s="7" t="str">
        <f t="shared" si="57"/>
        <v>N/A</v>
      </c>
      <c r="G172" s="10" t="s">
        <v>1750</v>
      </c>
      <c r="H172" s="7" t="str">
        <f t="shared" si="58"/>
        <v>N/A</v>
      </c>
      <c r="I172" s="8" t="s">
        <v>1750</v>
      </c>
      <c r="J172" s="8" t="s">
        <v>1750</v>
      </c>
      <c r="K172" s="25" t="s">
        <v>734</v>
      </c>
      <c r="L172" s="85" t="str">
        <f t="shared" si="59"/>
        <v>N/A</v>
      </c>
    </row>
    <row r="173" spans="1:12" ht="25" x14ac:dyDescent="0.25">
      <c r="A173" s="108" t="s">
        <v>543</v>
      </c>
      <c r="B173" s="76" t="s">
        <v>213</v>
      </c>
      <c r="C173" s="77">
        <v>0</v>
      </c>
      <c r="D173" s="72" t="str">
        <f>IF($B173="N/A","N/A",IF(C173&gt;10,"No",IF(C173&lt;-10,"No","Yes")))</f>
        <v>N/A</v>
      </c>
      <c r="E173" s="77">
        <v>0</v>
      </c>
      <c r="F173" s="72" t="str">
        <f>IF($B173="N/A","N/A",IF(E173&gt;10,"No",IF(E173&lt;-10,"No","Yes")))</f>
        <v>N/A</v>
      </c>
      <c r="G173" s="77">
        <v>0</v>
      </c>
      <c r="H173" s="72" t="str">
        <f>IF($B173="N/A","N/A",IF(G173&gt;10,"No",IF(G173&lt;-10,"No","Yes")))</f>
        <v>N/A</v>
      </c>
      <c r="I173" s="73" t="s">
        <v>1750</v>
      </c>
      <c r="J173" s="73" t="s">
        <v>1750</v>
      </c>
      <c r="K173" s="74" t="s">
        <v>734</v>
      </c>
      <c r="L173" s="87" t="str">
        <f>IF(J173="Div by 0", "N/A", IF(K173="N/A","N/A", IF(J173&gt;VALUE(MID(K173,1,2)), "No", IF(J173&lt;-1*VALUE(MID(K173,1,2)), "No", "Yes"))))</f>
        <v>N/A</v>
      </c>
    </row>
    <row r="174" spans="1:12" ht="25" x14ac:dyDescent="0.25">
      <c r="A174" s="108" t="s">
        <v>1272</v>
      </c>
      <c r="B174" s="25"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1750</v>
      </c>
      <c r="J174" s="8" t="s">
        <v>1750</v>
      </c>
      <c r="K174" s="25" t="s">
        <v>734</v>
      </c>
      <c r="L174" s="85" t="str">
        <f t="shared" ref="L174:L181" si="67">IF(J174="Div by 0", "N/A", IF(K174="N/A","N/A", IF(J174&gt;VALUE(MID(K174,1,2)), "No", IF(J174&lt;-1*VALUE(MID(K174,1,2)), "No", "Yes"))))</f>
        <v>N/A</v>
      </c>
    </row>
    <row r="175" spans="1:12" ht="25" x14ac:dyDescent="0.25">
      <c r="A175" s="108" t="s">
        <v>544</v>
      </c>
      <c r="B175" s="25" t="s">
        <v>213</v>
      </c>
      <c r="C175" s="10">
        <v>0</v>
      </c>
      <c r="D175" s="7" t="str">
        <f t="shared" si="64"/>
        <v>N/A</v>
      </c>
      <c r="E175" s="10">
        <v>0</v>
      </c>
      <c r="F175" s="7" t="str">
        <f t="shared" si="65"/>
        <v>N/A</v>
      </c>
      <c r="G175" s="10">
        <v>0</v>
      </c>
      <c r="H175" s="7" t="str">
        <f t="shared" si="66"/>
        <v>N/A</v>
      </c>
      <c r="I175" s="8" t="s">
        <v>1750</v>
      </c>
      <c r="J175" s="8" t="s">
        <v>1750</v>
      </c>
      <c r="K175" s="25" t="s">
        <v>734</v>
      </c>
      <c r="L175" s="85" t="str">
        <f t="shared" si="67"/>
        <v>N/A</v>
      </c>
    </row>
    <row r="176" spans="1:12" ht="25" x14ac:dyDescent="0.25">
      <c r="A176" s="108" t="s">
        <v>509</v>
      </c>
      <c r="B176" s="25" t="s">
        <v>213</v>
      </c>
      <c r="C176" s="10">
        <v>0</v>
      </c>
      <c r="D176" s="7" t="str">
        <f t="shared" si="64"/>
        <v>N/A</v>
      </c>
      <c r="E176" s="10">
        <v>0</v>
      </c>
      <c r="F176" s="7" t="str">
        <f t="shared" si="65"/>
        <v>N/A</v>
      </c>
      <c r="G176" s="10">
        <v>0</v>
      </c>
      <c r="H176" s="7" t="str">
        <f t="shared" si="66"/>
        <v>N/A</v>
      </c>
      <c r="I176" s="8" t="s">
        <v>1750</v>
      </c>
      <c r="J176" s="8" t="s">
        <v>1750</v>
      </c>
      <c r="K176" s="25" t="s">
        <v>734</v>
      </c>
      <c r="L176" s="85" t="str">
        <f t="shared" si="67"/>
        <v>N/A</v>
      </c>
    </row>
    <row r="177" spans="1:12" ht="25" x14ac:dyDescent="0.25">
      <c r="A177" s="108" t="s">
        <v>510</v>
      </c>
      <c r="B177" s="25" t="s">
        <v>213</v>
      </c>
      <c r="C177" s="10" t="s">
        <v>1750</v>
      </c>
      <c r="D177" s="7" t="str">
        <f t="shared" si="64"/>
        <v>N/A</v>
      </c>
      <c r="E177" s="10" t="s">
        <v>1750</v>
      </c>
      <c r="F177" s="7" t="str">
        <f t="shared" si="65"/>
        <v>N/A</v>
      </c>
      <c r="G177" s="10" t="s">
        <v>1750</v>
      </c>
      <c r="H177" s="7" t="str">
        <f t="shared" si="66"/>
        <v>N/A</v>
      </c>
      <c r="I177" s="8" t="s">
        <v>1750</v>
      </c>
      <c r="J177" s="8" t="s">
        <v>1750</v>
      </c>
      <c r="K177" s="25" t="s">
        <v>734</v>
      </c>
      <c r="L177" s="85" t="str">
        <f t="shared" si="67"/>
        <v>N/A</v>
      </c>
    </row>
    <row r="178" spans="1:12" ht="25" x14ac:dyDescent="0.25">
      <c r="A178" s="108" t="s">
        <v>1273</v>
      </c>
      <c r="B178" s="21" t="s">
        <v>213</v>
      </c>
      <c r="C178" s="26" t="s">
        <v>1750</v>
      </c>
      <c r="D178" s="7" t="str">
        <f t="shared" si="64"/>
        <v>N/A</v>
      </c>
      <c r="E178" s="26" t="s">
        <v>1750</v>
      </c>
      <c r="F178" s="7" t="str">
        <f t="shared" si="65"/>
        <v>N/A</v>
      </c>
      <c r="G178" s="26" t="s">
        <v>1750</v>
      </c>
      <c r="H178" s="7" t="str">
        <f t="shared" si="66"/>
        <v>N/A</v>
      </c>
      <c r="I178" s="8" t="s">
        <v>1750</v>
      </c>
      <c r="J178" s="8" t="s">
        <v>1750</v>
      </c>
      <c r="K178" s="25" t="s">
        <v>734</v>
      </c>
      <c r="L178" s="85" t="str">
        <f t="shared" si="67"/>
        <v>N/A</v>
      </c>
    </row>
    <row r="179" spans="1:12" ht="25" x14ac:dyDescent="0.25">
      <c r="A179" s="108" t="s">
        <v>511</v>
      </c>
      <c r="B179" s="21" t="s">
        <v>213</v>
      </c>
      <c r="C179" s="26" t="s">
        <v>1750</v>
      </c>
      <c r="D179" s="7" t="str">
        <f t="shared" si="64"/>
        <v>N/A</v>
      </c>
      <c r="E179" s="26" t="s">
        <v>1750</v>
      </c>
      <c r="F179" s="7" t="str">
        <f t="shared" si="65"/>
        <v>N/A</v>
      </c>
      <c r="G179" s="26" t="s">
        <v>1750</v>
      </c>
      <c r="H179" s="7" t="str">
        <f t="shared" si="66"/>
        <v>N/A</v>
      </c>
      <c r="I179" s="8" t="s">
        <v>1750</v>
      </c>
      <c r="J179" s="8" t="s">
        <v>1750</v>
      </c>
      <c r="K179" s="25" t="s">
        <v>734</v>
      </c>
      <c r="L179" s="85" t="str">
        <f t="shared" si="67"/>
        <v>N/A</v>
      </c>
    </row>
    <row r="180" spans="1:12" ht="25" x14ac:dyDescent="0.25">
      <c r="A180" s="108" t="s">
        <v>512</v>
      </c>
      <c r="B180" s="21" t="s">
        <v>213</v>
      </c>
      <c r="C180" s="26" t="s">
        <v>1750</v>
      </c>
      <c r="D180" s="7" t="str">
        <f t="shared" si="64"/>
        <v>N/A</v>
      </c>
      <c r="E180" s="26" t="s">
        <v>1750</v>
      </c>
      <c r="F180" s="7" t="str">
        <f t="shared" si="65"/>
        <v>N/A</v>
      </c>
      <c r="G180" s="26" t="s">
        <v>1750</v>
      </c>
      <c r="H180" s="7" t="str">
        <f t="shared" si="66"/>
        <v>N/A</v>
      </c>
      <c r="I180" s="8" t="s">
        <v>1750</v>
      </c>
      <c r="J180" s="8" t="s">
        <v>1750</v>
      </c>
      <c r="K180" s="25" t="s">
        <v>734</v>
      </c>
      <c r="L180" s="85" t="str">
        <f t="shared" si="67"/>
        <v>N/A</v>
      </c>
    </row>
    <row r="181" spans="1:12" ht="25" x14ac:dyDescent="0.25">
      <c r="A181" s="108" t="s">
        <v>1624</v>
      </c>
      <c r="B181" s="25" t="s">
        <v>213</v>
      </c>
      <c r="C181" s="9" t="s">
        <v>1750</v>
      </c>
      <c r="D181" s="7" t="str">
        <f t="shared" si="64"/>
        <v>N/A</v>
      </c>
      <c r="E181" s="9" t="s">
        <v>1750</v>
      </c>
      <c r="F181" s="7" t="str">
        <f t="shared" si="65"/>
        <v>N/A</v>
      </c>
      <c r="G181" s="9" t="s">
        <v>1750</v>
      </c>
      <c r="H181" s="7" t="str">
        <f t="shared" si="66"/>
        <v>N/A</v>
      </c>
      <c r="I181" s="8" t="s">
        <v>1750</v>
      </c>
      <c r="J181" s="8" t="s">
        <v>1750</v>
      </c>
      <c r="K181" s="25" t="s">
        <v>734</v>
      </c>
      <c r="L181" s="85" t="str">
        <f t="shared" si="67"/>
        <v>N/A</v>
      </c>
    </row>
    <row r="182" spans="1:12" ht="25" x14ac:dyDescent="0.25">
      <c r="A182" s="108" t="s">
        <v>1625</v>
      </c>
      <c r="B182" s="78" t="s">
        <v>213</v>
      </c>
      <c r="C182" s="79" t="s">
        <v>1750</v>
      </c>
      <c r="D182" s="75" t="str">
        <f t="shared" ref="D182" si="68">IF($B182="N/A","N/A",IF(C182&lt;0,"No","Yes"))</f>
        <v>N/A</v>
      </c>
      <c r="E182" s="79" t="s">
        <v>1750</v>
      </c>
      <c r="F182" s="75" t="str">
        <f t="shared" ref="F182" si="69">IF($B182="N/A","N/A",IF(E182&lt;0,"No","Yes"))</f>
        <v>N/A</v>
      </c>
      <c r="G182" s="79" t="s">
        <v>1750</v>
      </c>
      <c r="H182" s="75" t="str">
        <f t="shared" ref="H182" si="70">IF($B182="N/A","N/A",IF(G182&lt;0,"No","Yes"))</f>
        <v>N/A</v>
      </c>
      <c r="I182" s="73" t="s">
        <v>1750</v>
      </c>
      <c r="J182" s="73" t="s">
        <v>1750</v>
      </c>
      <c r="K182" s="78" t="s">
        <v>734</v>
      </c>
      <c r="L182" s="87" t="str">
        <f t="shared" ref="L182" si="71">IF(J182="Div by 0", "N/A", IF(OR(J182="N/A",K182="N/A"),"N/A", IF(J182&gt;VALUE(MID(K182,1,2)), "No", IF(J182&lt;-1*VALUE(MID(K182,1,2)), "No", "Yes"))))</f>
        <v>N/A</v>
      </c>
    </row>
    <row r="183" spans="1:12" ht="25" x14ac:dyDescent="0.25">
      <c r="A183" s="108" t="s">
        <v>1626</v>
      </c>
      <c r="B183" s="3" t="s">
        <v>213</v>
      </c>
      <c r="C183" s="9" t="s">
        <v>1750</v>
      </c>
      <c r="D183" s="5" t="str">
        <f t="shared" ref="D183:D185" si="72">IF($B183="N/A","N/A",IF(C183&lt;0,"No","Yes"))</f>
        <v>N/A</v>
      </c>
      <c r="E183" s="9" t="s">
        <v>1750</v>
      </c>
      <c r="F183" s="5" t="str">
        <f t="shared" ref="F183:F185" si="73">IF($B183="N/A","N/A",IF(E183&lt;0,"No","Yes"))</f>
        <v>N/A</v>
      </c>
      <c r="G183" s="9" t="s">
        <v>1750</v>
      </c>
      <c r="H183" s="5" t="str">
        <f t="shared" ref="H183:H185" si="74">IF($B183="N/A","N/A",IF(G183&lt;0,"No","Yes"))</f>
        <v>N/A</v>
      </c>
      <c r="I183" s="8" t="s">
        <v>1750</v>
      </c>
      <c r="J183" s="8" t="s">
        <v>1750</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1750</v>
      </c>
      <c r="D184" s="5" t="str">
        <f t="shared" si="72"/>
        <v>N/A</v>
      </c>
      <c r="E184" s="9" t="s">
        <v>1750</v>
      </c>
      <c r="F184" s="5" t="str">
        <f t="shared" si="73"/>
        <v>N/A</v>
      </c>
      <c r="G184" s="9" t="s">
        <v>1750</v>
      </c>
      <c r="H184" s="5" t="str">
        <f t="shared" si="74"/>
        <v>N/A</v>
      </c>
      <c r="I184" s="8" t="s">
        <v>1750</v>
      </c>
      <c r="J184" s="8" t="s">
        <v>1750</v>
      </c>
      <c r="K184" s="3" t="s">
        <v>734</v>
      </c>
      <c r="L184" s="85" t="str">
        <f t="shared" si="75"/>
        <v>N/A</v>
      </c>
    </row>
    <row r="185" spans="1:12" ht="25" x14ac:dyDescent="0.25">
      <c r="A185" s="108" t="s">
        <v>1628</v>
      </c>
      <c r="B185" s="3" t="s">
        <v>213</v>
      </c>
      <c r="C185" s="9" t="s">
        <v>1750</v>
      </c>
      <c r="D185" s="5" t="str">
        <f t="shared" si="72"/>
        <v>N/A</v>
      </c>
      <c r="E185" s="9" t="s">
        <v>1750</v>
      </c>
      <c r="F185" s="5" t="str">
        <f t="shared" si="73"/>
        <v>N/A</v>
      </c>
      <c r="G185" s="9" t="s">
        <v>1750</v>
      </c>
      <c r="H185" s="5" t="str">
        <f t="shared" si="74"/>
        <v>N/A</v>
      </c>
      <c r="I185" s="8" t="s">
        <v>1750</v>
      </c>
      <c r="J185" s="8" t="s">
        <v>1750</v>
      </c>
      <c r="K185" s="3" t="s">
        <v>734</v>
      </c>
      <c r="L185" s="85" t="str">
        <f t="shared" si="75"/>
        <v>N/A</v>
      </c>
    </row>
    <row r="186" spans="1:12" ht="25" x14ac:dyDescent="0.25">
      <c r="A186" s="108" t="s">
        <v>1630</v>
      </c>
      <c r="B186" s="74" t="s">
        <v>213</v>
      </c>
      <c r="C186" s="79" t="s">
        <v>1750</v>
      </c>
      <c r="D186" s="72" t="str">
        <f>IF($B186="N/A","N/A",IF(C186&gt;10,"No",IF(C186&lt;-10,"No","Yes")))</f>
        <v>N/A</v>
      </c>
      <c r="E186" s="79" t="s">
        <v>1750</v>
      </c>
      <c r="F186" s="72" t="str">
        <f>IF($B186="N/A","N/A",IF(E186&gt;10,"No",IF(E186&lt;-10,"No","Yes")))</f>
        <v>N/A</v>
      </c>
      <c r="G186" s="79" t="s">
        <v>1750</v>
      </c>
      <c r="H186" s="72" t="str">
        <f>IF($B186="N/A","N/A",IF(G186&gt;10,"No",IF(G186&lt;-10,"No","Yes")))</f>
        <v>N/A</v>
      </c>
      <c r="I186" s="73" t="s">
        <v>1750</v>
      </c>
      <c r="J186" s="73" t="s">
        <v>1750</v>
      </c>
      <c r="K186" s="74" t="s">
        <v>734</v>
      </c>
      <c r="L186" s="85" t="str">
        <f t="shared" si="75"/>
        <v>N/A</v>
      </c>
    </row>
    <row r="187" spans="1:12" ht="25" x14ac:dyDescent="0.25">
      <c r="A187" s="108" t="s">
        <v>1631</v>
      </c>
      <c r="B187" s="21" t="s">
        <v>213</v>
      </c>
      <c r="C187" s="9" t="s">
        <v>1750</v>
      </c>
      <c r="D187" s="7" t="str">
        <f t="shared" ref="D187:D213" si="76">IF($B187="N/A","N/A",IF(C187&gt;10,"No",IF(C187&lt;-10,"No","Yes")))</f>
        <v>N/A</v>
      </c>
      <c r="E187" s="9" t="s">
        <v>1750</v>
      </c>
      <c r="F187" s="7" t="str">
        <f t="shared" ref="F187:F213" si="77">IF($B187="N/A","N/A",IF(E187&gt;10,"No",IF(E187&lt;-10,"No","Yes")))</f>
        <v>N/A</v>
      </c>
      <c r="G187" s="9" t="s">
        <v>1750</v>
      </c>
      <c r="H187" s="7" t="str">
        <f t="shared" ref="H187:H213" si="78">IF($B187="N/A","N/A",IF(G187&gt;10,"No",IF(G187&lt;-10,"No","Yes")))</f>
        <v>N/A</v>
      </c>
      <c r="I187" s="8" t="s">
        <v>1750</v>
      </c>
      <c r="J187" s="8" t="s">
        <v>1750</v>
      </c>
      <c r="K187" s="25" t="s">
        <v>734</v>
      </c>
      <c r="L187" s="85" t="str">
        <f t="shared" si="75"/>
        <v>N/A</v>
      </c>
    </row>
    <row r="188" spans="1:12" ht="25" x14ac:dyDescent="0.25">
      <c r="A188" s="108" t="s">
        <v>1632</v>
      </c>
      <c r="B188" s="21" t="s">
        <v>213</v>
      </c>
      <c r="C188" s="9" t="s">
        <v>1750</v>
      </c>
      <c r="D188" s="7" t="str">
        <f t="shared" si="76"/>
        <v>N/A</v>
      </c>
      <c r="E188" s="9" t="s">
        <v>1750</v>
      </c>
      <c r="F188" s="7" t="str">
        <f t="shared" si="77"/>
        <v>N/A</v>
      </c>
      <c r="G188" s="9" t="s">
        <v>1750</v>
      </c>
      <c r="H188" s="7" t="str">
        <f t="shared" si="78"/>
        <v>N/A</v>
      </c>
      <c r="I188" s="8" t="s">
        <v>1750</v>
      </c>
      <c r="J188" s="8" t="s">
        <v>1750</v>
      </c>
      <c r="K188" s="25" t="s">
        <v>734</v>
      </c>
      <c r="L188" s="85" t="str">
        <f t="shared" si="75"/>
        <v>N/A</v>
      </c>
    </row>
    <row r="189" spans="1:12" ht="25" x14ac:dyDescent="0.25">
      <c r="A189" s="108" t="s">
        <v>1633</v>
      </c>
      <c r="B189" s="21" t="s">
        <v>213</v>
      </c>
      <c r="C189" s="9" t="s">
        <v>1750</v>
      </c>
      <c r="D189" s="7" t="str">
        <f t="shared" si="76"/>
        <v>N/A</v>
      </c>
      <c r="E189" s="9" t="s">
        <v>1750</v>
      </c>
      <c r="F189" s="7" t="str">
        <f t="shared" si="77"/>
        <v>N/A</v>
      </c>
      <c r="G189" s="9" t="s">
        <v>1750</v>
      </c>
      <c r="H189" s="7" t="str">
        <f t="shared" si="78"/>
        <v>N/A</v>
      </c>
      <c r="I189" s="8" t="s">
        <v>1750</v>
      </c>
      <c r="J189" s="8" t="s">
        <v>1750</v>
      </c>
      <c r="K189" s="25" t="s">
        <v>734</v>
      </c>
      <c r="L189" s="85" t="str">
        <f t="shared" si="75"/>
        <v>N/A</v>
      </c>
    </row>
    <row r="190" spans="1:12" ht="25" x14ac:dyDescent="0.25">
      <c r="A190" s="108" t="s">
        <v>1634</v>
      </c>
      <c r="B190" s="21" t="s">
        <v>213</v>
      </c>
      <c r="C190" s="9" t="s">
        <v>1750</v>
      </c>
      <c r="D190" s="7" t="str">
        <f t="shared" si="76"/>
        <v>N/A</v>
      </c>
      <c r="E190" s="9" t="s">
        <v>1750</v>
      </c>
      <c r="F190" s="7" t="str">
        <f t="shared" si="77"/>
        <v>N/A</v>
      </c>
      <c r="G190" s="9" t="s">
        <v>1750</v>
      </c>
      <c r="H190" s="7" t="str">
        <f t="shared" si="78"/>
        <v>N/A</v>
      </c>
      <c r="I190" s="8" t="s">
        <v>1750</v>
      </c>
      <c r="J190" s="8" t="s">
        <v>1750</v>
      </c>
      <c r="K190" s="25" t="s">
        <v>734</v>
      </c>
      <c r="L190" s="85" t="str">
        <f t="shared" si="75"/>
        <v>N/A</v>
      </c>
    </row>
    <row r="191" spans="1:12" ht="25" x14ac:dyDescent="0.25">
      <c r="A191" s="108" t="s">
        <v>1635</v>
      </c>
      <c r="B191" s="21" t="s">
        <v>213</v>
      </c>
      <c r="C191" s="9" t="s">
        <v>1750</v>
      </c>
      <c r="D191" s="7" t="str">
        <f t="shared" si="76"/>
        <v>N/A</v>
      </c>
      <c r="E191" s="9" t="s">
        <v>1750</v>
      </c>
      <c r="F191" s="7" t="str">
        <f t="shared" si="77"/>
        <v>N/A</v>
      </c>
      <c r="G191" s="9" t="s">
        <v>1750</v>
      </c>
      <c r="H191" s="7" t="str">
        <f t="shared" si="78"/>
        <v>N/A</v>
      </c>
      <c r="I191" s="8" t="s">
        <v>1750</v>
      </c>
      <c r="J191" s="8" t="s">
        <v>1750</v>
      </c>
      <c r="K191" s="25" t="s">
        <v>734</v>
      </c>
      <c r="L191" s="85" t="str">
        <f t="shared" si="75"/>
        <v>N/A</v>
      </c>
    </row>
    <row r="192" spans="1:12" ht="25" x14ac:dyDescent="0.25">
      <c r="A192" s="108" t="s">
        <v>1636</v>
      </c>
      <c r="B192" s="21" t="s">
        <v>213</v>
      </c>
      <c r="C192" s="9" t="s">
        <v>1750</v>
      </c>
      <c r="D192" s="7" t="str">
        <f t="shared" si="76"/>
        <v>N/A</v>
      </c>
      <c r="E192" s="9" t="s">
        <v>1750</v>
      </c>
      <c r="F192" s="7" t="str">
        <f t="shared" si="77"/>
        <v>N/A</v>
      </c>
      <c r="G192" s="9" t="s">
        <v>1750</v>
      </c>
      <c r="H192" s="7" t="str">
        <f t="shared" si="78"/>
        <v>N/A</v>
      </c>
      <c r="I192" s="8" t="s">
        <v>1750</v>
      </c>
      <c r="J192" s="8" t="s">
        <v>1750</v>
      </c>
      <c r="K192" s="25" t="s">
        <v>734</v>
      </c>
      <c r="L192" s="85" t="str">
        <f t="shared" si="75"/>
        <v>N/A</v>
      </c>
    </row>
    <row r="193" spans="1:12" ht="25" x14ac:dyDescent="0.25">
      <c r="A193" s="108" t="s">
        <v>1637</v>
      </c>
      <c r="B193" s="21" t="s">
        <v>213</v>
      </c>
      <c r="C193" s="9" t="s">
        <v>1750</v>
      </c>
      <c r="D193" s="7" t="str">
        <f t="shared" si="76"/>
        <v>N/A</v>
      </c>
      <c r="E193" s="9" t="s">
        <v>1750</v>
      </c>
      <c r="F193" s="7" t="str">
        <f t="shared" si="77"/>
        <v>N/A</v>
      </c>
      <c r="G193" s="9" t="s">
        <v>1750</v>
      </c>
      <c r="H193" s="7" t="str">
        <f t="shared" si="78"/>
        <v>N/A</v>
      </c>
      <c r="I193" s="8" t="s">
        <v>1750</v>
      </c>
      <c r="J193" s="8" t="s">
        <v>1750</v>
      </c>
      <c r="K193" s="25" t="s">
        <v>734</v>
      </c>
      <c r="L193" s="85" t="str">
        <f t="shared" si="75"/>
        <v>N/A</v>
      </c>
    </row>
    <row r="194" spans="1:12" ht="25" x14ac:dyDescent="0.25">
      <c r="A194" s="108" t="s">
        <v>1638</v>
      </c>
      <c r="B194" s="21" t="s">
        <v>213</v>
      </c>
      <c r="C194" s="9" t="s">
        <v>1750</v>
      </c>
      <c r="D194" s="7" t="str">
        <f t="shared" si="76"/>
        <v>N/A</v>
      </c>
      <c r="E194" s="9" t="s">
        <v>1750</v>
      </c>
      <c r="F194" s="7" t="str">
        <f t="shared" si="77"/>
        <v>N/A</v>
      </c>
      <c r="G194" s="9" t="s">
        <v>1750</v>
      </c>
      <c r="H194" s="7" t="str">
        <f t="shared" si="78"/>
        <v>N/A</v>
      </c>
      <c r="I194" s="8" t="s">
        <v>1750</v>
      </c>
      <c r="J194" s="8" t="s">
        <v>1750</v>
      </c>
      <c r="K194" s="25" t="s">
        <v>734</v>
      </c>
      <c r="L194" s="85" t="str">
        <f t="shared" si="75"/>
        <v>N/A</v>
      </c>
    </row>
    <row r="195" spans="1:12" ht="25" x14ac:dyDescent="0.25">
      <c r="A195" s="108" t="s">
        <v>1639</v>
      </c>
      <c r="B195" s="21" t="s">
        <v>213</v>
      </c>
      <c r="C195" s="9" t="s">
        <v>1750</v>
      </c>
      <c r="D195" s="7" t="str">
        <f t="shared" si="76"/>
        <v>N/A</v>
      </c>
      <c r="E195" s="9" t="s">
        <v>1750</v>
      </c>
      <c r="F195" s="7" t="str">
        <f t="shared" si="77"/>
        <v>N/A</v>
      </c>
      <c r="G195" s="9" t="s">
        <v>1750</v>
      </c>
      <c r="H195" s="7" t="str">
        <f t="shared" si="78"/>
        <v>N/A</v>
      </c>
      <c r="I195" s="8" t="s">
        <v>1750</v>
      </c>
      <c r="J195" s="8" t="s">
        <v>1750</v>
      </c>
      <c r="K195" s="25" t="s">
        <v>734</v>
      </c>
      <c r="L195" s="85" t="str">
        <f t="shared" si="75"/>
        <v>N/A</v>
      </c>
    </row>
    <row r="196" spans="1:12" ht="25" x14ac:dyDescent="0.25">
      <c r="A196" s="108" t="s">
        <v>1640</v>
      </c>
      <c r="B196" s="21" t="s">
        <v>213</v>
      </c>
      <c r="C196" s="9" t="s">
        <v>1750</v>
      </c>
      <c r="D196" s="7" t="str">
        <f t="shared" si="76"/>
        <v>N/A</v>
      </c>
      <c r="E196" s="9" t="s">
        <v>1750</v>
      </c>
      <c r="F196" s="7" t="str">
        <f t="shared" si="77"/>
        <v>N/A</v>
      </c>
      <c r="G196" s="9" t="s">
        <v>1750</v>
      </c>
      <c r="H196" s="7" t="str">
        <f t="shared" si="78"/>
        <v>N/A</v>
      </c>
      <c r="I196" s="8" t="s">
        <v>1750</v>
      </c>
      <c r="J196" s="8" t="s">
        <v>1750</v>
      </c>
      <c r="K196" s="25" t="s">
        <v>734</v>
      </c>
      <c r="L196" s="85" t="str">
        <f t="shared" si="75"/>
        <v>N/A</v>
      </c>
    </row>
    <row r="197" spans="1:12" ht="25" x14ac:dyDescent="0.25">
      <c r="A197" s="108" t="s">
        <v>1641</v>
      </c>
      <c r="B197" s="21" t="s">
        <v>213</v>
      </c>
      <c r="C197" s="9" t="s">
        <v>1750</v>
      </c>
      <c r="D197" s="7" t="str">
        <f t="shared" si="76"/>
        <v>N/A</v>
      </c>
      <c r="E197" s="9" t="s">
        <v>1750</v>
      </c>
      <c r="F197" s="7" t="str">
        <f t="shared" si="77"/>
        <v>N/A</v>
      </c>
      <c r="G197" s="9" t="s">
        <v>1750</v>
      </c>
      <c r="H197" s="7" t="str">
        <f t="shared" si="78"/>
        <v>N/A</v>
      </c>
      <c r="I197" s="8" t="s">
        <v>1750</v>
      </c>
      <c r="J197" s="8" t="s">
        <v>1750</v>
      </c>
      <c r="K197" s="25" t="s">
        <v>734</v>
      </c>
      <c r="L197" s="85" t="str">
        <f t="shared" si="75"/>
        <v>N/A</v>
      </c>
    </row>
    <row r="198" spans="1:12" ht="25" x14ac:dyDescent="0.25">
      <c r="A198" s="108" t="s">
        <v>1642</v>
      </c>
      <c r="B198" s="21" t="s">
        <v>213</v>
      </c>
      <c r="C198" s="9" t="s">
        <v>1750</v>
      </c>
      <c r="D198" s="7" t="str">
        <f t="shared" si="76"/>
        <v>N/A</v>
      </c>
      <c r="E198" s="9" t="s">
        <v>1750</v>
      </c>
      <c r="F198" s="7" t="str">
        <f t="shared" si="77"/>
        <v>N/A</v>
      </c>
      <c r="G198" s="9" t="s">
        <v>1750</v>
      </c>
      <c r="H198" s="7" t="str">
        <f t="shared" si="78"/>
        <v>N/A</v>
      </c>
      <c r="I198" s="8" t="s">
        <v>1750</v>
      </c>
      <c r="J198" s="8" t="s">
        <v>1750</v>
      </c>
      <c r="K198" s="25" t="s">
        <v>734</v>
      </c>
      <c r="L198" s="85" t="str">
        <f t="shared" si="75"/>
        <v>N/A</v>
      </c>
    </row>
    <row r="199" spans="1:12" ht="25" x14ac:dyDescent="0.25">
      <c r="A199" s="108" t="s">
        <v>1643</v>
      </c>
      <c r="B199" s="21" t="s">
        <v>213</v>
      </c>
      <c r="C199" s="9" t="s">
        <v>1750</v>
      </c>
      <c r="D199" s="7" t="str">
        <f t="shared" si="76"/>
        <v>N/A</v>
      </c>
      <c r="E199" s="9" t="s">
        <v>1750</v>
      </c>
      <c r="F199" s="7" t="str">
        <f t="shared" si="77"/>
        <v>N/A</v>
      </c>
      <c r="G199" s="9" t="s">
        <v>1750</v>
      </c>
      <c r="H199" s="7" t="str">
        <f t="shared" si="78"/>
        <v>N/A</v>
      </c>
      <c r="I199" s="8" t="s">
        <v>1750</v>
      </c>
      <c r="J199" s="8" t="s">
        <v>1750</v>
      </c>
      <c r="K199" s="25" t="s">
        <v>734</v>
      </c>
      <c r="L199" s="85" t="str">
        <f t="shared" si="75"/>
        <v>N/A</v>
      </c>
    </row>
    <row r="200" spans="1:12" ht="25" x14ac:dyDescent="0.25">
      <c r="A200" s="108" t="s">
        <v>1644</v>
      </c>
      <c r="B200" s="21" t="s">
        <v>213</v>
      </c>
      <c r="C200" s="9" t="s">
        <v>1750</v>
      </c>
      <c r="D200" s="7" t="str">
        <f t="shared" si="76"/>
        <v>N/A</v>
      </c>
      <c r="E200" s="9" t="s">
        <v>1750</v>
      </c>
      <c r="F200" s="7" t="str">
        <f t="shared" si="77"/>
        <v>N/A</v>
      </c>
      <c r="G200" s="9" t="s">
        <v>1750</v>
      </c>
      <c r="H200" s="7" t="str">
        <f t="shared" si="78"/>
        <v>N/A</v>
      </c>
      <c r="I200" s="8" t="s">
        <v>1750</v>
      </c>
      <c r="J200" s="8" t="s">
        <v>1750</v>
      </c>
      <c r="K200" s="25" t="s">
        <v>734</v>
      </c>
      <c r="L200" s="85" t="str">
        <f t="shared" si="75"/>
        <v>N/A</v>
      </c>
    </row>
    <row r="201" spans="1:12" ht="25" x14ac:dyDescent="0.25">
      <c r="A201" s="108" t="s">
        <v>1645</v>
      </c>
      <c r="B201" s="21" t="s">
        <v>213</v>
      </c>
      <c r="C201" s="9" t="s">
        <v>1750</v>
      </c>
      <c r="D201" s="7" t="str">
        <f t="shared" si="76"/>
        <v>N/A</v>
      </c>
      <c r="E201" s="9" t="s">
        <v>1750</v>
      </c>
      <c r="F201" s="7" t="str">
        <f t="shared" si="77"/>
        <v>N/A</v>
      </c>
      <c r="G201" s="9" t="s">
        <v>1750</v>
      </c>
      <c r="H201" s="7" t="str">
        <f t="shared" si="78"/>
        <v>N/A</v>
      </c>
      <c r="I201" s="8" t="s">
        <v>1750</v>
      </c>
      <c r="J201" s="8" t="s">
        <v>1750</v>
      </c>
      <c r="K201" s="25" t="s">
        <v>734</v>
      </c>
      <c r="L201" s="85" t="str">
        <f t="shared" si="75"/>
        <v>N/A</v>
      </c>
    </row>
    <row r="202" spans="1:12" ht="25" x14ac:dyDescent="0.25">
      <c r="A202" s="108" t="s">
        <v>1646</v>
      </c>
      <c r="B202" s="21" t="s">
        <v>213</v>
      </c>
      <c r="C202" s="9" t="s">
        <v>1750</v>
      </c>
      <c r="D202" s="7" t="str">
        <f t="shared" si="76"/>
        <v>N/A</v>
      </c>
      <c r="E202" s="9" t="s">
        <v>1750</v>
      </c>
      <c r="F202" s="7" t="str">
        <f t="shared" si="77"/>
        <v>N/A</v>
      </c>
      <c r="G202" s="9" t="s">
        <v>1750</v>
      </c>
      <c r="H202" s="7" t="str">
        <f t="shared" si="78"/>
        <v>N/A</v>
      </c>
      <c r="I202" s="8" t="s">
        <v>1750</v>
      </c>
      <c r="J202" s="8" t="s">
        <v>1750</v>
      </c>
      <c r="K202" s="25" t="s">
        <v>734</v>
      </c>
      <c r="L202" s="85" t="str">
        <f t="shared" si="75"/>
        <v>N/A</v>
      </c>
    </row>
    <row r="203" spans="1:12" ht="25" x14ac:dyDescent="0.25">
      <c r="A203" s="108" t="s">
        <v>1647</v>
      </c>
      <c r="B203" s="21" t="s">
        <v>213</v>
      </c>
      <c r="C203" s="9" t="s">
        <v>1750</v>
      </c>
      <c r="D203" s="7" t="str">
        <f t="shared" si="76"/>
        <v>N/A</v>
      </c>
      <c r="E203" s="9" t="s">
        <v>1750</v>
      </c>
      <c r="F203" s="7" t="str">
        <f t="shared" si="77"/>
        <v>N/A</v>
      </c>
      <c r="G203" s="9" t="s">
        <v>1750</v>
      </c>
      <c r="H203" s="7" t="str">
        <f t="shared" si="78"/>
        <v>N/A</v>
      </c>
      <c r="I203" s="8" t="s">
        <v>1750</v>
      </c>
      <c r="J203" s="8" t="s">
        <v>1750</v>
      </c>
      <c r="K203" s="25" t="s">
        <v>734</v>
      </c>
      <c r="L203" s="85" t="str">
        <f t="shared" si="75"/>
        <v>N/A</v>
      </c>
    </row>
    <row r="204" spans="1:12" ht="25" x14ac:dyDescent="0.25">
      <c r="A204" s="108" t="s">
        <v>1648</v>
      </c>
      <c r="B204" s="21" t="s">
        <v>213</v>
      </c>
      <c r="C204" s="9" t="s">
        <v>1750</v>
      </c>
      <c r="D204" s="7" t="str">
        <f t="shared" si="76"/>
        <v>N/A</v>
      </c>
      <c r="E204" s="9" t="s">
        <v>1750</v>
      </c>
      <c r="F204" s="7" t="str">
        <f t="shared" si="77"/>
        <v>N/A</v>
      </c>
      <c r="G204" s="9" t="s">
        <v>1750</v>
      </c>
      <c r="H204" s="7" t="str">
        <f t="shared" si="78"/>
        <v>N/A</v>
      </c>
      <c r="I204" s="8" t="s">
        <v>1750</v>
      </c>
      <c r="J204" s="8" t="s">
        <v>1750</v>
      </c>
      <c r="K204" s="25" t="s">
        <v>734</v>
      </c>
      <c r="L204" s="85" t="str">
        <f t="shared" si="75"/>
        <v>N/A</v>
      </c>
    </row>
    <row r="205" spans="1:12" ht="25" x14ac:dyDescent="0.25">
      <c r="A205" s="108" t="s">
        <v>1649</v>
      </c>
      <c r="B205" s="21" t="s">
        <v>213</v>
      </c>
      <c r="C205" s="9" t="s">
        <v>1750</v>
      </c>
      <c r="D205" s="7" t="str">
        <f t="shared" si="76"/>
        <v>N/A</v>
      </c>
      <c r="E205" s="9" t="s">
        <v>1750</v>
      </c>
      <c r="F205" s="7" t="str">
        <f t="shared" si="77"/>
        <v>N/A</v>
      </c>
      <c r="G205" s="9" t="s">
        <v>1750</v>
      </c>
      <c r="H205" s="7" t="str">
        <f t="shared" si="78"/>
        <v>N/A</v>
      </c>
      <c r="I205" s="8" t="s">
        <v>1750</v>
      </c>
      <c r="J205" s="8" t="s">
        <v>1750</v>
      </c>
      <c r="K205" s="25" t="s">
        <v>734</v>
      </c>
      <c r="L205" s="85" t="str">
        <f t="shared" si="75"/>
        <v>N/A</v>
      </c>
    </row>
    <row r="206" spans="1:12" ht="25" x14ac:dyDescent="0.25">
      <c r="A206" s="108" t="s">
        <v>1650</v>
      </c>
      <c r="B206" s="21" t="s">
        <v>213</v>
      </c>
      <c r="C206" s="9" t="s">
        <v>1750</v>
      </c>
      <c r="D206" s="7" t="str">
        <f t="shared" si="76"/>
        <v>N/A</v>
      </c>
      <c r="E206" s="9" t="s">
        <v>1750</v>
      </c>
      <c r="F206" s="7" t="str">
        <f t="shared" si="77"/>
        <v>N/A</v>
      </c>
      <c r="G206" s="9" t="s">
        <v>1750</v>
      </c>
      <c r="H206" s="7" t="str">
        <f t="shared" si="78"/>
        <v>N/A</v>
      </c>
      <c r="I206" s="8" t="s">
        <v>1750</v>
      </c>
      <c r="J206" s="8" t="s">
        <v>1750</v>
      </c>
      <c r="K206" s="25" t="s">
        <v>734</v>
      </c>
      <c r="L206" s="85" t="str">
        <f t="shared" si="75"/>
        <v>N/A</v>
      </c>
    </row>
    <row r="207" spans="1:12" ht="25" x14ac:dyDescent="0.25">
      <c r="A207" s="108" t="s">
        <v>1651</v>
      </c>
      <c r="B207" s="21" t="s">
        <v>213</v>
      </c>
      <c r="C207" s="9" t="s">
        <v>1750</v>
      </c>
      <c r="D207" s="7" t="str">
        <f t="shared" si="76"/>
        <v>N/A</v>
      </c>
      <c r="E207" s="9" t="s">
        <v>1750</v>
      </c>
      <c r="F207" s="7" t="str">
        <f t="shared" si="77"/>
        <v>N/A</v>
      </c>
      <c r="G207" s="9" t="s">
        <v>1750</v>
      </c>
      <c r="H207" s="7" t="str">
        <f t="shared" si="78"/>
        <v>N/A</v>
      </c>
      <c r="I207" s="8" t="s">
        <v>1750</v>
      </c>
      <c r="J207" s="8" t="s">
        <v>1750</v>
      </c>
      <c r="K207" s="25" t="s">
        <v>734</v>
      </c>
      <c r="L207" s="85" t="str">
        <f t="shared" si="75"/>
        <v>N/A</v>
      </c>
    </row>
    <row r="208" spans="1:12" ht="25" x14ac:dyDescent="0.25">
      <c r="A208" s="108" t="s">
        <v>1652</v>
      </c>
      <c r="B208" s="21" t="s">
        <v>213</v>
      </c>
      <c r="C208" s="9" t="s">
        <v>1750</v>
      </c>
      <c r="D208" s="7" t="str">
        <f t="shared" si="76"/>
        <v>N/A</v>
      </c>
      <c r="E208" s="9" t="s">
        <v>1750</v>
      </c>
      <c r="F208" s="7" t="str">
        <f t="shared" si="77"/>
        <v>N/A</v>
      </c>
      <c r="G208" s="9" t="s">
        <v>1750</v>
      </c>
      <c r="H208" s="7" t="str">
        <f t="shared" si="78"/>
        <v>N/A</v>
      </c>
      <c r="I208" s="8" t="s">
        <v>1750</v>
      </c>
      <c r="J208" s="8" t="s">
        <v>1750</v>
      </c>
      <c r="K208" s="25" t="s">
        <v>734</v>
      </c>
      <c r="L208" s="85" t="str">
        <f t="shared" si="75"/>
        <v>N/A</v>
      </c>
    </row>
    <row r="209" spans="1:12" ht="25" x14ac:dyDescent="0.25">
      <c r="A209" s="108" t="s">
        <v>1653</v>
      </c>
      <c r="B209" s="21" t="s">
        <v>213</v>
      </c>
      <c r="C209" s="9" t="s">
        <v>1750</v>
      </c>
      <c r="D209" s="7" t="str">
        <f t="shared" si="76"/>
        <v>N/A</v>
      </c>
      <c r="E209" s="9" t="s">
        <v>1750</v>
      </c>
      <c r="F209" s="7" t="str">
        <f t="shared" si="77"/>
        <v>N/A</v>
      </c>
      <c r="G209" s="9" t="s">
        <v>1750</v>
      </c>
      <c r="H209" s="7" t="str">
        <f t="shared" si="78"/>
        <v>N/A</v>
      </c>
      <c r="I209" s="8" t="s">
        <v>1750</v>
      </c>
      <c r="J209" s="8" t="s">
        <v>1750</v>
      </c>
      <c r="K209" s="25" t="s">
        <v>734</v>
      </c>
      <c r="L209" s="85" t="str">
        <f t="shared" si="75"/>
        <v>N/A</v>
      </c>
    </row>
    <row r="210" spans="1:12" ht="25" x14ac:dyDescent="0.25">
      <c r="A210" s="108" t="s">
        <v>1654</v>
      </c>
      <c r="B210" s="21" t="s">
        <v>213</v>
      </c>
      <c r="C210" s="9" t="s">
        <v>1750</v>
      </c>
      <c r="D210" s="7" t="str">
        <f t="shared" si="76"/>
        <v>N/A</v>
      </c>
      <c r="E210" s="9" t="s">
        <v>1750</v>
      </c>
      <c r="F210" s="7" t="str">
        <f t="shared" si="77"/>
        <v>N/A</v>
      </c>
      <c r="G210" s="9" t="s">
        <v>1750</v>
      </c>
      <c r="H210" s="7" t="str">
        <f t="shared" si="78"/>
        <v>N/A</v>
      </c>
      <c r="I210" s="8" t="s">
        <v>1750</v>
      </c>
      <c r="J210" s="8" t="s">
        <v>1750</v>
      </c>
      <c r="K210" s="25" t="s">
        <v>734</v>
      </c>
      <c r="L210" s="85" t="str">
        <f t="shared" si="75"/>
        <v>N/A</v>
      </c>
    </row>
    <row r="211" spans="1:12" ht="25" x14ac:dyDescent="0.25">
      <c r="A211" s="108" t="s">
        <v>1655</v>
      </c>
      <c r="B211" s="21" t="s">
        <v>213</v>
      </c>
      <c r="C211" s="9" t="s">
        <v>1750</v>
      </c>
      <c r="D211" s="7" t="str">
        <f t="shared" si="76"/>
        <v>N/A</v>
      </c>
      <c r="E211" s="9" t="s">
        <v>1750</v>
      </c>
      <c r="F211" s="7" t="str">
        <f t="shared" si="77"/>
        <v>N/A</v>
      </c>
      <c r="G211" s="9" t="s">
        <v>1750</v>
      </c>
      <c r="H211" s="7" t="str">
        <f t="shared" si="78"/>
        <v>N/A</v>
      </c>
      <c r="I211" s="8" t="s">
        <v>1750</v>
      </c>
      <c r="J211" s="8" t="s">
        <v>1750</v>
      </c>
      <c r="K211" s="25" t="s">
        <v>734</v>
      </c>
      <c r="L211" s="85" t="str">
        <f t="shared" si="75"/>
        <v>N/A</v>
      </c>
    </row>
    <row r="212" spans="1:12" ht="25" x14ac:dyDescent="0.25">
      <c r="A212" s="108" t="s">
        <v>1656</v>
      </c>
      <c r="B212" s="21" t="s">
        <v>213</v>
      </c>
      <c r="C212" s="9" t="s">
        <v>1750</v>
      </c>
      <c r="D212" s="7" t="str">
        <f t="shared" si="76"/>
        <v>N/A</v>
      </c>
      <c r="E212" s="9" t="s">
        <v>1750</v>
      </c>
      <c r="F212" s="7" t="str">
        <f t="shared" si="77"/>
        <v>N/A</v>
      </c>
      <c r="G212" s="9" t="s">
        <v>1750</v>
      </c>
      <c r="H212" s="7" t="str">
        <f t="shared" si="78"/>
        <v>N/A</v>
      </c>
      <c r="I212" s="8" t="s">
        <v>1750</v>
      </c>
      <c r="J212" s="8" t="s">
        <v>1750</v>
      </c>
      <c r="K212" s="25" t="s">
        <v>734</v>
      </c>
      <c r="L212" s="85" t="str">
        <f t="shared" si="75"/>
        <v>N/A</v>
      </c>
    </row>
    <row r="213" spans="1:12" ht="25" x14ac:dyDescent="0.25">
      <c r="A213" s="109" t="s">
        <v>1629</v>
      </c>
      <c r="B213" s="93" t="s">
        <v>213</v>
      </c>
      <c r="C213" s="143" t="s">
        <v>1750</v>
      </c>
      <c r="D213" s="124" t="str">
        <f t="shared" si="76"/>
        <v>N/A</v>
      </c>
      <c r="E213" s="143" t="s">
        <v>1750</v>
      </c>
      <c r="F213" s="124" t="str">
        <f t="shared" si="77"/>
        <v>N/A</v>
      </c>
      <c r="G213" s="143" t="s">
        <v>1750</v>
      </c>
      <c r="H213" s="124" t="str">
        <f t="shared" si="78"/>
        <v>N/A</v>
      </c>
      <c r="I213" s="125" t="s">
        <v>1750</v>
      </c>
      <c r="J213" s="125" t="s">
        <v>1750</v>
      </c>
      <c r="K213" s="138" t="s">
        <v>734</v>
      </c>
      <c r="L213" s="96" t="str">
        <f t="shared" si="75"/>
        <v>N/A</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1796875" style="13" customWidth="1"/>
    <col min="12" max="12" width="16.17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3" t="s">
        <v>1580</v>
      </c>
      <c r="B2" s="184"/>
      <c r="C2" s="184"/>
      <c r="D2" s="184"/>
      <c r="E2" s="184"/>
      <c r="F2" s="184"/>
      <c r="G2" s="184"/>
      <c r="H2" s="184"/>
      <c r="I2" s="184"/>
      <c r="J2" s="184"/>
      <c r="K2" s="184"/>
      <c r="L2" s="185"/>
    </row>
    <row r="3" spans="1:12" s="13" customFormat="1" ht="13" x14ac:dyDescent="0.3">
      <c r="A3" s="164" t="s">
        <v>1749</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124785</v>
      </c>
      <c r="D6" s="7" t="str">
        <f t="shared" ref="D6:D39" si="0">IF($B6="N/A","N/A",IF(C6&gt;10,"No",IF(C6&lt;-10,"No","Yes")))</f>
        <v>N/A</v>
      </c>
      <c r="E6" s="1">
        <v>126843</v>
      </c>
      <c r="F6" s="7" t="str">
        <f t="shared" ref="F6:F39" si="1">IF($B6="N/A","N/A",IF(E6&gt;10,"No",IF(E6&lt;-10,"No","Yes")))</f>
        <v>N/A</v>
      </c>
      <c r="G6" s="1">
        <v>127751</v>
      </c>
      <c r="H6" s="7" t="str">
        <f t="shared" ref="H6:H39" si="2">IF($B6="N/A","N/A",IF(G6&gt;10,"No",IF(G6&lt;-10,"No","Yes")))</f>
        <v>N/A</v>
      </c>
      <c r="I6" s="8">
        <v>1.649</v>
      </c>
      <c r="J6" s="8">
        <v>0.71579999999999999</v>
      </c>
      <c r="K6" s="25" t="s">
        <v>734</v>
      </c>
      <c r="L6" s="85" t="str">
        <f t="shared" ref="L6:L39" si="3">IF(J6="Div by 0", "N/A", IF(K6="N/A","N/A", IF(J6&gt;VALUE(MID(K6,1,2)), "No", IF(J6&lt;-1*VALUE(MID(K6,1,2)), "No", "Yes"))))</f>
        <v>Yes</v>
      </c>
    </row>
    <row r="7" spans="1:12" x14ac:dyDescent="0.25">
      <c r="A7" s="117" t="s">
        <v>4</v>
      </c>
      <c r="B7" s="21" t="s">
        <v>213</v>
      </c>
      <c r="C7" s="22">
        <v>108971</v>
      </c>
      <c r="D7" s="7" t="str">
        <f t="shared" si="0"/>
        <v>N/A</v>
      </c>
      <c r="E7" s="22">
        <v>109583</v>
      </c>
      <c r="F7" s="7" t="str">
        <f t="shared" si="1"/>
        <v>N/A</v>
      </c>
      <c r="G7" s="22">
        <v>110366</v>
      </c>
      <c r="H7" s="7" t="str">
        <f t="shared" si="2"/>
        <v>N/A</v>
      </c>
      <c r="I7" s="8">
        <v>0.56159999999999999</v>
      </c>
      <c r="J7" s="8">
        <v>0.71450000000000002</v>
      </c>
      <c r="K7" s="25" t="s">
        <v>734</v>
      </c>
      <c r="L7" s="85" t="str">
        <f t="shared" si="3"/>
        <v>Yes</v>
      </c>
    </row>
    <row r="8" spans="1:12" x14ac:dyDescent="0.25">
      <c r="A8" s="117" t="s">
        <v>359</v>
      </c>
      <c r="B8" s="21" t="s">
        <v>213</v>
      </c>
      <c r="C8" s="4">
        <v>87.327002444000001</v>
      </c>
      <c r="D8" s="7" t="str">
        <f>IF($B8="N/A","N/A",IF(C8&gt;10,"No",IF(C8&lt;-10,"No","Yes")))</f>
        <v>N/A</v>
      </c>
      <c r="E8" s="4">
        <v>86.392627106000006</v>
      </c>
      <c r="F8" s="7" t="str">
        <f t="shared" si="1"/>
        <v>N/A</v>
      </c>
      <c r="G8" s="4">
        <v>86.391495957000004</v>
      </c>
      <c r="H8" s="7" t="str">
        <f t="shared" si="2"/>
        <v>N/A</v>
      </c>
      <c r="I8" s="8">
        <v>-1.07</v>
      </c>
      <c r="J8" s="8">
        <v>-1E-3</v>
      </c>
      <c r="K8" s="25" t="s">
        <v>734</v>
      </c>
      <c r="L8" s="85" t="str">
        <f t="shared" si="3"/>
        <v>Yes</v>
      </c>
    </row>
    <row r="9" spans="1:12" x14ac:dyDescent="0.25">
      <c r="A9" s="117" t="s">
        <v>83</v>
      </c>
      <c r="B9" s="21" t="s">
        <v>213</v>
      </c>
      <c r="C9" s="22">
        <v>98157.97</v>
      </c>
      <c r="D9" s="7" t="str">
        <f t="shared" si="0"/>
        <v>N/A</v>
      </c>
      <c r="E9" s="22">
        <v>98853.23</v>
      </c>
      <c r="F9" s="7" t="str">
        <f t="shared" si="1"/>
        <v>N/A</v>
      </c>
      <c r="G9" s="22">
        <v>101209.9</v>
      </c>
      <c r="H9" s="7" t="str">
        <f t="shared" si="2"/>
        <v>N/A</v>
      </c>
      <c r="I9" s="8">
        <v>0.70830000000000004</v>
      </c>
      <c r="J9" s="8">
        <v>2.3839999999999999</v>
      </c>
      <c r="K9" s="25" t="s">
        <v>734</v>
      </c>
      <c r="L9" s="85" t="str">
        <f t="shared" si="3"/>
        <v>Yes</v>
      </c>
    </row>
    <row r="10" spans="1:12" x14ac:dyDescent="0.25">
      <c r="A10" s="117" t="s">
        <v>100</v>
      </c>
      <c r="B10" s="21" t="s">
        <v>213</v>
      </c>
      <c r="C10" s="22">
        <v>164</v>
      </c>
      <c r="D10" s="7" t="str">
        <f t="shared" si="0"/>
        <v>N/A</v>
      </c>
      <c r="E10" s="22">
        <v>162</v>
      </c>
      <c r="F10" s="7" t="str">
        <f t="shared" si="1"/>
        <v>N/A</v>
      </c>
      <c r="G10" s="22">
        <v>161</v>
      </c>
      <c r="H10" s="7" t="str">
        <f t="shared" si="2"/>
        <v>N/A</v>
      </c>
      <c r="I10" s="8">
        <v>-1.22</v>
      </c>
      <c r="J10" s="8">
        <v>-0.61699999999999999</v>
      </c>
      <c r="K10" s="25" t="s">
        <v>734</v>
      </c>
      <c r="L10" s="85" t="str">
        <f t="shared" si="3"/>
        <v>Yes</v>
      </c>
    </row>
    <row r="11" spans="1:12" x14ac:dyDescent="0.25">
      <c r="A11" s="117" t="s">
        <v>974</v>
      </c>
      <c r="B11" s="21" t="s">
        <v>213</v>
      </c>
      <c r="C11" s="22">
        <v>127</v>
      </c>
      <c r="D11" s="7" t="str">
        <f t="shared" si="0"/>
        <v>N/A</v>
      </c>
      <c r="E11" s="22">
        <v>131</v>
      </c>
      <c r="F11" s="7" t="str">
        <f t="shared" si="1"/>
        <v>N/A</v>
      </c>
      <c r="G11" s="22">
        <v>108</v>
      </c>
      <c r="H11" s="7" t="str">
        <f t="shared" si="2"/>
        <v>N/A</v>
      </c>
      <c r="I11" s="8">
        <v>3.15</v>
      </c>
      <c r="J11" s="8">
        <v>-17.600000000000001</v>
      </c>
      <c r="K11" s="25" t="s">
        <v>734</v>
      </c>
      <c r="L11" s="85" t="str">
        <f t="shared" si="3"/>
        <v>Yes</v>
      </c>
    </row>
    <row r="12" spans="1:12" x14ac:dyDescent="0.25">
      <c r="A12" s="117" t="s">
        <v>975</v>
      </c>
      <c r="B12" s="21" t="s">
        <v>213</v>
      </c>
      <c r="C12" s="22">
        <v>0</v>
      </c>
      <c r="D12" s="7" t="str">
        <f t="shared" si="0"/>
        <v>N/A</v>
      </c>
      <c r="E12" s="22">
        <v>0</v>
      </c>
      <c r="F12" s="7" t="str">
        <f t="shared" si="1"/>
        <v>N/A</v>
      </c>
      <c r="G12" s="22">
        <v>0</v>
      </c>
      <c r="H12" s="7" t="str">
        <f t="shared" si="2"/>
        <v>N/A</v>
      </c>
      <c r="I12" s="8" t="s">
        <v>1750</v>
      </c>
      <c r="J12" s="8" t="s">
        <v>1750</v>
      </c>
      <c r="K12" s="25" t="s">
        <v>734</v>
      </c>
      <c r="L12" s="85" t="str">
        <f t="shared" si="3"/>
        <v>N/A</v>
      </c>
    </row>
    <row r="13" spans="1:12" x14ac:dyDescent="0.25">
      <c r="A13" s="117" t="s">
        <v>976</v>
      </c>
      <c r="B13" s="21" t="s">
        <v>213</v>
      </c>
      <c r="C13" s="22">
        <v>0</v>
      </c>
      <c r="D13" s="7" t="str">
        <f t="shared" si="0"/>
        <v>N/A</v>
      </c>
      <c r="E13" s="22">
        <v>11</v>
      </c>
      <c r="F13" s="7" t="str">
        <f t="shared" si="1"/>
        <v>N/A</v>
      </c>
      <c r="G13" s="22">
        <v>0</v>
      </c>
      <c r="H13" s="7" t="str">
        <f t="shared" si="2"/>
        <v>N/A</v>
      </c>
      <c r="I13" s="8" t="s">
        <v>1750</v>
      </c>
      <c r="J13" s="8">
        <v>-100</v>
      </c>
      <c r="K13" s="25" t="s">
        <v>734</v>
      </c>
      <c r="L13" s="85" t="str">
        <f t="shared" si="3"/>
        <v>No</v>
      </c>
    </row>
    <row r="14" spans="1:12" x14ac:dyDescent="0.25">
      <c r="A14" s="117" t="s">
        <v>977</v>
      </c>
      <c r="B14" s="21" t="s">
        <v>213</v>
      </c>
      <c r="C14" s="22">
        <v>37</v>
      </c>
      <c r="D14" s="7" t="str">
        <f t="shared" si="0"/>
        <v>N/A</v>
      </c>
      <c r="E14" s="22">
        <v>30</v>
      </c>
      <c r="F14" s="7" t="str">
        <f t="shared" si="1"/>
        <v>N/A</v>
      </c>
      <c r="G14" s="22">
        <v>53</v>
      </c>
      <c r="H14" s="7" t="str">
        <f t="shared" si="2"/>
        <v>N/A</v>
      </c>
      <c r="I14" s="8">
        <v>-18.899999999999999</v>
      </c>
      <c r="J14" s="8">
        <v>76.67</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1750</v>
      </c>
      <c r="J15" s="8" t="s">
        <v>1750</v>
      </c>
      <c r="K15" s="25" t="s">
        <v>734</v>
      </c>
      <c r="L15" s="85" t="str">
        <f t="shared" si="3"/>
        <v>N/A</v>
      </c>
    </row>
    <row r="16" spans="1:12" x14ac:dyDescent="0.25">
      <c r="A16" s="116" t="s">
        <v>102</v>
      </c>
      <c r="B16" s="21" t="s">
        <v>213</v>
      </c>
      <c r="C16" s="22">
        <v>11327</v>
      </c>
      <c r="D16" s="7" t="str">
        <f t="shared" si="0"/>
        <v>N/A</v>
      </c>
      <c r="E16" s="22">
        <v>11299</v>
      </c>
      <c r="F16" s="7" t="str">
        <f t="shared" si="1"/>
        <v>N/A</v>
      </c>
      <c r="G16" s="22">
        <v>11520</v>
      </c>
      <c r="H16" s="7" t="str">
        <f t="shared" si="2"/>
        <v>N/A</v>
      </c>
      <c r="I16" s="8">
        <v>-0.247</v>
      </c>
      <c r="J16" s="8">
        <v>1.956</v>
      </c>
      <c r="K16" s="25" t="s">
        <v>734</v>
      </c>
      <c r="L16" s="85" t="str">
        <f t="shared" si="3"/>
        <v>Yes</v>
      </c>
    </row>
    <row r="17" spans="1:12" x14ac:dyDescent="0.25">
      <c r="A17" s="116" t="s">
        <v>979</v>
      </c>
      <c r="B17" s="21" t="s">
        <v>213</v>
      </c>
      <c r="C17" s="22">
        <v>9920</v>
      </c>
      <c r="D17" s="7" t="str">
        <f t="shared" si="0"/>
        <v>N/A</v>
      </c>
      <c r="E17" s="22">
        <v>9847</v>
      </c>
      <c r="F17" s="7" t="str">
        <f t="shared" si="1"/>
        <v>N/A</v>
      </c>
      <c r="G17" s="22">
        <v>10054</v>
      </c>
      <c r="H17" s="7" t="str">
        <f t="shared" si="2"/>
        <v>N/A</v>
      </c>
      <c r="I17" s="8">
        <v>-0.73599999999999999</v>
      </c>
      <c r="J17" s="8">
        <v>2.1019999999999999</v>
      </c>
      <c r="K17" s="25" t="s">
        <v>734</v>
      </c>
      <c r="L17" s="85" t="str">
        <f t="shared" si="3"/>
        <v>Yes</v>
      </c>
    </row>
    <row r="18" spans="1:12" x14ac:dyDescent="0.25">
      <c r="A18" s="116" t="s">
        <v>980</v>
      </c>
      <c r="B18" s="21" t="s">
        <v>213</v>
      </c>
      <c r="C18" s="22">
        <v>0</v>
      </c>
      <c r="D18" s="7" t="str">
        <f t="shared" si="0"/>
        <v>N/A</v>
      </c>
      <c r="E18" s="22">
        <v>0</v>
      </c>
      <c r="F18" s="7" t="str">
        <f t="shared" si="1"/>
        <v>N/A</v>
      </c>
      <c r="G18" s="22">
        <v>0</v>
      </c>
      <c r="H18" s="7" t="str">
        <f t="shared" si="2"/>
        <v>N/A</v>
      </c>
      <c r="I18" s="8" t="s">
        <v>1750</v>
      </c>
      <c r="J18" s="8" t="s">
        <v>1750</v>
      </c>
      <c r="K18" s="25" t="s">
        <v>734</v>
      </c>
      <c r="L18" s="85" t="str">
        <f t="shared" si="3"/>
        <v>N/A</v>
      </c>
    </row>
    <row r="19" spans="1:12" x14ac:dyDescent="0.25">
      <c r="A19" s="116" t="s">
        <v>981</v>
      </c>
      <c r="B19" s="21" t="s">
        <v>213</v>
      </c>
      <c r="C19" s="22">
        <v>129</v>
      </c>
      <c r="D19" s="7" t="str">
        <f t="shared" si="0"/>
        <v>N/A</v>
      </c>
      <c r="E19" s="22">
        <v>119</v>
      </c>
      <c r="F19" s="7" t="str">
        <f t="shared" si="1"/>
        <v>N/A</v>
      </c>
      <c r="G19" s="22">
        <v>104</v>
      </c>
      <c r="H19" s="7" t="str">
        <f t="shared" si="2"/>
        <v>N/A</v>
      </c>
      <c r="I19" s="8">
        <v>-7.75</v>
      </c>
      <c r="J19" s="8">
        <v>-12.6</v>
      </c>
      <c r="K19" s="25" t="s">
        <v>734</v>
      </c>
      <c r="L19" s="85" t="str">
        <f t="shared" si="3"/>
        <v>Yes</v>
      </c>
    </row>
    <row r="20" spans="1:12" x14ac:dyDescent="0.25">
      <c r="A20" s="116" t="s">
        <v>982</v>
      </c>
      <c r="B20" s="21" t="s">
        <v>213</v>
      </c>
      <c r="C20" s="22">
        <v>1278</v>
      </c>
      <c r="D20" s="7" t="str">
        <f t="shared" si="0"/>
        <v>N/A</v>
      </c>
      <c r="E20" s="22">
        <v>1333</v>
      </c>
      <c r="F20" s="7" t="str">
        <f t="shared" si="1"/>
        <v>N/A</v>
      </c>
      <c r="G20" s="22">
        <v>1362</v>
      </c>
      <c r="H20" s="7" t="str">
        <f t="shared" si="2"/>
        <v>N/A</v>
      </c>
      <c r="I20" s="8">
        <v>4.3040000000000003</v>
      </c>
      <c r="J20" s="8">
        <v>2.1760000000000002</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1750</v>
      </c>
      <c r="J21" s="8" t="s">
        <v>1750</v>
      </c>
      <c r="K21" s="25" t="s">
        <v>734</v>
      </c>
      <c r="L21" s="85" t="str">
        <f t="shared" si="3"/>
        <v>N/A</v>
      </c>
    </row>
    <row r="22" spans="1:12" x14ac:dyDescent="0.25">
      <c r="A22" s="116" t="s">
        <v>1688</v>
      </c>
      <c r="B22" s="21" t="s">
        <v>213</v>
      </c>
      <c r="C22" s="22">
        <v>90889</v>
      </c>
      <c r="D22" s="7" t="str">
        <f t="shared" si="0"/>
        <v>N/A</v>
      </c>
      <c r="E22" s="22">
        <v>92303</v>
      </c>
      <c r="F22" s="7" t="str">
        <f t="shared" si="1"/>
        <v>N/A</v>
      </c>
      <c r="G22" s="22">
        <v>92828</v>
      </c>
      <c r="H22" s="7" t="str">
        <f t="shared" si="2"/>
        <v>N/A</v>
      </c>
      <c r="I22" s="8">
        <v>1.556</v>
      </c>
      <c r="J22" s="8">
        <v>0.56879999999999997</v>
      </c>
      <c r="K22" s="25" t="s">
        <v>734</v>
      </c>
      <c r="L22" s="85" t="str">
        <f t="shared" si="3"/>
        <v>Yes</v>
      </c>
    </row>
    <row r="23" spans="1:12" x14ac:dyDescent="0.25">
      <c r="A23" s="116" t="s">
        <v>984</v>
      </c>
      <c r="B23" s="21" t="s">
        <v>213</v>
      </c>
      <c r="C23" s="22">
        <v>17777</v>
      </c>
      <c r="D23" s="7" t="str">
        <f t="shared" si="0"/>
        <v>N/A</v>
      </c>
      <c r="E23" s="22">
        <v>11</v>
      </c>
      <c r="F23" s="7" t="str">
        <f t="shared" si="1"/>
        <v>N/A</v>
      </c>
      <c r="G23" s="22">
        <v>11</v>
      </c>
      <c r="H23" s="7" t="str">
        <f t="shared" si="2"/>
        <v>N/A</v>
      </c>
      <c r="I23" s="8">
        <v>-100</v>
      </c>
      <c r="J23" s="8">
        <v>-85.7</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1750</v>
      </c>
      <c r="J24" s="8" t="s">
        <v>1750</v>
      </c>
      <c r="K24" s="25" t="s">
        <v>734</v>
      </c>
      <c r="L24" s="85" t="str">
        <f t="shared" si="3"/>
        <v>N/A</v>
      </c>
    </row>
    <row r="25" spans="1:12" x14ac:dyDescent="0.25">
      <c r="A25" s="116" t="s">
        <v>986</v>
      </c>
      <c r="B25" s="21" t="s">
        <v>213</v>
      </c>
      <c r="C25" s="22">
        <v>0</v>
      </c>
      <c r="D25" s="7" t="str">
        <f t="shared" si="0"/>
        <v>N/A</v>
      </c>
      <c r="E25" s="22">
        <v>0</v>
      </c>
      <c r="F25" s="7" t="str">
        <f t="shared" si="1"/>
        <v>N/A</v>
      </c>
      <c r="G25" s="22">
        <v>0</v>
      </c>
      <c r="H25" s="7" t="str">
        <f t="shared" si="2"/>
        <v>N/A</v>
      </c>
      <c r="I25" s="8" t="s">
        <v>1750</v>
      </c>
      <c r="J25" s="8" t="s">
        <v>1750</v>
      </c>
      <c r="K25" s="25" t="s">
        <v>734</v>
      </c>
      <c r="L25" s="85" t="str">
        <f t="shared" si="3"/>
        <v>N/A</v>
      </c>
    </row>
    <row r="26" spans="1:12" x14ac:dyDescent="0.25">
      <c r="A26" s="116" t="s">
        <v>987</v>
      </c>
      <c r="B26" s="21" t="s">
        <v>213</v>
      </c>
      <c r="C26" s="22">
        <v>57121</v>
      </c>
      <c r="D26" s="7" t="str">
        <f t="shared" si="0"/>
        <v>N/A</v>
      </c>
      <c r="E26" s="22">
        <v>77613</v>
      </c>
      <c r="F26" s="7" t="str">
        <f t="shared" si="1"/>
        <v>N/A</v>
      </c>
      <c r="G26" s="22">
        <v>77574</v>
      </c>
      <c r="H26" s="7" t="str">
        <f t="shared" si="2"/>
        <v>N/A</v>
      </c>
      <c r="I26" s="8">
        <v>35.869999999999997</v>
      </c>
      <c r="J26" s="8">
        <v>-0.05</v>
      </c>
      <c r="K26" s="25" t="s">
        <v>734</v>
      </c>
      <c r="L26" s="85" t="str">
        <f t="shared" si="3"/>
        <v>Yes</v>
      </c>
    </row>
    <row r="27" spans="1:12" x14ac:dyDescent="0.25">
      <c r="A27" s="116" t="s">
        <v>988</v>
      </c>
      <c r="B27" s="21" t="s">
        <v>213</v>
      </c>
      <c r="C27" s="22">
        <v>11856</v>
      </c>
      <c r="D27" s="7" t="str">
        <f t="shared" si="0"/>
        <v>N/A</v>
      </c>
      <c r="E27" s="22">
        <v>10657</v>
      </c>
      <c r="F27" s="7" t="str">
        <f t="shared" si="1"/>
        <v>N/A</v>
      </c>
      <c r="G27" s="22">
        <v>12237</v>
      </c>
      <c r="H27" s="7" t="str">
        <f t="shared" si="2"/>
        <v>N/A</v>
      </c>
      <c r="I27" s="8">
        <v>-10.1</v>
      </c>
      <c r="J27" s="8">
        <v>14.83</v>
      </c>
      <c r="K27" s="25" t="s">
        <v>734</v>
      </c>
      <c r="L27" s="85" t="str">
        <f t="shared" si="3"/>
        <v>Yes</v>
      </c>
    </row>
    <row r="28" spans="1:12" x14ac:dyDescent="0.25">
      <c r="A28" s="134" t="s">
        <v>989</v>
      </c>
      <c r="B28" s="21" t="s">
        <v>213</v>
      </c>
      <c r="C28" s="22">
        <v>4135</v>
      </c>
      <c r="D28" s="7" t="str">
        <f t="shared" si="0"/>
        <v>N/A</v>
      </c>
      <c r="E28" s="22">
        <v>4026</v>
      </c>
      <c r="F28" s="7" t="str">
        <f t="shared" si="1"/>
        <v>N/A</v>
      </c>
      <c r="G28" s="22">
        <v>3016</v>
      </c>
      <c r="H28" s="7" t="str">
        <f t="shared" si="2"/>
        <v>N/A</v>
      </c>
      <c r="I28" s="8">
        <v>-2.64</v>
      </c>
      <c r="J28" s="8">
        <v>-25.1</v>
      </c>
      <c r="K28" s="25" t="s">
        <v>734</v>
      </c>
      <c r="L28" s="85" t="str">
        <f t="shared" si="3"/>
        <v>Yes</v>
      </c>
    </row>
    <row r="29" spans="1:12" x14ac:dyDescent="0.25">
      <c r="A29" s="134" t="s">
        <v>990</v>
      </c>
      <c r="B29" s="21" t="s">
        <v>213</v>
      </c>
      <c r="C29" s="22">
        <v>0</v>
      </c>
      <c r="D29" s="7" t="str">
        <f t="shared" si="0"/>
        <v>N/A</v>
      </c>
      <c r="E29" s="22">
        <v>0</v>
      </c>
      <c r="F29" s="7" t="str">
        <f t="shared" si="1"/>
        <v>N/A</v>
      </c>
      <c r="G29" s="22">
        <v>0</v>
      </c>
      <c r="H29" s="7" t="str">
        <f t="shared" si="2"/>
        <v>N/A</v>
      </c>
      <c r="I29" s="8" t="s">
        <v>1750</v>
      </c>
      <c r="J29" s="8" t="s">
        <v>1750</v>
      </c>
      <c r="K29" s="25" t="s">
        <v>734</v>
      </c>
      <c r="L29" s="85" t="str">
        <f t="shared" si="3"/>
        <v>N/A</v>
      </c>
    </row>
    <row r="30" spans="1:12" x14ac:dyDescent="0.25">
      <c r="A30" s="134" t="s">
        <v>106</v>
      </c>
      <c r="B30" s="21" t="s">
        <v>213</v>
      </c>
      <c r="C30" s="22">
        <v>22405</v>
      </c>
      <c r="D30" s="7" t="str">
        <f t="shared" si="0"/>
        <v>N/A</v>
      </c>
      <c r="E30" s="22">
        <v>23079</v>
      </c>
      <c r="F30" s="7" t="str">
        <f t="shared" si="1"/>
        <v>N/A</v>
      </c>
      <c r="G30" s="22">
        <v>23236</v>
      </c>
      <c r="H30" s="7" t="str">
        <f t="shared" si="2"/>
        <v>N/A</v>
      </c>
      <c r="I30" s="8">
        <v>3.008</v>
      </c>
      <c r="J30" s="8">
        <v>0.68030000000000002</v>
      </c>
      <c r="K30" s="25" t="s">
        <v>734</v>
      </c>
      <c r="L30" s="85" t="str">
        <f t="shared" si="3"/>
        <v>Yes</v>
      </c>
    </row>
    <row r="31" spans="1:12" x14ac:dyDescent="0.25">
      <c r="A31" s="142" t="s">
        <v>991</v>
      </c>
      <c r="B31" s="21" t="s">
        <v>213</v>
      </c>
      <c r="C31" s="22">
        <v>11044</v>
      </c>
      <c r="D31" s="7" t="str">
        <f t="shared" si="0"/>
        <v>N/A</v>
      </c>
      <c r="E31" s="22">
        <v>14002</v>
      </c>
      <c r="F31" s="7" t="str">
        <f t="shared" si="1"/>
        <v>N/A</v>
      </c>
      <c r="G31" s="22">
        <v>14660</v>
      </c>
      <c r="H31" s="7" t="str">
        <f t="shared" si="2"/>
        <v>N/A</v>
      </c>
      <c r="I31" s="8">
        <v>26.78</v>
      </c>
      <c r="J31" s="8">
        <v>4.6989999999999998</v>
      </c>
      <c r="K31" s="25" t="s">
        <v>734</v>
      </c>
      <c r="L31" s="85" t="str">
        <f t="shared" si="3"/>
        <v>Yes</v>
      </c>
    </row>
    <row r="32" spans="1:12" x14ac:dyDescent="0.25">
      <c r="A32" s="142" t="s">
        <v>992</v>
      </c>
      <c r="B32" s="21" t="s">
        <v>213</v>
      </c>
      <c r="C32" s="22">
        <v>0</v>
      </c>
      <c r="D32" s="7" t="str">
        <f t="shared" si="0"/>
        <v>N/A</v>
      </c>
      <c r="E32" s="22">
        <v>0</v>
      </c>
      <c r="F32" s="7" t="str">
        <f t="shared" si="1"/>
        <v>N/A</v>
      </c>
      <c r="G32" s="22">
        <v>0</v>
      </c>
      <c r="H32" s="7" t="str">
        <f t="shared" si="2"/>
        <v>N/A</v>
      </c>
      <c r="I32" s="8" t="s">
        <v>1750</v>
      </c>
      <c r="J32" s="8" t="s">
        <v>1750</v>
      </c>
      <c r="K32" s="25" t="s">
        <v>734</v>
      </c>
      <c r="L32" s="85" t="str">
        <f t="shared" si="3"/>
        <v>N/A</v>
      </c>
    </row>
    <row r="33" spans="1:12" x14ac:dyDescent="0.25">
      <c r="A33" s="142" t="s">
        <v>993</v>
      </c>
      <c r="B33" s="21" t="s">
        <v>213</v>
      </c>
      <c r="C33" s="22">
        <v>0</v>
      </c>
      <c r="D33" s="7" t="str">
        <f t="shared" si="0"/>
        <v>N/A</v>
      </c>
      <c r="E33" s="22">
        <v>0</v>
      </c>
      <c r="F33" s="7" t="str">
        <f t="shared" si="1"/>
        <v>N/A</v>
      </c>
      <c r="G33" s="22">
        <v>0</v>
      </c>
      <c r="H33" s="7" t="str">
        <f t="shared" si="2"/>
        <v>N/A</v>
      </c>
      <c r="I33" s="8" t="s">
        <v>1750</v>
      </c>
      <c r="J33" s="8" t="s">
        <v>1750</v>
      </c>
      <c r="K33" s="25" t="s">
        <v>734</v>
      </c>
      <c r="L33" s="85" t="str">
        <f t="shared" si="3"/>
        <v>N/A</v>
      </c>
    </row>
    <row r="34" spans="1:12" x14ac:dyDescent="0.25">
      <c r="A34" s="142" t="s">
        <v>994</v>
      </c>
      <c r="B34" s="21" t="s">
        <v>213</v>
      </c>
      <c r="C34" s="22">
        <v>4880</v>
      </c>
      <c r="D34" s="7" t="str">
        <f t="shared" si="0"/>
        <v>N/A</v>
      </c>
      <c r="E34" s="22">
        <v>1928</v>
      </c>
      <c r="F34" s="7" t="str">
        <f t="shared" si="1"/>
        <v>N/A</v>
      </c>
      <c r="G34" s="22">
        <v>1820</v>
      </c>
      <c r="H34" s="7" t="str">
        <f t="shared" si="2"/>
        <v>N/A</v>
      </c>
      <c r="I34" s="8">
        <v>-60.5</v>
      </c>
      <c r="J34" s="8">
        <v>-5.6</v>
      </c>
      <c r="K34" s="25" t="s">
        <v>734</v>
      </c>
      <c r="L34" s="85" t="str">
        <f t="shared" si="3"/>
        <v>Yes</v>
      </c>
    </row>
    <row r="35" spans="1:12" x14ac:dyDescent="0.25">
      <c r="A35" s="142" t="s">
        <v>995</v>
      </c>
      <c r="B35" s="21" t="s">
        <v>213</v>
      </c>
      <c r="C35" s="22">
        <v>6481</v>
      </c>
      <c r="D35" s="7" t="str">
        <f t="shared" si="0"/>
        <v>N/A</v>
      </c>
      <c r="E35" s="22">
        <v>7149</v>
      </c>
      <c r="F35" s="7" t="str">
        <f t="shared" si="1"/>
        <v>N/A</v>
      </c>
      <c r="G35" s="22">
        <v>6756</v>
      </c>
      <c r="H35" s="7" t="str">
        <f t="shared" si="2"/>
        <v>N/A</v>
      </c>
      <c r="I35" s="8">
        <v>10.31</v>
      </c>
      <c r="J35" s="8">
        <v>-5.5</v>
      </c>
      <c r="K35" s="25" t="s">
        <v>734</v>
      </c>
      <c r="L35" s="85" t="str">
        <f t="shared" si="3"/>
        <v>Yes</v>
      </c>
    </row>
    <row r="36" spans="1:12" x14ac:dyDescent="0.25">
      <c r="A36" s="142" t="s">
        <v>996</v>
      </c>
      <c r="B36" s="21" t="s">
        <v>213</v>
      </c>
      <c r="C36" s="22">
        <v>0</v>
      </c>
      <c r="D36" s="7" t="str">
        <f t="shared" si="0"/>
        <v>N/A</v>
      </c>
      <c r="E36" s="22">
        <v>0</v>
      </c>
      <c r="F36" s="7" t="str">
        <f t="shared" si="1"/>
        <v>N/A</v>
      </c>
      <c r="G36" s="22">
        <v>0</v>
      </c>
      <c r="H36" s="7" t="str">
        <f t="shared" si="2"/>
        <v>N/A</v>
      </c>
      <c r="I36" s="8" t="s">
        <v>1750</v>
      </c>
      <c r="J36" s="8" t="s">
        <v>1750</v>
      </c>
      <c r="K36" s="25" t="s">
        <v>734</v>
      </c>
      <c r="L36" s="85" t="str">
        <f t="shared" si="3"/>
        <v>N/A</v>
      </c>
    </row>
    <row r="37" spans="1:12" x14ac:dyDescent="0.25">
      <c r="A37" s="142" t="s">
        <v>122</v>
      </c>
      <c r="B37" s="21" t="s">
        <v>213</v>
      </c>
      <c r="C37" s="22">
        <v>60</v>
      </c>
      <c r="D37" s="7" t="str">
        <f t="shared" si="0"/>
        <v>N/A</v>
      </c>
      <c r="E37" s="22">
        <v>50</v>
      </c>
      <c r="F37" s="7" t="str">
        <f t="shared" si="1"/>
        <v>N/A</v>
      </c>
      <c r="G37" s="22">
        <v>850</v>
      </c>
      <c r="H37" s="7" t="str">
        <f t="shared" si="2"/>
        <v>N/A</v>
      </c>
      <c r="I37" s="8">
        <v>-16.7</v>
      </c>
      <c r="J37" s="8">
        <v>1600</v>
      </c>
      <c r="K37" s="25" t="s">
        <v>734</v>
      </c>
      <c r="L37" s="85" t="str">
        <f t="shared" si="3"/>
        <v>No</v>
      </c>
    </row>
    <row r="38" spans="1:12" x14ac:dyDescent="0.25">
      <c r="A38" s="142" t="s">
        <v>84</v>
      </c>
      <c r="B38" s="21" t="s">
        <v>213</v>
      </c>
      <c r="C38" s="26">
        <v>499681612</v>
      </c>
      <c r="D38" s="7" t="str">
        <f t="shared" si="0"/>
        <v>N/A</v>
      </c>
      <c r="E38" s="26">
        <v>532773304</v>
      </c>
      <c r="F38" s="7" t="str">
        <f t="shared" si="1"/>
        <v>N/A</v>
      </c>
      <c r="G38" s="26">
        <v>546765685</v>
      </c>
      <c r="H38" s="7" t="str">
        <f t="shared" si="2"/>
        <v>N/A</v>
      </c>
      <c r="I38" s="8">
        <v>6.6230000000000002</v>
      </c>
      <c r="J38" s="8">
        <v>2.6259999999999999</v>
      </c>
      <c r="K38" s="25" t="s">
        <v>734</v>
      </c>
      <c r="L38" s="85" t="str">
        <f t="shared" si="3"/>
        <v>Yes</v>
      </c>
    </row>
    <row r="39" spans="1:12" x14ac:dyDescent="0.25">
      <c r="A39" s="142" t="s">
        <v>1274</v>
      </c>
      <c r="B39" s="21" t="s">
        <v>213</v>
      </c>
      <c r="C39" s="26">
        <v>4004.3403613999999</v>
      </c>
      <c r="D39" s="7" t="str">
        <f t="shared" si="0"/>
        <v>N/A</v>
      </c>
      <c r="E39" s="26">
        <v>4200.2578304999997</v>
      </c>
      <c r="F39" s="7" t="str">
        <f t="shared" si="1"/>
        <v>N/A</v>
      </c>
      <c r="G39" s="26">
        <v>4279.9327206999997</v>
      </c>
      <c r="H39" s="7" t="str">
        <f t="shared" si="2"/>
        <v>N/A</v>
      </c>
      <c r="I39" s="8">
        <v>4.8929999999999998</v>
      </c>
      <c r="J39" s="8">
        <v>1.897</v>
      </c>
      <c r="K39" s="25" t="s">
        <v>734</v>
      </c>
      <c r="L39" s="85" t="str">
        <f t="shared" si="3"/>
        <v>Yes</v>
      </c>
    </row>
    <row r="40" spans="1:12" x14ac:dyDescent="0.25">
      <c r="A40" s="142" t="s">
        <v>1275</v>
      </c>
      <c r="B40" s="21" t="s">
        <v>213</v>
      </c>
      <c r="C40" s="26">
        <v>4585.4549558999997</v>
      </c>
      <c r="D40" s="7" t="str">
        <f>IF($B40="N/A","N/A",IF(C40&gt;10,"No",IF(C40&lt;-10,"No","Yes")))</f>
        <v>N/A</v>
      </c>
      <c r="E40" s="26">
        <v>4861.8244070999999</v>
      </c>
      <c r="F40" s="7" t="str">
        <f>IF($B40="N/A","N/A",IF(E40&gt;10,"No",IF(E40&lt;-10,"No","Yes")))</f>
        <v>N/A</v>
      </c>
      <c r="G40" s="26">
        <v>4954.1134498000001</v>
      </c>
      <c r="H40" s="7" t="str">
        <f>IF($B40="N/A","N/A",IF(G40&gt;10,"No",IF(G40&lt;-10,"No","Yes")))</f>
        <v>N/A</v>
      </c>
      <c r="I40" s="8">
        <v>6.0270000000000001</v>
      </c>
      <c r="J40" s="8">
        <v>1.8979999999999999</v>
      </c>
      <c r="K40" s="25" t="s">
        <v>734</v>
      </c>
      <c r="L40" s="85" t="str">
        <f>IF(J40="Div by 0", "N/A", IF(K40="N/A","N/A", IF(J40&gt;VALUE(MID(K40,1,2)), "No", IF(J40&lt;-1*VALUE(MID(K40,1,2)), "No", "Yes"))))</f>
        <v>Yes</v>
      </c>
    </row>
    <row r="41" spans="1:12" x14ac:dyDescent="0.25">
      <c r="A41" s="142" t="s">
        <v>107</v>
      </c>
      <c r="B41" s="21" t="s">
        <v>213</v>
      </c>
      <c r="C41" s="26">
        <v>2746338</v>
      </c>
      <c r="D41" s="7" t="str">
        <f t="shared" ref="D41:D44" si="4">IF($B41="N/A","N/A",IF(C41&gt;10,"No",IF(C41&lt;-10,"No","Yes")))</f>
        <v>N/A</v>
      </c>
      <c r="E41" s="26">
        <v>4230338</v>
      </c>
      <c r="F41" s="7" t="str">
        <f t="shared" ref="F41:F44" si="5">IF($B41="N/A","N/A",IF(E41&gt;10,"No",IF(E41&lt;-10,"No","Yes")))</f>
        <v>N/A</v>
      </c>
      <c r="G41" s="26">
        <v>3227861</v>
      </c>
      <c r="H41" s="7" t="str">
        <f t="shared" ref="H41:H44" si="6">IF($B41="N/A","N/A",IF(G41&gt;10,"No",IF(G41&lt;-10,"No","Yes")))</f>
        <v>N/A</v>
      </c>
      <c r="I41" s="8">
        <v>54.04</v>
      </c>
      <c r="J41" s="8">
        <v>-23.7</v>
      </c>
      <c r="K41" s="25" t="s">
        <v>734</v>
      </c>
      <c r="L41" s="85" t="str">
        <f t="shared" ref="L41:L43" si="7">IF(J41="Div by 0", "N/A", IF(K41="N/A","N/A", IF(J41&gt;VALUE(MID(K41,1,2)), "No", IF(J41&lt;-1*VALUE(MID(K41,1,2)), "No", "Yes"))))</f>
        <v>Yes</v>
      </c>
    </row>
    <row r="42" spans="1:12" x14ac:dyDescent="0.25">
      <c r="A42" s="142" t="s">
        <v>158</v>
      </c>
      <c r="B42" s="25" t="s">
        <v>217</v>
      </c>
      <c r="C42" s="1">
        <v>0</v>
      </c>
      <c r="D42" s="7" t="str">
        <f>IF($B42="N/A","N/A",IF(C42&gt;0,"No",IF(C42&lt;0,"No","Yes")))</f>
        <v>Yes</v>
      </c>
      <c r="E42" s="1">
        <v>0</v>
      </c>
      <c r="F42" s="7" t="str">
        <f>IF($B42="N/A","N/A",IF(E42&gt;0,"No",IF(E42&lt;0,"No","Yes")))</f>
        <v>Yes</v>
      </c>
      <c r="G42" s="1">
        <v>0</v>
      </c>
      <c r="H42" s="7" t="str">
        <f>IF($B42="N/A","N/A",IF(G42&gt;0,"No",IF(G42&lt;0,"No","Yes")))</f>
        <v>Yes</v>
      </c>
      <c r="I42" s="8" t="s">
        <v>1750</v>
      </c>
      <c r="J42" s="8" t="s">
        <v>1750</v>
      </c>
      <c r="K42" s="25" t="s">
        <v>734</v>
      </c>
      <c r="L42" s="85" t="str">
        <f t="shared" si="7"/>
        <v>N/A</v>
      </c>
    </row>
    <row r="43" spans="1:12" x14ac:dyDescent="0.25">
      <c r="A43" s="142" t="s">
        <v>156</v>
      </c>
      <c r="B43" s="21" t="s">
        <v>213</v>
      </c>
      <c r="C43" s="26">
        <v>0</v>
      </c>
      <c r="D43" s="7" t="str">
        <f t="shared" si="4"/>
        <v>N/A</v>
      </c>
      <c r="E43" s="26">
        <v>0</v>
      </c>
      <c r="F43" s="7" t="str">
        <f t="shared" si="5"/>
        <v>N/A</v>
      </c>
      <c r="G43" s="26">
        <v>0</v>
      </c>
      <c r="H43" s="7" t="str">
        <f t="shared" si="6"/>
        <v>N/A</v>
      </c>
      <c r="I43" s="8" t="s">
        <v>1750</v>
      </c>
      <c r="J43" s="8" t="s">
        <v>1750</v>
      </c>
      <c r="K43" s="25" t="s">
        <v>734</v>
      </c>
      <c r="L43" s="85" t="str">
        <f t="shared" si="7"/>
        <v>N/A</v>
      </c>
    </row>
    <row r="44" spans="1:12" x14ac:dyDescent="0.25">
      <c r="A44" s="142" t="s">
        <v>1276</v>
      </c>
      <c r="B44" s="21" t="s">
        <v>213</v>
      </c>
      <c r="C44" s="26" t="s">
        <v>1750</v>
      </c>
      <c r="D44" s="7" t="str">
        <f t="shared" si="4"/>
        <v>N/A</v>
      </c>
      <c r="E44" s="26" t="s">
        <v>1750</v>
      </c>
      <c r="F44" s="7" t="str">
        <f t="shared" si="5"/>
        <v>N/A</v>
      </c>
      <c r="G44" s="26" t="s">
        <v>1750</v>
      </c>
      <c r="H44" s="7" t="str">
        <f t="shared" si="6"/>
        <v>N/A</v>
      </c>
      <c r="I44" s="8" t="s">
        <v>1750</v>
      </c>
      <c r="J44" s="8" t="s">
        <v>1750</v>
      </c>
      <c r="K44" s="25" t="s">
        <v>734</v>
      </c>
      <c r="L44" s="85" t="str">
        <f>IF(J44="Div by 0", "N/A", IF(OR(J44="N/A",K44="N/A"),"N/A", IF(J44&gt;VALUE(MID(K44,1,2)), "No", IF(J44&lt;-1*VALUE(MID(K44,1,2)), "No", "Yes"))))</f>
        <v>N/A</v>
      </c>
    </row>
    <row r="45" spans="1:12" x14ac:dyDescent="0.25">
      <c r="A45" s="142" t="s">
        <v>1277</v>
      </c>
      <c r="B45" s="21" t="s">
        <v>213</v>
      </c>
      <c r="C45" s="26">
        <v>10801.743902</v>
      </c>
      <c r="D45" s="7" t="str">
        <f t="shared" ref="D45:D71" si="8">IF($B45="N/A","N/A",IF(C45&gt;10,"No",IF(C45&lt;-10,"No","Yes")))</f>
        <v>N/A</v>
      </c>
      <c r="E45" s="26">
        <v>13224.45679</v>
      </c>
      <c r="F45" s="7" t="str">
        <f t="shared" ref="F45:F71" si="9">IF($B45="N/A","N/A",IF(E45&gt;10,"No",IF(E45&lt;-10,"No","Yes")))</f>
        <v>N/A</v>
      </c>
      <c r="G45" s="26">
        <v>16869.720496999998</v>
      </c>
      <c r="H45" s="7" t="str">
        <f t="shared" ref="H45:H71" si="10">IF($B45="N/A","N/A",IF(G45&gt;10,"No",IF(G45&lt;-10,"No","Yes")))</f>
        <v>N/A</v>
      </c>
      <c r="I45" s="8">
        <v>22.43</v>
      </c>
      <c r="J45" s="8">
        <v>27.56</v>
      </c>
      <c r="K45" s="25" t="s">
        <v>734</v>
      </c>
      <c r="L45" s="85" t="str">
        <f t="shared" ref="L45:L71" si="11">IF(J45="Div by 0", "N/A", IF(K45="N/A","N/A", IF(J45&gt;VALUE(MID(K45,1,2)), "No", IF(J45&lt;-1*VALUE(MID(K45,1,2)), "No", "Yes"))))</f>
        <v>Yes</v>
      </c>
    </row>
    <row r="46" spans="1:12" x14ac:dyDescent="0.25">
      <c r="A46" s="142" t="s">
        <v>1278</v>
      </c>
      <c r="B46" s="21" t="s">
        <v>213</v>
      </c>
      <c r="C46" s="26">
        <v>8719.7480314999993</v>
      </c>
      <c r="D46" s="7" t="str">
        <f t="shared" si="8"/>
        <v>N/A</v>
      </c>
      <c r="E46" s="26">
        <v>10843.763359</v>
      </c>
      <c r="F46" s="7" t="str">
        <f t="shared" si="9"/>
        <v>N/A</v>
      </c>
      <c r="G46" s="26">
        <v>11550.240741</v>
      </c>
      <c r="H46" s="7" t="str">
        <f t="shared" si="10"/>
        <v>N/A</v>
      </c>
      <c r="I46" s="8">
        <v>24.36</v>
      </c>
      <c r="J46" s="8">
        <v>6.5149999999999997</v>
      </c>
      <c r="K46" s="25" t="s">
        <v>734</v>
      </c>
      <c r="L46" s="85" t="str">
        <f t="shared" si="11"/>
        <v>Yes</v>
      </c>
    </row>
    <row r="47" spans="1:12" x14ac:dyDescent="0.25">
      <c r="A47" s="142" t="s">
        <v>1279</v>
      </c>
      <c r="B47" s="21" t="s">
        <v>213</v>
      </c>
      <c r="C47" s="26" t="s">
        <v>1750</v>
      </c>
      <c r="D47" s="7" t="str">
        <f t="shared" si="8"/>
        <v>N/A</v>
      </c>
      <c r="E47" s="26" t="s">
        <v>1750</v>
      </c>
      <c r="F47" s="7" t="str">
        <f t="shared" si="9"/>
        <v>N/A</v>
      </c>
      <c r="G47" s="26" t="s">
        <v>1750</v>
      </c>
      <c r="H47" s="7" t="str">
        <f t="shared" si="10"/>
        <v>N/A</v>
      </c>
      <c r="I47" s="8" t="s">
        <v>1750</v>
      </c>
      <c r="J47" s="8" t="s">
        <v>1750</v>
      </c>
      <c r="K47" s="25" t="s">
        <v>734</v>
      </c>
      <c r="L47" s="85" t="str">
        <f t="shared" si="11"/>
        <v>N/A</v>
      </c>
    </row>
    <row r="48" spans="1:12" x14ac:dyDescent="0.25">
      <c r="A48" s="142" t="s">
        <v>1280</v>
      </c>
      <c r="B48" s="21" t="s">
        <v>213</v>
      </c>
      <c r="C48" s="26" t="s">
        <v>1750</v>
      </c>
      <c r="D48" s="7" t="str">
        <f t="shared" si="8"/>
        <v>N/A</v>
      </c>
      <c r="E48" s="26">
        <v>3230</v>
      </c>
      <c r="F48" s="7" t="str">
        <f t="shared" si="9"/>
        <v>N/A</v>
      </c>
      <c r="G48" s="26" t="s">
        <v>1750</v>
      </c>
      <c r="H48" s="7" t="str">
        <f t="shared" si="10"/>
        <v>N/A</v>
      </c>
      <c r="I48" s="8" t="s">
        <v>1750</v>
      </c>
      <c r="J48" s="8" t="s">
        <v>1750</v>
      </c>
      <c r="K48" s="25" t="s">
        <v>734</v>
      </c>
      <c r="L48" s="85" t="str">
        <f t="shared" si="11"/>
        <v>N/A</v>
      </c>
    </row>
    <row r="49" spans="1:12" x14ac:dyDescent="0.25">
      <c r="A49" s="142" t="s">
        <v>1281</v>
      </c>
      <c r="B49" s="21" t="s">
        <v>213</v>
      </c>
      <c r="C49" s="26">
        <v>17948.054054</v>
      </c>
      <c r="D49" s="7" t="str">
        <f t="shared" si="8"/>
        <v>N/A</v>
      </c>
      <c r="E49" s="26">
        <v>23953.3</v>
      </c>
      <c r="F49" s="7" t="str">
        <f t="shared" si="9"/>
        <v>N/A</v>
      </c>
      <c r="G49" s="26">
        <v>27709.415094</v>
      </c>
      <c r="H49" s="7" t="str">
        <f t="shared" si="10"/>
        <v>N/A</v>
      </c>
      <c r="I49" s="8">
        <v>33.46</v>
      </c>
      <c r="J49" s="8">
        <v>15.68</v>
      </c>
      <c r="K49" s="25" t="s">
        <v>734</v>
      </c>
      <c r="L49" s="85" t="str">
        <f t="shared" si="11"/>
        <v>Yes</v>
      </c>
    </row>
    <row r="50" spans="1:12" x14ac:dyDescent="0.25">
      <c r="A50" s="142" t="s">
        <v>1282</v>
      </c>
      <c r="B50" s="21" t="s">
        <v>213</v>
      </c>
      <c r="C50" s="26" t="s">
        <v>1750</v>
      </c>
      <c r="D50" s="7" t="str">
        <f t="shared" si="8"/>
        <v>N/A</v>
      </c>
      <c r="E50" s="26" t="s">
        <v>1750</v>
      </c>
      <c r="F50" s="7" t="str">
        <f t="shared" si="9"/>
        <v>N/A</v>
      </c>
      <c r="G50" s="26" t="s">
        <v>1750</v>
      </c>
      <c r="H50" s="7" t="str">
        <f t="shared" si="10"/>
        <v>N/A</v>
      </c>
      <c r="I50" s="8" t="s">
        <v>1750</v>
      </c>
      <c r="J50" s="8" t="s">
        <v>1750</v>
      </c>
      <c r="K50" s="25" t="s">
        <v>734</v>
      </c>
      <c r="L50" s="85" t="str">
        <f t="shared" si="11"/>
        <v>N/A</v>
      </c>
    </row>
    <row r="51" spans="1:12" x14ac:dyDescent="0.25">
      <c r="A51" s="142" t="s">
        <v>1283</v>
      </c>
      <c r="B51" s="21" t="s">
        <v>213</v>
      </c>
      <c r="C51" s="26">
        <v>18785.362496999998</v>
      </c>
      <c r="D51" s="7" t="str">
        <f t="shared" si="8"/>
        <v>N/A</v>
      </c>
      <c r="E51" s="26">
        <v>20061.601027000001</v>
      </c>
      <c r="F51" s="7" t="str">
        <f t="shared" si="9"/>
        <v>N/A</v>
      </c>
      <c r="G51" s="26">
        <v>20685.357639000002</v>
      </c>
      <c r="H51" s="7" t="str">
        <f t="shared" si="10"/>
        <v>N/A</v>
      </c>
      <c r="I51" s="8">
        <v>6.7939999999999996</v>
      </c>
      <c r="J51" s="8">
        <v>3.109</v>
      </c>
      <c r="K51" s="25" t="s">
        <v>734</v>
      </c>
      <c r="L51" s="85" t="str">
        <f t="shared" si="11"/>
        <v>Yes</v>
      </c>
    </row>
    <row r="52" spans="1:12" x14ac:dyDescent="0.25">
      <c r="A52" s="142" t="s">
        <v>1284</v>
      </c>
      <c r="B52" s="21" t="s">
        <v>213</v>
      </c>
      <c r="C52" s="26">
        <v>17506.269859</v>
      </c>
      <c r="D52" s="7" t="str">
        <f t="shared" si="8"/>
        <v>N/A</v>
      </c>
      <c r="E52" s="26">
        <v>18466.724891000002</v>
      </c>
      <c r="F52" s="7" t="str">
        <f t="shared" si="9"/>
        <v>N/A</v>
      </c>
      <c r="G52" s="26">
        <v>19598.463398</v>
      </c>
      <c r="H52" s="7" t="str">
        <f t="shared" si="10"/>
        <v>N/A</v>
      </c>
      <c r="I52" s="8">
        <v>5.4859999999999998</v>
      </c>
      <c r="J52" s="8">
        <v>6.1289999999999996</v>
      </c>
      <c r="K52" s="25" t="s">
        <v>734</v>
      </c>
      <c r="L52" s="85" t="str">
        <f t="shared" si="11"/>
        <v>Yes</v>
      </c>
    </row>
    <row r="53" spans="1:12" x14ac:dyDescent="0.25">
      <c r="A53" s="142" t="s">
        <v>1285</v>
      </c>
      <c r="B53" s="21" t="s">
        <v>213</v>
      </c>
      <c r="C53" s="26" t="s">
        <v>1750</v>
      </c>
      <c r="D53" s="7" t="str">
        <f t="shared" si="8"/>
        <v>N/A</v>
      </c>
      <c r="E53" s="26" t="s">
        <v>1750</v>
      </c>
      <c r="F53" s="7" t="str">
        <f t="shared" si="9"/>
        <v>N/A</v>
      </c>
      <c r="G53" s="26" t="s">
        <v>1750</v>
      </c>
      <c r="H53" s="7" t="str">
        <f t="shared" si="10"/>
        <v>N/A</v>
      </c>
      <c r="I53" s="8" t="s">
        <v>1750</v>
      </c>
      <c r="J53" s="8" t="s">
        <v>1750</v>
      </c>
      <c r="K53" s="25" t="s">
        <v>734</v>
      </c>
      <c r="L53" s="85" t="str">
        <f t="shared" si="11"/>
        <v>N/A</v>
      </c>
    </row>
    <row r="54" spans="1:12" x14ac:dyDescent="0.25">
      <c r="A54" s="142" t="s">
        <v>1286</v>
      </c>
      <c r="B54" s="21" t="s">
        <v>213</v>
      </c>
      <c r="C54" s="26">
        <v>17650.201550000002</v>
      </c>
      <c r="D54" s="7" t="str">
        <f t="shared" si="8"/>
        <v>N/A</v>
      </c>
      <c r="E54" s="26">
        <v>19777.100839999999</v>
      </c>
      <c r="F54" s="7" t="str">
        <f t="shared" si="9"/>
        <v>N/A</v>
      </c>
      <c r="G54" s="26">
        <v>19199.384614999999</v>
      </c>
      <c r="H54" s="7" t="str">
        <f t="shared" si="10"/>
        <v>N/A</v>
      </c>
      <c r="I54" s="8">
        <v>12.05</v>
      </c>
      <c r="J54" s="8">
        <v>-2.92</v>
      </c>
      <c r="K54" s="25" t="s">
        <v>734</v>
      </c>
      <c r="L54" s="85" t="str">
        <f t="shared" si="11"/>
        <v>Yes</v>
      </c>
    </row>
    <row r="55" spans="1:12" x14ac:dyDescent="0.25">
      <c r="A55" s="142" t="s">
        <v>1662</v>
      </c>
      <c r="B55" s="21" t="s">
        <v>213</v>
      </c>
      <c r="C55" s="26">
        <v>28828.425664999999</v>
      </c>
      <c r="D55" s="7" t="str">
        <f t="shared" si="8"/>
        <v>N/A</v>
      </c>
      <c r="E55" s="26">
        <v>31868.503376000001</v>
      </c>
      <c r="F55" s="7" t="str">
        <f t="shared" si="9"/>
        <v>N/A</v>
      </c>
      <c r="G55" s="26">
        <v>28822.050661000001</v>
      </c>
      <c r="H55" s="7" t="str">
        <f t="shared" si="10"/>
        <v>N/A</v>
      </c>
      <c r="I55" s="8">
        <v>10.55</v>
      </c>
      <c r="J55" s="8">
        <v>-9.56</v>
      </c>
      <c r="K55" s="25" t="s">
        <v>734</v>
      </c>
      <c r="L55" s="85" t="str">
        <f t="shared" si="11"/>
        <v>Yes</v>
      </c>
    </row>
    <row r="56" spans="1:12" x14ac:dyDescent="0.25">
      <c r="A56" s="142" t="s">
        <v>1287</v>
      </c>
      <c r="B56" s="21" t="s">
        <v>213</v>
      </c>
      <c r="C56" s="26" t="s">
        <v>1750</v>
      </c>
      <c r="D56" s="7" t="str">
        <f t="shared" si="8"/>
        <v>N/A</v>
      </c>
      <c r="E56" s="26" t="s">
        <v>1750</v>
      </c>
      <c r="F56" s="7" t="str">
        <f t="shared" si="9"/>
        <v>N/A</v>
      </c>
      <c r="G56" s="26" t="s">
        <v>1750</v>
      </c>
      <c r="H56" s="7" t="str">
        <f t="shared" si="10"/>
        <v>N/A</v>
      </c>
      <c r="I56" s="8" t="s">
        <v>1750</v>
      </c>
      <c r="J56" s="8" t="s">
        <v>1750</v>
      </c>
      <c r="K56" s="25" t="s">
        <v>734</v>
      </c>
      <c r="L56" s="85" t="str">
        <f t="shared" si="11"/>
        <v>N/A</v>
      </c>
    </row>
    <row r="57" spans="1:12" x14ac:dyDescent="0.25">
      <c r="A57" s="142" t="s">
        <v>1663</v>
      </c>
      <c r="B57" s="21" t="s">
        <v>213</v>
      </c>
      <c r="C57" s="26">
        <v>2212.5950005</v>
      </c>
      <c r="D57" s="7" t="str">
        <f t="shared" si="8"/>
        <v>N/A</v>
      </c>
      <c r="E57" s="26">
        <v>2321.0400528999999</v>
      </c>
      <c r="F57" s="7" t="str">
        <f t="shared" si="9"/>
        <v>N/A</v>
      </c>
      <c r="G57" s="26">
        <v>2308.2935106</v>
      </c>
      <c r="H57" s="7" t="str">
        <f t="shared" si="10"/>
        <v>N/A</v>
      </c>
      <c r="I57" s="8">
        <v>4.9009999999999998</v>
      </c>
      <c r="J57" s="8">
        <v>-0.54900000000000004</v>
      </c>
      <c r="K57" s="25" t="s">
        <v>734</v>
      </c>
      <c r="L57" s="85" t="str">
        <f t="shared" si="11"/>
        <v>Yes</v>
      </c>
    </row>
    <row r="58" spans="1:12" x14ac:dyDescent="0.25">
      <c r="A58" s="142" t="s">
        <v>1288</v>
      </c>
      <c r="B58" s="21" t="s">
        <v>213</v>
      </c>
      <c r="C58" s="26">
        <v>2080.7478202000002</v>
      </c>
      <c r="D58" s="7" t="str">
        <f t="shared" si="8"/>
        <v>N/A</v>
      </c>
      <c r="E58" s="26">
        <v>0</v>
      </c>
      <c r="F58" s="7" t="str">
        <f t="shared" si="9"/>
        <v>N/A</v>
      </c>
      <c r="G58" s="26">
        <v>700</v>
      </c>
      <c r="H58" s="7" t="str">
        <f t="shared" si="10"/>
        <v>N/A</v>
      </c>
      <c r="I58" s="8">
        <v>-100</v>
      </c>
      <c r="J58" s="8" t="s">
        <v>1750</v>
      </c>
      <c r="K58" s="25" t="s">
        <v>734</v>
      </c>
      <c r="L58" s="85" t="str">
        <f t="shared" si="11"/>
        <v>N/A</v>
      </c>
    </row>
    <row r="59" spans="1:12" ht="12" customHeight="1" x14ac:dyDescent="0.25">
      <c r="A59" s="142" t="s">
        <v>1664</v>
      </c>
      <c r="B59" s="21" t="s">
        <v>213</v>
      </c>
      <c r="C59" s="26" t="s">
        <v>1750</v>
      </c>
      <c r="D59" s="7" t="str">
        <f t="shared" si="8"/>
        <v>N/A</v>
      </c>
      <c r="E59" s="26" t="s">
        <v>1750</v>
      </c>
      <c r="F59" s="7" t="str">
        <f t="shared" si="9"/>
        <v>N/A</v>
      </c>
      <c r="G59" s="26" t="s">
        <v>1750</v>
      </c>
      <c r="H59" s="7" t="str">
        <f t="shared" si="10"/>
        <v>N/A</v>
      </c>
      <c r="I59" s="8" t="s">
        <v>1750</v>
      </c>
      <c r="J59" s="8" t="s">
        <v>1750</v>
      </c>
      <c r="K59" s="25" t="s">
        <v>734</v>
      </c>
      <c r="L59" s="85" t="str">
        <f t="shared" si="11"/>
        <v>N/A</v>
      </c>
    </row>
    <row r="60" spans="1:12" x14ac:dyDescent="0.25">
      <c r="A60" s="142" t="s">
        <v>1665</v>
      </c>
      <c r="B60" s="21" t="s">
        <v>213</v>
      </c>
      <c r="C60" s="26" t="s">
        <v>1750</v>
      </c>
      <c r="D60" s="7" t="str">
        <f t="shared" si="8"/>
        <v>N/A</v>
      </c>
      <c r="E60" s="26" t="s">
        <v>1750</v>
      </c>
      <c r="F60" s="7" t="str">
        <f t="shared" si="9"/>
        <v>N/A</v>
      </c>
      <c r="G60" s="26" t="s">
        <v>1750</v>
      </c>
      <c r="H60" s="7" t="str">
        <f t="shared" si="10"/>
        <v>N/A</v>
      </c>
      <c r="I60" s="8" t="s">
        <v>1750</v>
      </c>
      <c r="J60" s="8" t="s">
        <v>1750</v>
      </c>
      <c r="K60" s="25" t="s">
        <v>734</v>
      </c>
      <c r="L60" s="85" t="str">
        <f t="shared" si="11"/>
        <v>N/A</v>
      </c>
    </row>
    <row r="61" spans="1:12" x14ac:dyDescent="0.25">
      <c r="A61" s="84" t="s">
        <v>1666</v>
      </c>
      <c r="B61" s="21" t="s">
        <v>213</v>
      </c>
      <c r="C61" s="26">
        <v>1482.2779713</v>
      </c>
      <c r="D61" s="7" t="str">
        <f t="shared" si="8"/>
        <v>N/A</v>
      </c>
      <c r="E61" s="26">
        <v>1711.2989963</v>
      </c>
      <c r="F61" s="7" t="str">
        <f t="shared" si="9"/>
        <v>N/A</v>
      </c>
      <c r="G61" s="26">
        <v>1742.1050481</v>
      </c>
      <c r="H61" s="7" t="str">
        <f t="shared" si="10"/>
        <v>N/A</v>
      </c>
      <c r="I61" s="8">
        <v>15.45</v>
      </c>
      <c r="J61" s="8">
        <v>1.8</v>
      </c>
      <c r="K61" s="25" t="s">
        <v>734</v>
      </c>
      <c r="L61" s="85" t="str">
        <f t="shared" si="11"/>
        <v>Yes</v>
      </c>
    </row>
    <row r="62" spans="1:12" x14ac:dyDescent="0.25">
      <c r="A62" s="84" t="s">
        <v>1667</v>
      </c>
      <c r="B62" s="21" t="s">
        <v>213</v>
      </c>
      <c r="C62" s="26">
        <v>3213.5059885000001</v>
      </c>
      <c r="D62" s="7" t="str">
        <f t="shared" si="8"/>
        <v>N/A</v>
      </c>
      <c r="E62" s="26">
        <v>3962.0331237999999</v>
      </c>
      <c r="F62" s="7" t="str">
        <f t="shared" si="9"/>
        <v>N/A</v>
      </c>
      <c r="G62" s="26">
        <v>4901.8189099000001</v>
      </c>
      <c r="H62" s="7" t="str">
        <f t="shared" si="10"/>
        <v>N/A</v>
      </c>
      <c r="I62" s="8">
        <v>23.29</v>
      </c>
      <c r="J62" s="8">
        <v>23.72</v>
      </c>
      <c r="K62" s="25" t="s">
        <v>734</v>
      </c>
      <c r="L62" s="85" t="str">
        <f t="shared" si="11"/>
        <v>Yes</v>
      </c>
    </row>
    <row r="63" spans="1:12" x14ac:dyDescent="0.25">
      <c r="A63" s="84" t="s">
        <v>1668</v>
      </c>
      <c r="B63" s="21" t="s">
        <v>213</v>
      </c>
      <c r="C63" s="26">
        <v>9998.2021765000009</v>
      </c>
      <c r="D63" s="7" t="str">
        <f t="shared" si="8"/>
        <v>N/A</v>
      </c>
      <c r="E63" s="26">
        <v>9735.8479881000003</v>
      </c>
      <c r="F63" s="7" t="str">
        <f t="shared" si="9"/>
        <v>N/A</v>
      </c>
      <c r="G63" s="26">
        <v>6348.7914455999999</v>
      </c>
      <c r="H63" s="7" t="str">
        <f t="shared" si="10"/>
        <v>N/A</v>
      </c>
      <c r="I63" s="8">
        <v>-2.62</v>
      </c>
      <c r="J63" s="8">
        <v>-34.799999999999997</v>
      </c>
      <c r="K63" s="25" t="s">
        <v>734</v>
      </c>
      <c r="L63" s="85" t="str">
        <f t="shared" si="11"/>
        <v>No</v>
      </c>
    </row>
    <row r="64" spans="1:12" x14ac:dyDescent="0.25">
      <c r="A64" s="84" t="s">
        <v>1669</v>
      </c>
      <c r="B64" s="21" t="s">
        <v>213</v>
      </c>
      <c r="C64" s="26" t="s">
        <v>1750</v>
      </c>
      <c r="D64" s="7" t="str">
        <f t="shared" si="8"/>
        <v>N/A</v>
      </c>
      <c r="E64" s="26" t="s">
        <v>1750</v>
      </c>
      <c r="F64" s="7" t="str">
        <f t="shared" si="9"/>
        <v>N/A</v>
      </c>
      <c r="G64" s="26" t="s">
        <v>1750</v>
      </c>
      <c r="H64" s="7" t="str">
        <f t="shared" si="10"/>
        <v>N/A</v>
      </c>
      <c r="I64" s="8" t="s">
        <v>1750</v>
      </c>
      <c r="J64" s="8" t="s">
        <v>1750</v>
      </c>
      <c r="K64" s="25" t="s">
        <v>734</v>
      </c>
      <c r="L64" s="85" t="str">
        <f t="shared" si="11"/>
        <v>N/A</v>
      </c>
    </row>
    <row r="65" spans="1:12" x14ac:dyDescent="0.25">
      <c r="A65" s="84" t="s">
        <v>1670</v>
      </c>
      <c r="B65" s="21" t="s">
        <v>213</v>
      </c>
      <c r="C65" s="26">
        <v>3750.4029458</v>
      </c>
      <c r="D65" s="7" t="str">
        <f t="shared" si="8"/>
        <v>N/A</v>
      </c>
      <c r="E65" s="26">
        <v>3887.3413925999998</v>
      </c>
      <c r="F65" s="7" t="str">
        <f t="shared" si="9"/>
        <v>N/A</v>
      </c>
      <c r="G65" s="26">
        <v>3934.4313135000002</v>
      </c>
      <c r="H65" s="7" t="str">
        <f t="shared" si="10"/>
        <v>N/A</v>
      </c>
      <c r="I65" s="8">
        <v>3.6509999999999998</v>
      </c>
      <c r="J65" s="8">
        <v>1.2110000000000001</v>
      </c>
      <c r="K65" s="25" t="s">
        <v>734</v>
      </c>
      <c r="L65" s="85" t="str">
        <f t="shared" si="11"/>
        <v>Yes</v>
      </c>
    </row>
    <row r="66" spans="1:12" x14ac:dyDescent="0.25">
      <c r="A66" s="84" t="s">
        <v>1671</v>
      </c>
      <c r="B66" s="21" t="s">
        <v>213</v>
      </c>
      <c r="C66" s="26">
        <v>4226.9426837999999</v>
      </c>
      <c r="D66" s="7" t="str">
        <f t="shared" si="8"/>
        <v>N/A</v>
      </c>
      <c r="E66" s="26">
        <v>4163.2268961999998</v>
      </c>
      <c r="F66" s="7" t="str">
        <f t="shared" si="9"/>
        <v>N/A</v>
      </c>
      <c r="G66" s="26">
        <v>4243.7167121000002</v>
      </c>
      <c r="H66" s="7" t="str">
        <f t="shared" si="10"/>
        <v>N/A</v>
      </c>
      <c r="I66" s="8">
        <v>-1.51</v>
      </c>
      <c r="J66" s="8">
        <v>1.9330000000000001</v>
      </c>
      <c r="K66" s="25" t="s">
        <v>734</v>
      </c>
      <c r="L66" s="85" t="str">
        <f t="shared" si="11"/>
        <v>Yes</v>
      </c>
    </row>
    <row r="67" spans="1:12" x14ac:dyDescent="0.25">
      <c r="A67" s="84" t="s">
        <v>1672</v>
      </c>
      <c r="B67" s="21" t="s">
        <v>213</v>
      </c>
      <c r="C67" s="26" t="s">
        <v>1750</v>
      </c>
      <c r="D67" s="7" t="str">
        <f t="shared" si="8"/>
        <v>N/A</v>
      </c>
      <c r="E67" s="26" t="s">
        <v>1750</v>
      </c>
      <c r="F67" s="7" t="str">
        <f t="shared" si="9"/>
        <v>N/A</v>
      </c>
      <c r="G67" s="26" t="s">
        <v>1750</v>
      </c>
      <c r="H67" s="7" t="str">
        <f t="shared" si="10"/>
        <v>N/A</v>
      </c>
      <c r="I67" s="8" t="s">
        <v>1750</v>
      </c>
      <c r="J67" s="8" t="s">
        <v>1750</v>
      </c>
      <c r="K67" s="25" t="s">
        <v>734</v>
      </c>
      <c r="L67" s="85" t="str">
        <f t="shared" si="11"/>
        <v>N/A</v>
      </c>
    </row>
    <row r="68" spans="1:12" x14ac:dyDescent="0.25">
      <c r="A68" s="108" t="s">
        <v>1673</v>
      </c>
      <c r="B68" s="21" t="s">
        <v>213</v>
      </c>
      <c r="C68" s="26" t="s">
        <v>1750</v>
      </c>
      <c r="D68" s="7" t="str">
        <f t="shared" si="8"/>
        <v>N/A</v>
      </c>
      <c r="E68" s="26" t="s">
        <v>1750</v>
      </c>
      <c r="F68" s="7" t="str">
        <f t="shared" si="9"/>
        <v>N/A</v>
      </c>
      <c r="G68" s="26" t="s">
        <v>1750</v>
      </c>
      <c r="H68" s="7" t="str">
        <f t="shared" si="10"/>
        <v>N/A</v>
      </c>
      <c r="I68" s="8" t="s">
        <v>1750</v>
      </c>
      <c r="J68" s="8" t="s">
        <v>1750</v>
      </c>
      <c r="K68" s="25" t="s">
        <v>734</v>
      </c>
      <c r="L68" s="85" t="str">
        <f t="shared" si="11"/>
        <v>N/A</v>
      </c>
    </row>
    <row r="69" spans="1:12" x14ac:dyDescent="0.25">
      <c r="A69" s="108" t="s">
        <v>1674</v>
      </c>
      <c r="B69" s="21" t="s">
        <v>213</v>
      </c>
      <c r="C69" s="26">
        <v>2976.2387294999999</v>
      </c>
      <c r="D69" s="7" t="str">
        <f t="shared" si="8"/>
        <v>N/A</v>
      </c>
      <c r="E69" s="26">
        <v>2134.7619295</v>
      </c>
      <c r="F69" s="7" t="str">
        <f t="shared" si="9"/>
        <v>N/A</v>
      </c>
      <c r="G69" s="26">
        <v>2210.7456044</v>
      </c>
      <c r="H69" s="7" t="str">
        <f t="shared" si="10"/>
        <v>N/A</v>
      </c>
      <c r="I69" s="8">
        <v>-28.3</v>
      </c>
      <c r="J69" s="8">
        <v>3.5590000000000002</v>
      </c>
      <c r="K69" s="25" t="s">
        <v>734</v>
      </c>
      <c r="L69" s="85" t="str">
        <f t="shared" si="11"/>
        <v>Yes</v>
      </c>
    </row>
    <row r="70" spans="1:12" x14ac:dyDescent="0.25">
      <c r="A70" s="142" t="s">
        <v>1675</v>
      </c>
      <c r="B70" s="21" t="s">
        <v>213</v>
      </c>
      <c r="C70" s="26">
        <v>3521.2741861</v>
      </c>
      <c r="D70" s="7" t="str">
        <f t="shared" si="8"/>
        <v>N/A</v>
      </c>
      <c r="E70" s="26">
        <v>3819.6430270000001</v>
      </c>
      <c r="F70" s="7" t="str">
        <f t="shared" si="9"/>
        <v>N/A</v>
      </c>
      <c r="G70" s="26">
        <v>3727.6497927999999</v>
      </c>
      <c r="H70" s="7" t="str">
        <f t="shared" si="10"/>
        <v>N/A</v>
      </c>
      <c r="I70" s="8">
        <v>8.4730000000000008</v>
      </c>
      <c r="J70" s="8">
        <v>-2.41</v>
      </c>
      <c r="K70" s="25" t="s">
        <v>734</v>
      </c>
      <c r="L70" s="85" t="str">
        <f t="shared" si="11"/>
        <v>Yes</v>
      </c>
    </row>
    <row r="71" spans="1:12" x14ac:dyDescent="0.25">
      <c r="A71" s="142" t="s">
        <v>1676</v>
      </c>
      <c r="B71" s="21" t="s">
        <v>213</v>
      </c>
      <c r="C71" s="26" t="s">
        <v>1750</v>
      </c>
      <c r="D71" s="7" t="str">
        <f t="shared" si="8"/>
        <v>N/A</v>
      </c>
      <c r="E71" s="26" t="s">
        <v>1750</v>
      </c>
      <c r="F71" s="7" t="str">
        <f t="shared" si="9"/>
        <v>N/A</v>
      </c>
      <c r="G71" s="26" t="s">
        <v>1750</v>
      </c>
      <c r="H71" s="7" t="str">
        <f t="shared" si="10"/>
        <v>N/A</v>
      </c>
      <c r="I71" s="8" t="s">
        <v>1750</v>
      </c>
      <c r="J71" s="8" t="s">
        <v>1750</v>
      </c>
      <c r="K71" s="25" t="s">
        <v>734</v>
      </c>
      <c r="L71" s="85" t="str">
        <f t="shared" si="11"/>
        <v>N/A</v>
      </c>
    </row>
    <row r="72" spans="1:12" x14ac:dyDescent="0.25">
      <c r="A72" s="142" t="s">
        <v>1595</v>
      </c>
      <c r="B72" s="21" t="s">
        <v>213</v>
      </c>
      <c r="C72" s="26">
        <v>107840731</v>
      </c>
      <c r="D72" s="7" t="str">
        <f t="shared" ref="D72:D135" si="12">IF($B72="N/A","N/A",IF(C72&gt;10,"No",IF(C72&lt;-10,"No","Yes")))</f>
        <v>N/A</v>
      </c>
      <c r="E72" s="26">
        <v>114229505</v>
      </c>
      <c r="F72" s="7" t="str">
        <f t="shared" ref="F72:F135" si="13">IF($B72="N/A","N/A",IF(E72&gt;10,"No",IF(E72&lt;-10,"No","Yes")))</f>
        <v>N/A</v>
      </c>
      <c r="G72" s="26">
        <v>118124229</v>
      </c>
      <c r="H72" s="7" t="str">
        <f t="shared" ref="H72:H135" si="14">IF($B72="N/A","N/A",IF(G72&gt;10,"No",IF(G72&lt;-10,"No","Yes")))</f>
        <v>N/A</v>
      </c>
      <c r="I72" s="8">
        <v>5.9240000000000004</v>
      </c>
      <c r="J72" s="8">
        <v>3.41</v>
      </c>
      <c r="K72" s="25" t="s">
        <v>734</v>
      </c>
      <c r="L72" s="85" t="str">
        <f t="shared" ref="L72:L132" si="15">IF(J72="Div by 0", "N/A", IF(K72="N/A","N/A", IF(J72&gt;VALUE(MID(K72,1,2)), "No", IF(J72&lt;-1*VALUE(MID(K72,1,2)), "No", "Yes"))))</f>
        <v>Yes</v>
      </c>
    </row>
    <row r="73" spans="1:12" x14ac:dyDescent="0.25">
      <c r="A73" s="142" t="s">
        <v>1596</v>
      </c>
      <c r="B73" s="21" t="s">
        <v>213</v>
      </c>
      <c r="C73" s="22">
        <v>13895</v>
      </c>
      <c r="D73" s="7" t="str">
        <f t="shared" si="12"/>
        <v>N/A</v>
      </c>
      <c r="E73" s="22">
        <v>13708</v>
      </c>
      <c r="F73" s="7" t="str">
        <f t="shared" si="13"/>
        <v>N/A</v>
      </c>
      <c r="G73" s="22">
        <v>13394</v>
      </c>
      <c r="H73" s="7" t="str">
        <f t="shared" si="14"/>
        <v>N/A</v>
      </c>
      <c r="I73" s="8">
        <v>-1.35</v>
      </c>
      <c r="J73" s="8">
        <v>-2.29</v>
      </c>
      <c r="K73" s="25" t="s">
        <v>734</v>
      </c>
      <c r="L73" s="85" t="str">
        <f t="shared" si="15"/>
        <v>Yes</v>
      </c>
    </row>
    <row r="74" spans="1:12" x14ac:dyDescent="0.25">
      <c r="A74" s="142" t="s">
        <v>1289</v>
      </c>
      <c r="B74" s="21" t="s">
        <v>213</v>
      </c>
      <c r="C74" s="26">
        <v>7761.1177402000003</v>
      </c>
      <c r="D74" s="7" t="str">
        <f t="shared" si="12"/>
        <v>N/A</v>
      </c>
      <c r="E74" s="26">
        <v>8333.0540560000009</v>
      </c>
      <c r="F74" s="7" t="str">
        <f t="shared" si="13"/>
        <v>N/A</v>
      </c>
      <c r="G74" s="26">
        <v>8819.1898610999997</v>
      </c>
      <c r="H74" s="7" t="str">
        <f t="shared" si="14"/>
        <v>N/A</v>
      </c>
      <c r="I74" s="8">
        <v>7.3689999999999998</v>
      </c>
      <c r="J74" s="8">
        <v>5.8339999999999996</v>
      </c>
      <c r="K74" s="25" t="s">
        <v>734</v>
      </c>
      <c r="L74" s="85" t="str">
        <f t="shared" si="15"/>
        <v>Yes</v>
      </c>
    </row>
    <row r="75" spans="1:12" x14ac:dyDescent="0.25">
      <c r="A75" s="142" t="s">
        <v>1290</v>
      </c>
      <c r="B75" s="21" t="s">
        <v>213</v>
      </c>
      <c r="C75" s="22">
        <v>5.3363080245000001</v>
      </c>
      <c r="D75" s="7" t="str">
        <f t="shared" si="12"/>
        <v>N/A</v>
      </c>
      <c r="E75" s="22">
        <v>5.5</v>
      </c>
      <c r="F75" s="7" t="str">
        <f t="shared" si="13"/>
        <v>N/A</v>
      </c>
      <c r="G75" s="22">
        <v>5.6568612812000003</v>
      </c>
      <c r="H75" s="7" t="str">
        <f t="shared" si="14"/>
        <v>N/A</v>
      </c>
      <c r="I75" s="8">
        <v>3.0680000000000001</v>
      </c>
      <c r="J75" s="8">
        <v>2.8519999999999999</v>
      </c>
      <c r="K75" s="25" t="s">
        <v>734</v>
      </c>
      <c r="L75" s="85" t="str">
        <f t="shared" si="15"/>
        <v>Yes</v>
      </c>
    </row>
    <row r="76" spans="1:12" ht="25" x14ac:dyDescent="0.25">
      <c r="A76" s="142" t="s">
        <v>545</v>
      </c>
      <c r="B76" s="21" t="s">
        <v>213</v>
      </c>
      <c r="C76" s="26">
        <v>151004</v>
      </c>
      <c r="D76" s="7" t="str">
        <f t="shared" si="12"/>
        <v>N/A</v>
      </c>
      <c r="E76" s="26">
        <v>158531</v>
      </c>
      <c r="F76" s="7" t="str">
        <f t="shared" si="13"/>
        <v>N/A</v>
      </c>
      <c r="G76" s="26">
        <v>159249</v>
      </c>
      <c r="H76" s="7" t="str">
        <f t="shared" si="14"/>
        <v>N/A</v>
      </c>
      <c r="I76" s="8">
        <v>4.9850000000000003</v>
      </c>
      <c r="J76" s="8">
        <v>0.45290000000000002</v>
      </c>
      <c r="K76" s="25" t="s">
        <v>734</v>
      </c>
      <c r="L76" s="85" t="str">
        <f t="shared" si="15"/>
        <v>Yes</v>
      </c>
    </row>
    <row r="77" spans="1:12" x14ac:dyDescent="0.25">
      <c r="A77" s="142" t="s">
        <v>546</v>
      </c>
      <c r="B77" s="21" t="s">
        <v>213</v>
      </c>
      <c r="C77" s="22">
        <v>11</v>
      </c>
      <c r="D77" s="7" t="str">
        <f t="shared" si="12"/>
        <v>N/A</v>
      </c>
      <c r="E77" s="22">
        <v>11</v>
      </c>
      <c r="F77" s="7" t="str">
        <f t="shared" si="13"/>
        <v>N/A</v>
      </c>
      <c r="G77" s="22">
        <v>11</v>
      </c>
      <c r="H77" s="7" t="str">
        <f t="shared" si="14"/>
        <v>N/A</v>
      </c>
      <c r="I77" s="8">
        <v>0</v>
      </c>
      <c r="J77" s="8">
        <v>0</v>
      </c>
      <c r="K77" s="25" t="s">
        <v>734</v>
      </c>
      <c r="L77" s="85" t="str">
        <f t="shared" si="15"/>
        <v>Yes</v>
      </c>
    </row>
    <row r="78" spans="1:12" x14ac:dyDescent="0.25">
      <c r="A78" s="142" t="s">
        <v>1291</v>
      </c>
      <c r="B78" s="21" t="s">
        <v>213</v>
      </c>
      <c r="C78" s="26">
        <v>151004</v>
      </c>
      <c r="D78" s="7" t="str">
        <f t="shared" si="12"/>
        <v>N/A</v>
      </c>
      <c r="E78" s="26">
        <v>158531</v>
      </c>
      <c r="F78" s="7" t="str">
        <f t="shared" si="13"/>
        <v>N/A</v>
      </c>
      <c r="G78" s="26">
        <v>159249</v>
      </c>
      <c r="H78" s="7" t="str">
        <f t="shared" si="14"/>
        <v>N/A</v>
      </c>
      <c r="I78" s="8">
        <v>4.9850000000000003</v>
      </c>
      <c r="J78" s="8">
        <v>0.45290000000000002</v>
      </c>
      <c r="K78" s="25" t="s">
        <v>734</v>
      </c>
      <c r="L78" s="85" t="str">
        <f t="shared" si="15"/>
        <v>Yes</v>
      </c>
    </row>
    <row r="79" spans="1:12" ht="25" x14ac:dyDescent="0.25">
      <c r="A79" s="142" t="s">
        <v>547</v>
      </c>
      <c r="B79" s="21" t="s">
        <v>213</v>
      </c>
      <c r="C79" s="26">
        <v>24093724</v>
      </c>
      <c r="D79" s="7" t="str">
        <f t="shared" si="12"/>
        <v>N/A</v>
      </c>
      <c r="E79" s="26">
        <v>24869519</v>
      </c>
      <c r="F79" s="7" t="str">
        <f t="shared" si="13"/>
        <v>N/A</v>
      </c>
      <c r="G79" s="26">
        <v>17202256</v>
      </c>
      <c r="H79" s="7" t="str">
        <f t="shared" si="14"/>
        <v>N/A</v>
      </c>
      <c r="I79" s="8">
        <v>3.22</v>
      </c>
      <c r="J79" s="8">
        <v>-30.8</v>
      </c>
      <c r="K79" s="25" t="s">
        <v>734</v>
      </c>
      <c r="L79" s="85" t="str">
        <f t="shared" si="15"/>
        <v>No</v>
      </c>
    </row>
    <row r="80" spans="1:12" x14ac:dyDescent="0.25">
      <c r="A80" s="142" t="s">
        <v>548</v>
      </c>
      <c r="B80" s="21" t="s">
        <v>213</v>
      </c>
      <c r="C80" s="22">
        <v>720</v>
      </c>
      <c r="D80" s="7" t="str">
        <f t="shared" si="12"/>
        <v>N/A</v>
      </c>
      <c r="E80" s="22">
        <v>763</v>
      </c>
      <c r="F80" s="7" t="str">
        <f t="shared" si="13"/>
        <v>N/A</v>
      </c>
      <c r="G80" s="22">
        <v>657</v>
      </c>
      <c r="H80" s="7" t="str">
        <f t="shared" si="14"/>
        <v>N/A</v>
      </c>
      <c r="I80" s="8">
        <v>5.9720000000000004</v>
      </c>
      <c r="J80" s="8">
        <v>-13.9</v>
      </c>
      <c r="K80" s="25" t="s">
        <v>734</v>
      </c>
      <c r="L80" s="85" t="str">
        <f t="shared" si="15"/>
        <v>Yes</v>
      </c>
    </row>
    <row r="81" spans="1:12" ht="25" x14ac:dyDescent="0.25">
      <c r="A81" s="142" t="s">
        <v>1292</v>
      </c>
      <c r="B81" s="21" t="s">
        <v>213</v>
      </c>
      <c r="C81" s="26">
        <v>33463.505555999996</v>
      </c>
      <c r="D81" s="7" t="str">
        <f t="shared" si="12"/>
        <v>N/A</v>
      </c>
      <c r="E81" s="26">
        <v>32594.389253000001</v>
      </c>
      <c r="F81" s="7" t="str">
        <f t="shared" si="13"/>
        <v>N/A</v>
      </c>
      <c r="G81" s="26">
        <v>26183.038052</v>
      </c>
      <c r="H81" s="7" t="str">
        <f t="shared" si="14"/>
        <v>N/A</v>
      </c>
      <c r="I81" s="8">
        <v>-2.6</v>
      </c>
      <c r="J81" s="8">
        <v>-19.7</v>
      </c>
      <c r="K81" s="25" t="s">
        <v>734</v>
      </c>
      <c r="L81" s="85" t="str">
        <f t="shared" si="15"/>
        <v>Yes</v>
      </c>
    </row>
    <row r="82" spans="1:12" x14ac:dyDescent="0.25">
      <c r="A82" s="142" t="s">
        <v>549</v>
      </c>
      <c r="B82" s="21" t="s">
        <v>213</v>
      </c>
      <c r="C82" s="26">
        <v>18974823</v>
      </c>
      <c r="D82" s="7" t="str">
        <f t="shared" si="12"/>
        <v>N/A</v>
      </c>
      <c r="E82" s="26">
        <v>19928503</v>
      </c>
      <c r="F82" s="7" t="str">
        <f t="shared" si="13"/>
        <v>N/A</v>
      </c>
      <c r="G82" s="26">
        <v>20583909</v>
      </c>
      <c r="H82" s="7" t="str">
        <f t="shared" si="14"/>
        <v>N/A</v>
      </c>
      <c r="I82" s="8">
        <v>5.0259999999999998</v>
      </c>
      <c r="J82" s="8">
        <v>3.2890000000000001</v>
      </c>
      <c r="K82" s="25" t="s">
        <v>734</v>
      </c>
      <c r="L82" s="85" t="str">
        <f t="shared" si="15"/>
        <v>Yes</v>
      </c>
    </row>
    <row r="83" spans="1:12" x14ac:dyDescent="0.25">
      <c r="A83" s="142" t="s">
        <v>550</v>
      </c>
      <c r="B83" s="21" t="s">
        <v>213</v>
      </c>
      <c r="C83" s="22">
        <v>149</v>
      </c>
      <c r="D83" s="7" t="str">
        <f t="shared" si="12"/>
        <v>N/A</v>
      </c>
      <c r="E83" s="22">
        <v>146</v>
      </c>
      <c r="F83" s="7" t="str">
        <f t="shared" si="13"/>
        <v>N/A</v>
      </c>
      <c r="G83" s="22">
        <v>196</v>
      </c>
      <c r="H83" s="7" t="str">
        <f t="shared" si="14"/>
        <v>N/A</v>
      </c>
      <c r="I83" s="8">
        <v>-2.0099999999999998</v>
      </c>
      <c r="J83" s="8">
        <v>34.25</v>
      </c>
      <c r="K83" s="25" t="s">
        <v>734</v>
      </c>
      <c r="L83" s="85" t="str">
        <f t="shared" si="15"/>
        <v>No</v>
      </c>
    </row>
    <row r="84" spans="1:12" x14ac:dyDescent="0.25">
      <c r="A84" s="142" t="s">
        <v>1293</v>
      </c>
      <c r="B84" s="21" t="s">
        <v>213</v>
      </c>
      <c r="C84" s="26">
        <v>127347.80537</v>
      </c>
      <c r="D84" s="7" t="str">
        <f t="shared" si="12"/>
        <v>N/A</v>
      </c>
      <c r="E84" s="26">
        <v>136496.59589</v>
      </c>
      <c r="F84" s="7" t="str">
        <f t="shared" si="13"/>
        <v>N/A</v>
      </c>
      <c r="G84" s="26">
        <v>105019.94388000001</v>
      </c>
      <c r="H84" s="7" t="str">
        <f t="shared" si="14"/>
        <v>N/A</v>
      </c>
      <c r="I84" s="8">
        <v>7.1840000000000002</v>
      </c>
      <c r="J84" s="8">
        <v>-23.1</v>
      </c>
      <c r="K84" s="25" t="s">
        <v>734</v>
      </c>
      <c r="L84" s="85" t="str">
        <f t="shared" si="15"/>
        <v>Yes</v>
      </c>
    </row>
    <row r="85" spans="1:12" x14ac:dyDescent="0.25">
      <c r="A85" s="142" t="s">
        <v>551</v>
      </c>
      <c r="B85" s="21" t="s">
        <v>213</v>
      </c>
      <c r="C85" s="26">
        <v>7411831</v>
      </c>
      <c r="D85" s="7" t="str">
        <f t="shared" si="12"/>
        <v>N/A</v>
      </c>
      <c r="E85" s="26">
        <v>8876465</v>
      </c>
      <c r="F85" s="7" t="str">
        <f t="shared" si="13"/>
        <v>N/A</v>
      </c>
      <c r="G85" s="26">
        <v>8937769</v>
      </c>
      <c r="H85" s="7" t="str">
        <f t="shared" si="14"/>
        <v>N/A</v>
      </c>
      <c r="I85" s="8">
        <v>19.760000000000002</v>
      </c>
      <c r="J85" s="8">
        <v>0.69059999999999999</v>
      </c>
      <c r="K85" s="25" t="s">
        <v>734</v>
      </c>
      <c r="L85" s="85" t="str">
        <f t="shared" si="15"/>
        <v>Yes</v>
      </c>
    </row>
    <row r="86" spans="1:12" x14ac:dyDescent="0.25">
      <c r="A86" s="142" t="s">
        <v>552</v>
      </c>
      <c r="B86" s="21" t="s">
        <v>213</v>
      </c>
      <c r="C86" s="22">
        <v>309</v>
      </c>
      <c r="D86" s="7" t="str">
        <f t="shared" si="12"/>
        <v>N/A</v>
      </c>
      <c r="E86" s="22">
        <v>311</v>
      </c>
      <c r="F86" s="7" t="str">
        <f t="shared" si="13"/>
        <v>N/A</v>
      </c>
      <c r="G86" s="22">
        <v>313</v>
      </c>
      <c r="H86" s="7" t="str">
        <f t="shared" si="14"/>
        <v>N/A</v>
      </c>
      <c r="I86" s="8">
        <v>0.6472</v>
      </c>
      <c r="J86" s="8">
        <v>0.6431</v>
      </c>
      <c r="K86" s="25" t="s">
        <v>734</v>
      </c>
      <c r="L86" s="85" t="str">
        <f t="shared" si="15"/>
        <v>Yes</v>
      </c>
    </row>
    <row r="87" spans="1:12" x14ac:dyDescent="0.25">
      <c r="A87" s="142" t="s">
        <v>1294</v>
      </c>
      <c r="B87" s="21" t="s">
        <v>213</v>
      </c>
      <c r="C87" s="26">
        <v>23986.508091</v>
      </c>
      <c r="D87" s="7" t="str">
        <f t="shared" si="12"/>
        <v>N/A</v>
      </c>
      <c r="E87" s="26">
        <v>28541.688103</v>
      </c>
      <c r="F87" s="7" t="str">
        <f t="shared" si="13"/>
        <v>N/A</v>
      </c>
      <c r="G87" s="26">
        <v>28555.172524000001</v>
      </c>
      <c r="H87" s="7" t="str">
        <f t="shared" si="14"/>
        <v>N/A</v>
      </c>
      <c r="I87" s="8">
        <v>18.989999999999998</v>
      </c>
      <c r="J87" s="8">
        <v>4.7199999999999999E-2</v>
      </c>
      <c r="K87" s="25" t="s">
        <v>734</v>
      </c>
      <c r="L87" s="85" t="str">
        <f t="shared" si="15"/>
        <v>Yes</v>
      </c>
    </row>
    <row r="88" spans="1:12" ht="25" x14ac:dyDescent="0.25">
      <c r="A88" s="142" t="s">
        <v>553</v>
      </c>
      <c r="B88" s="21" t="s">
        <v>213</v>
      </c>
      <c r="C88" s="26">
        <v>42668156</v>
      </c>
      <c r="D88" s="7" t="str">
        <f t="shared" si="12"/>
        <v>N/A</v>
      </c>
      <c r="E88" s="26">
        <v>43213455</v>
      </c>
      <c r="F88" s="7" t="str">
        <f t="shared" si="13"/>
        <v>N/A</v>
      </c>
      <c r="G88" s="26">
        <v>38510932</v>
      </c>
      <c r="H88" s="7" t="str">
        <f t="shared" si="14"/>
        <v>N/A</v>
      </c>
      <c r="I88" s="8">
        <v>1.278</v>
      </c>
      <c r="J88" s="8">
        <v>-10.9</v>
      </c>
      <c r="K88" s="25" t="s">
        <v>734</v>
      </c>
      <c r="L88" s="85" t="str">
        <f t="shared" si="15"/>
        <v>Yes</v>
      </c>
    </row>
    <row r="89" spans="1:12" x14ac:dyDescent="0.25">
      <c r="A89" s="142" t="s">
        <v>554</v>
      </c>
      <c r="B89" s="21" t="s">
        <v>213</v>
      </c>
      <c r="C89" s="22">
        <v>65636</v>
      </c>
      <c r="D89" s="7" t="str">
        <f t="shared" si="12"/>
        <v>N/A</v>
      </c>
      <c r="E89" s="22">
        <v>66106</v>
      </c>
      <c r="F89" s="7" t="str">
        <f t="shared" si="13"/>
        <v>N/A</v>
      </c>
      <c r="G89" s="22">
        <v>67322</v>
      </c>
      <c r="H89" s="7" t="str">
        <f t="shared" si="14"/>
        <v>N/A</v>
      </c>
      <c r="I89" s="8">
        <v>0.71609999999999996</v>
      </c>
      <c r="J89" s="8">
        <v>1.839</v>
      </c>
      <c r="K89" s="25" t="s">
        <v>734</v>
      </c>
      <c r="L89" s="85" t="str">
        <f t="shared" si="15"/>
        <v>Yes</v>
      </c>
    </row>
    <row r="90" spans="1:12" x14ac:dyDescent="0.25">
      <c r="A90" s="142" t="s">
        <v>1295</v>
      </c>
      <c r="B90" s="21" t="s">
        <v>213</v>
      </c>
      <c r="C90" s="26">
        <v>650.07246024000005</v>
      </c>
      <c r="D90" s="7" t="str">
        <f t="shared" si="12"/>
        <v>N/A</v>
      </c>
      <c r="E90" s="26">
        <v>653.69943726999998</v>
      </c>
      <c r="F90" s="7" t="str">
        <f t="shared" si="13"/>
        <v>N/A</v>
      </c>
      <c r="G90" s="26">
        <v>572.04081874999997</v>
      </c>
      <c r="H90" s="7" t="str">
        <f t="shared" si="14"/>
        <v>N/A</v>
      </c>
      <c r="I90" s="8">
        <v>0.55789999999999995</v>
      </c>
      <c r="J90" s="8">
        <v>-12.5</v>
      </c>
      <c r="K90" s="25" t="s">
        <v>734</v>
      </c>
      <c r="L90" s="85" t="str">
        <f t="shared" si="15"/>
        <v>Yes</v>
      </c>
    </row>
    <row r="91" spans="1:12" x14ac:dyDescent="0.25">
      <c r="A91" s="142" t="s">
        <v>555</v>
      </c>
      <c r="B91" s="21" t="s">
        <v>213</v>
      </c>
      <c r="C91" s="26">
        <v>12907691</v>
      </c>
      <c r="D91" s="7" t="str">
        <f t="shared" si="12"/>
        <v>N/A</v>
      </c>
      <c r="E91" s="26">
        <v>14610323</v>
      </c>
      <c r="F91" s="7" t="str">
        <f t="shared" si="13"/>
        <v>N/A</v>
      </c>
      <c r="G91" s="26">
        <v>14988759</v>
      </c>
      <c r="H91" s="7" t="str">
        <f t="shared" si="14"/>
        <v>N/A</v>
      </c>
      <c r="I91" s="8">
        <v>13.19</v>
      </c>
      <c r="J91" s="8">
        <v>2.59</v>
      </c>
      <c r="K91" s="25" t="s">
        <v>734</v>
      </c>
      <c r="L91" s="85" t="str">
        <f t="shared" si="15"/>
        <v>Yes</v>
      </c>
    </row>
    <row r="92" spans="1:12" x14ac:dyDescent="0.25">
      <c r="A92" s="142" t="s">
        <v>556</v>
      </c>
      <c r="B92" s="21" t="s">
        <v>213</v>
      </c>
      <c r="C92" s="22">
        <v>36899</v>
      </c>
      <c r="D92" s="7" t="str">
        <f t="shared" si="12"/>
        <v>N/A</v>
      </c>
      <c r="E92" s="22">
        <v>37655</v>
      </c>
      <c r="F92" s="7" t="str">
        <f t="shared" si="13"/>
        <v>N/A</v>
      </c>
      <c r="G92" s="22">
        <v>38133</v>
      </c>
      <c r="H92" s="7" t="str">
        <f t="shared" si="14"/>
        <v>N/A</v>
      </c>
      <c r="I92" s="8">
        <v>2.0489999999999999</v>
      </c>
      <c r="J92" s="8">
        <v>1.2689999999999999</v>
      </c>
      <c r="K92" s="25" t="s">
        <v>734</v>
      </c>
      <c r="L92" s="85" t="str">
        <f t="shared" si="15"/>
        <v>Yes</v>
      </c>
    </row>
    <row r="93" spans="1:12" x14ac:dyDescent="0.25">
      <c r="A93" s="142" t="s">
        <v>1296</v>
      </c>
      <c r="B93" s="21" t="s">
        <v>213</v>
      </c>
      <c r="C93" s="26">
        <v>349.8114041</v>
      </c>
      <c r="D93" s="7" t="str">
        <f t="shared" si="12"/>
        <v>N/A</v>
      </c>
      <c r="E93" s="26">
        <v>388.00485990999999</v>
      </c>
      <c r="F93" s="7" t="str">
        <f t="shared" si="13"/>
        <v>N/A</v>
      </c>
      <c r="G93" s="26">
        <v>393.06529776999997</v>
      </c>
      <c r="H93" s="7" t="str">
        <f t="shared" si="14"/>
        <v>N/A</v>
      </c>
      <c r="I93" s="8">
        <v>10.92</v>
      </c>
      <c r="J93" s="8">
        <v>1.304</v>
      </c>
      <c r="K93" s="25" t="s">
        <v>734</v>
      </c>
      <c r="L93" s="85" t="str">
        <f t="shared" si="15"/>
        <v>Yes</v>
      </c>
    </row>
    <row r="94" spans="1:12" ht="25" x14ac:dyDescent="0.25">
      <c r="A94" s="142" t="s">
        <v>557</v>
      </c>
      <c r="B94" s="21" t="s">
        <v>213</v>
      </c>
      <c r="C94" s="26">
        <v>8364499</v>
      </c>
      <c r="D94" s="7" t="str">
        <f t="shared" si="12"/>
        <v>N/A</v>
      </c>
      <c r="E94" s="26">
        <v>8786564</v>
      </c>
      <c r="F94" s="7" t="str">
        <f t="shared" si="13"/>
        <v>N/A</v>
      </c>
      <c r="G94" s="26">
        <v>5691873</v>
      </c>
      <c r="H94" s="7" t="str">
        <f t="shared" si="14"/>
        <v>N/A</v>
      </c>
      <c r="I94" s="8">
        <v>5.0460000000000003</v>
      </c>
      <c r="J94" s="8">
        <v>-35.200000000000003</v>
      </c>
      <c r="K94" s="25" t="s">
        <v>734</v>
      </c>
      <c r="L94" s="85" t="str">
        <f t="shared" si="15"/>
        <v>No</v>
      </c>
    </row>
    <row r="95" spans="1:12" x14ac:dyDescent="0.25">
      <c r="A95" s="142" t="s">
        <v>558</v>
      </c>
      <c r="B95" s="21" t="s">
        <v>213</v>
      </c>
      <c r="C95" s="22">
        <v>50603</v>
      </c>
      <c r="D95" s="7" t="str">
        <f t="shared" si="12"/>
        <v>N/A</v>
      </c>
      <c r="E95" s="22">
        <v>51814</v>
      </c>
      <c r="F95" s="7" t="str">
        <f t="shared" si="13"/>
        <v>N/A</v>
      </c>
      <c r="G95" s="22">
        <v>41954</v>
      </c>
      <c r="H95" s="7" t="str">
        <f t="shared" si="14"/>
        <v>N/A</v>
      </c>
      <c r="I95" s="8">
        <v>2.3929999999999998</v>
      </c>
      <c r="J95" s="8">
        <v>-19</v>
      </c>
      <c r="K95" s="25" t="s">
        <v>734</v>
      </c>
      <c r="L95" s="85" t="str">
        <f t="shared" si="15"/>
        <v>Yes</v>
      </c>
    </row>
    <row r="96" spans="1:12" ht="25" x14ac:dyDescent="0.25">
      <c r="A96" s="142" t="s">
        <v>1297</v>
      </c>
      <c r="B96" s="21" t="s">
        <v>213</v>
      </c>
      <c r="C96" s="26">
        <v>165.29650416000001</v>
      </c>
      <c r="D96" s="7" t="str">
        <f t="shared" si="12"/>
        <v>N/A</v>
      </c>
      <c r="E96" s="26">
        <v>169.57895549</v>
      </c>
      <c r="F96" s="7" t="str">
        <f t="shared" si="13"/>
        <v>N/A</v>
      </c>
      <c r="G96" s="26">
        <v>135.66937598000001</v>
      </c>
      <c r="H96" s="7" t="str">
        <f t="shared" si="14"/>
        <v>N/A</v>
      </c>
      <c r="I96" s="8">
        <v>2.5910000000000002</v>
      </c>
      <c r="J96" s="8">
        <v>-20</v>
      </c>
      <c r="K96" s="25" t="s">
        <v>734</v>
      </c>
      <c r="L96" s="85" t="str">
        <f t="shared" si="15"/>
        <v>Yes</v>
      </c>
    </row>
    <row r="97" spans="1:12" ht="25" x14ac:dyDescent="0.25">
      <c r="A97" s="142" t="s">
        <v>559</v>
      </c>
      <c r="B97" s="21" t="s">
        <v>213</v>
      </c>
      <c r="C97" s="26">
        <v>33229524</v>
      </c>
      <c r="D97" s="7" t="str">
        <f t="shared" si="12"/>
        <v>N/A</v>
      </c>
      <c r="E97" s="26">
        <v>38588499</v>
      </c>
      <c r="F97" s="7" t="str">
        <f t="shared" si="13"/>
        <v>N/A</v>
      </c>
      <c r="G97" s="26">
        <v>45541783</v>
      </c>
      <c r="H97" s="7" t="str">
        <f t="shared" si="14"/>
        <v>N/A</v>
      </c>
      <c r="I97" s="8">
        <v>16.13</v>
      </c>
      <c r="J97" s="8">
        <v>18.02</v>
      </c>
      <c r="K97" s="25" t="s">
        <v>734</v>
      </c>
      <c r="L97" s="85" t="str">
        <f t="shared" si="15"/>
        <v>Yes</v>
      </c>
    </row>
    <row r="98" spans="1:12" x14ac:dyDescent="0.25">
      <c r="A98" s="142" t="s">
        <v>560</v>
      </c>
      <c r="B98" s="21" t="s">
        <v>213</v>
      </c>
      <c r="C98" s="22">
        <v>27292</v>
      </c>
      <c r="D98" s="7" t="str">
        <f t="shared" si="12"/>
        <v>N/A</v>
      </c>
      <c r="E98" s="22">
        <v>28414</v>
      </c>
      <c r="F98" s="7" t="str">
        <f t="shared" si="13"/>
        <v>N/A</v>
      </c>
      <c r="G98" s="22">
        <v>30711</v>
      </c>
      <c r="H98" s="7" t="str">
        <f t="shared" si="14"/>
        <v>N/A</v>
      </c>
      <c r="I98" s="8">
        <v>4.1109999999999998</v>
      </c>
      <c r="J98" s="8">
        <v>8.0839999999999996</v>
      </c>
      <c r="K98" s="25" t="s">
        <v>734</v>
      </c>
      <c r="L98" s="85" t="str">
        <f t="shared" si="15"/>
        <v>Yes</v>
      </c>
    </row>
    <row r="99" spans="1:12" x14ac:dyDescent="0.25">
      <c r="A99" s="142" t="s">
        <v>1298</v>
      </c>
      <c r="B99" s="21" t="s">
        <v>213</v>
      </c>
      <c r="C99" s="26">
        <v>1217.5554741000001</v>
      </c>
      <c r="D99" s="7" t="str">
        <f t="shared" si="12"/>
        <v>N/A</v>
      </c>
      <c r="E99" s="26">
        <v>1358.0804885</v>
      </c>
      <c r="F99" s="7" t="str">
        <f t="shared" si="13"/>
        <v>N/A</v>
      </c>
      <c r="G99" s="26">
        <v>1482.9143629</v>
      </c>
      <c r="H99" s="7" t="str">
        <f t="shared" si="14"/>
        <v>N/A</v>
      </c>
      <c r="I99" s="8">
        <v>11.54</v>
      </c>
      <c r="J99" s="8">
        <v>9.1920000000000002</v>
      </c>
      <c r="K99" s="25" t="s">
        <v>734</v>
      </c>
      <c r="L99" s="85" t="str">
        <f t="shared" si="15"/>
        <v>Yes</v>
      </c>
    </row>
    <row r="100" spans="1:12" x14ac:dyDescent="0.25">
      <c r="A100" s="142" t="s">
        <v>561</v>
      </c>
      <c r="B100" s="21" t="s">
        <v>213</v>
      </c>
      <c r="C100" s="26">
        <v>72753972</v>
      </c>
      <c r="D100" s="7" t="str">
        <f t="shared" si="12"/>
        <v>N/A</v>
      </c>
      <c r="E100" s="26">
        <v>72936154</v>
      </c>
      <c r="F100" s="7" t="str">
        <f t="shared" si="13"/>
        <v>N/A</v>
      </c>
      <c r="G100" s="26">
        <v>72225575</v>
      </c>
      <c r="H100" s="7" t="str">
        <f t="shared" si="14"/>
        <v>N/A</v>
      </c>
      <c r="I100" s="8">
        <v>0.25040000000000001</v>
      </c>
      <c r="J100" s="8">
        <v>-0.97399999999999998</v>
      </c>
      <c r="K100" s="25" t="s">
        <v>734</v>
      </c>
      <c r="L100" s="85" t="str">
        <f t="shared" si="15"/>
        <v>Yes</v>
      </c>
    </row>
    <row r="101" spans="1:12" x14ac:dyDescent="0.25">
      <c r="A101" s="142" t="s">
        <v>562</v>
      </c>
      <c r="B101" s="21" t="s">
        <v>213</v>
      </c>
      <c r="C101" s="22">
        <v>47310</v>
      </c>
      <c r="D101" s="7" t="str">
        <f t="shared" si="12"/>
        <v>N/A</v>
      </c>
      <c r="E101" s="22">
        <v>47919</v>
      </c>
      <c r="F101" s="7" t="str">
        <f t="shared" si="13"/>
        <v>N/A</v>
      </c>
      <c r="G101" s="22">
        <v>46711</v>
      </c>
      <c r="H101" s="7" t="str">
        <f t="shared" si="14"/>
        <v>N/A</v>
      </c>
      <c r="I101" s="8">
        <v>1.2869999999999999</v>
      </c>
      <c r="J101" s="8">
        <v>-2.52</v>
      </c>
      <c r="K101" s="25" t="s">
        <v>734</v>
      </c>
      <c r="L101" s="85" t="str">
        <f t="shared" si="15"/>
        <v>Yes</v>
      </c>
    </row>
    <row r="102" spans="1:12" x14ac:dyDescent="0.25">
      <c r="A102" s="142" t="s">
        <v>1299</v>
      </c>
      <c r="B102" s="21" t="s">
        <v>213</v>
      </c>
      <c r="C102" s="26">
        <v>1537.8138237000001</v>
      </c>
      <c r="D102" s="7" t="str">
        <f t="shared" si="12"/>
        <v>N/A</v>
      </c>
      <c r="E102" s="26">
        <v>1522.0717043</v>
      </c>
      <c r="F102" s="7" t="str">
        <f t="shared" si="13"/>
        <v>N/A</v>
      </c>
      <c r="G102" s="26">
        <v>1546.221982</v>
      </c>
      <c r="H102" s="7" t="str">
        <f t="shared" si="14"/>
        <v>N/A</v>
      </c>
      <c r="I102" s="8">
        <v>-1.02</v>
      </c>
      <c r="J102" s="8">
        <v>1.587</v>
      </c>
      <c r="K102" s="25" t="s">
        <v>734</v>
      </c>
      <c r="L102" s="85" t="str">
        <f t="shared" si="15"/>
        <v>Yes</v>
      </c>
    </row>
    <row r="103" spans="1:12" ht="25" x14ac:dyDescent="0.25">
      <c r="A103" s="142" t="s">
        <v>563</v>
      </c>
      <c r="B103" s="21" t="s">
        <v>213</v>
      </c>
      <c r="C103" s="26">
        <v>277350</v>
      </c>
      <c r="D103" s="7" t="str">
        <f t="shared" si="12"/>
        <v>N/A</v>
      </c>
      <c r="E103" s="26">
        <v>260105</v>
      </c>
      <c r="F103" s="7" t="str">
        <f t="shared" si="13"/>
        <v>N/A</v>
      </c>
      <c r="G103" s="26">
        <v>168514</v>
      </c>
      <c r="H103" s="7" t="str">
        <f t="shared" si="14"/>
        <v>N/A</v>
      </c>
      <c r="I103" s="8">
        <v>-6.22</v>
      </c>
      <c r="J103" s="8">
        <v>-35.200000000000003</v>
      </c>
      <c r="K103" s="25" t="s">
        <v>734</v>
      </c>
      <c r="L103" s="85" t="str">
        <f t="shared" si="15"/>
        <v>No</v>
      </c>
    </row>
    <row r="104" spans="1:12" x14ac:dyDescent="0.25">
      <c r="A104" s="142" t="s">
        <v>564</v>
      </c>
      <c r="B104" s="21" t="s">
        <v>213</v>
      </c>
      <c r="C104" s="22">
        <v>377</v>
      </c>
      <c r="D104" s="7" t="str">
        <f t="shared" si="12"/>
        <v>N/A</v>
      </c>
      <c r="E104" s="22">
        <v>377</v>
      </c>
      <c r="F104" s="7" t="str">
        <f t="shared" si="13"/>
        <v>N/A</v>
      </c>
      <c r="G104" s="22">
        <v>247</v>
      </c>
      <c r="H104" s="7" t="str">
        <f t="shared" si="14"/>
        <v>N/A</v>
      </c>
      <c r="I104" s="8">
        <v>0</v>
      </c>
      <c r="J104" s="8">
        <v>-34.5</v>
      </c>
      <c r="K104" s="25" t="s">
        <v>734</v>
      </c>
      <c r="L104" s="85" t="str">
        <f t="shared" si="15"/>
        <v>No</v>
      </c>
    </row>
    <row r="105" spans="1:12" x14ac:dyDescent="0.25">
      <c r="A105" s="142" t="s">
        <v>1300</v>
      </c>
      <c r="B105" s="21" t="s">
        <v>213</v>
      </c>
      <c r="C105" s="26">
        <v>735.67639256999996</v>
      </c>
      <c r="D105" s="7" t="str">
        <f t="shared" si="12"/>
        <v>N/A</v>
      </c>
      <c r="E105" s="26">
        <v>689.93368699999996</v>
      </c>
      <c r="F105" s="7" t="str">
        <f t="shared" si="13"/>
        <v>N/A</v>
      </c>
      <c r="G105" s="26">
        <v>682.24291498000002</v>
      </c>
      <c r="H105" s="7" t="str">
        <f t="shared" si="14"/>
        <v>N/A</v>
      </c>
      <c r="I105" s="8">
        <v>-6.22</v>
      </c>
      <c r="J105" s="8">
        <v>-1.1100000000000001</v>
      </c>
      <c r="K105" s="25" t="s">
        <v>734</v>
      </c>
      <c r="L105" s="85" t="str">
        <f t="shared" si="15"/>
        <v>Yes</v>
      </c>
    </row>
    <row r="106" spans="1:12" x14ac:dyDescent="0.25">
      <c r="A106" s="142" t="s">
        <v>565</v>
      </c>
      <c r="B106" s="21" t="s">
        <v>213</v>
      </c>
      <c r="C106" s="26">
        <v>20659788</v>
      </c>
      <c r="D106" s="7" t="str">
        <f t="shared" si="12"/>
        <v>N/A</v>
      </c>
      <c r="E106" s="26">
        <v>22719056</v>
      </c>
      <c r="F106" s="7" t="str">
        <f t="shared" si="13"/>
        <v>N/A</v>
      </c>
      <c r="G106" s="26">
        <v>23977836</v>
      </c>
      <c r="H106" s="7" t="str">
        <f t="shared" si="14"/>
        <v>N/A</v>
      </c>
      <c r="I106" s="8">
        <v>9.968</v>
      </c>
      <c r="J106" s="8">
        <v>5.5410000000000004</v>
      </c>
      <c r="K106" s="25" t="s">
        <v>734</v>
      </c>
      <c r="L106" s="85" t="str">
        <f t="shared" si="15"/>
        <v>Yes</v>
      </c>
    </row>
    <row r="107" spans="1:12" x14ac:dyDescent="0.25">
      <c r="A107" s="142" t="s">
        <v>566</v>
      </c>
      <c r="B107" s="21" t="s">
        <v>213</v>
      </c>
      <c r="C107" s="22">
        <v>54581</v>
      </c>
      <c r="D107" s="7" t="str">
        <f t="shared" si="12"/>
        <v>N/A</v>
      </c>
      <c r="E107" s="22">
        <v>55835</v>
      </c>
      <c r="F107" s="7" t="str">
        <f t="shared" si="13"/>
        <v>N/A</v>
      </c>
      <c r="G107" s="22">
        <v>57420</v>
      </c>
      <c r="H107" s="7" t="str">
        <f t="shared" si="14"/>
        <v>N/A</v>
      </c>
      <c r="I107" s="8">
        <v>2.298</v>
      </c>
      <c r="J107" s="8">
        <v>2.839</v>
      </c>
      <c r="K107" s="25" t="s">
        <v>734</v>
      </c>
      <c r="L107" s="85" t="str">
        <f t="shared" si="15"/>
        <v>Yes</v>
      </c>
    </row>
    <row r="108" spans="1:12" x14ac:dyDescent="0.25">
      <c r="A108" s="142" t="s">
        <v>1301</v>
      </c>
      <c r="B108" s="21" t="s">
        <v>213</v>
      </c>
      <c r="C108" s="26">
        <v>378.51611366999998</v>
      </c>
      <c r="D108" s="7" t="str">
        <f t="shared" si="12"/>
        <v>N/A</v>
      </c>
      <c r="E108" s="26">
        <v>406.89631951000001</v>
      </c>
      <c r="F108" s="7" t="str">
        <f t="shared" si="13"/>
        <v>N/A</v>
      </c>
      <c r="G108" s="26">
        <v>417.58683386000001</v>
      </c>
      <c r="H108" s="7" t="str">
        <f t="shared" si="14"/>
        <v>N/A</v>
      </c>
      <c r="I108" s="8">
        <v>7.4980000000000002</v>
      </c>
      <c r="J108" s="8">
        <v>2.6269999999999998</v>
      </c>
      <c r="K108" s="25" t="s">
        <v>734</v>
      </c>
      <c r="L108" s="85" t="str">
        <f t="shared" si="15"/>
        <v>Yes</v>
      </c>
    </row>
    <row r="109" spans="1:12" x14ac:dyDescent="0.25">
      <c r="A109" s="142" t="s">
        <v>567</v>
      </c>
      <c r="B109" s="21" t="s">
        <v>213</v>
      </c>
      <c r="C109" s="26">
        <v>54245445</v>
      </c>
      <c r="D109" s="7" t="str">
        <f t="shared" si="12"/>
        <v>N/A</v>
      </c>
      <c r="E109" s="26">
        <v>62945382</v>
      </c>
      <c r="F109" s="7" t="str">
        <f t="shared" si="13"/>
        <v>N/A</v>
      </c>
      <c r="G109" s="26">
        <v>67467453</v>
      </c>
      <c r="H109" s="7" t="str">
        <f t="shared" si="14"/>
        <v>N/A</v>
      </c>
      <c r="I109" s="8">
        <v>16.04</v>
      </c>
      <c r="J109" s="8">
        <v>7.1840000000000002</v>
      </c>
      <c r="K109" s="25" t="s">
        <v>734</v>
      </c>
      <c r="L109" s="85" t="str">
        <f t="shared" si="15"/>
        <v>Yes</v>
      </c>
    </row>
    <row r="110" spans="1:12" x14ac:dyDescent="0.25">
      <c r="A110" s="142" t="s">
        <v>568</v>
      </c>
      <c r="B110" s="21" t="s">
        <v>213</v>
      </c>
      <c r="C110" s="22">
        <v>67013</v>
      </c>
      <c r="D110" s="7" t="str">
        <f t="shared" si="12"/>
        <v>N/A</v>
      </c>
      <c r="E110" s="22">
        <v>67411</v>
      </c>
      <c r="F110" s="7" t="str">
        <f t="shared" si="13"/>
        <v>N/A</v>
      </c>
      <c r="G110" s="22">
        <v>67998</v>
      </c>
      <c r="H110" s="7" t="str">
        <f t="shared" si="14"/>
        <v>N/A</v>
      </c>
      <c r="I110" s="8">
        <v>0.59389999999999998</v>
      </c>
      <c r="J110" s="8">
        <v>0.87080000000000002</v>
      </c>
      <c r="K110" s="25" t="s">
        <v>734</v>
      </c>
      <c r="L110" s="85" t="str">
        <f t="shared" si="15"/>
        <v>Yes</v>
      </c>
    </row>
    <row r="111" spans="1:12" x14ac:dyDescent="0.25">
      <c r="A111" s="142" t="s">
        <v>1302</v>
      </c>
      <c r="B111" s="21" t="s">
        <v>213</v>
      </c>
      <c r="C111" s="26">
        <v>809.47644487000002</v>
      </c>
      <c r="D111" s="7" t="str">
        <f t="shared" si="12"/>
        <v>N/A</v>
      </c>
      <c r="E111" s="26">
        <v>933.75535149999996</v>
      </c>
      <c r="F111" s="7" t="str">
        <f t="shared" si="13"/>
        <v>N/A</v>
      </c>
      <c r="G111" s="26">
        <v>992.19760874999997</v>
      </c>
      <c r="H111" s="7" t="str">
        <f t="shared" si="14"/>
        <v>N/A</v>
      </c>
      <c r="I111" s="8">
        <v>15.35</v>
      </c>
      <c r="J111" s="8">
        <v>6.2590000000000003</v>
      </c>
      <c r="K111" s="25" t="s">
        <v>734</v>
      </c>
      <c r="L111" s="85" t="str">
        <f t="shared" si="15"/>
        <v>Yes</v>
      </c>
    </row>
    <row r="112" spans="1:12" ht="25" x14ac:dyDescent="0.25">
      <c r="A112" s="142" t="s">
        <v>569</v>
      </c>
      <c r="B112" s="21" t="s">
        <v>213</v>
      </c>
      <c r="C112" s="26">
        <v>35220882</v>
      </c>
      <c r="D112" s="7" t="str">
        <f t="shared" si="12"/>
        <v>N/A</v>
      </c>
      <c r="E112" s="26">
        <v>36429754</v>
      </c>
      <c r="F112" s="7" t="str">
        <f t="shared" si="13"/>
        <v>N/A</v>
      </c>
      <c r="G112" s="26">
        <v>38353287</v>
      </c>
      <c r="H112" s="7" t="str">
        <f t="shared" si="14"/>
        <v>N/A</v>
      </c>
      <c r="I112" s="8">
        <v>3.4319999999999999</v>
      </c>
      <c r="J112" s="8">
        <v>5.28</v>
      </c>
      <c r="K112" s="25" t="s">
        <v>734</v>
      </c>
      <c r="L112" s="85" t="str">
        <f t="shared" si="15"/>
        <v>Yes</v>
      </c>
    </row>
    <row r="113" spans="1:12" x14ac:dyDescent="0.25">
      <c r="A113" s="142" t="s">
        <v>570</v>
      </c>
      <c r="B113" s="21" t="s">
        <v>213</v>
      </c>
      <c r="C113" s="22">
        <v>2616</v>
      </c>
      <c r="D113" s="7" t="str">
        <f t="shared" si="12"/>
        <v>N/A</v>
      </c>
      <c r="E113" s="22">
        <v>2718</v>
      </c>
      <c r="F113" s="7" t="str">
        <f t="shared" si="13"/>
        <v>N/A</v>
      </c>
      <c r="G113" s="22">
        <v>11014</v>
      </c>
      <c r="H113" s="7" t="str">
        <f t="shared" si="14"/>
        <v>N/A</v>
      </c>
      <c r="I113" s="8">
        <v>3.899</v>
      </c>
      <c r="J113" s="8">
        <v>305.2</v>
      </c>
      <c r="K113" s="25" t="s">
        <v>734</v>
      </c>
      <c r="L113" s="85" t="str">
        <f t="shared" si="15"/>
        <v>No</v>
      </c>
    </row>
    <row r="114" spans="1:12" ht="25" x14ac:dyDescent="0.25">
      <c r="A114" s="142" t="s">
        <v>1303</v>
      </c>
      <c r="B114" s="21" t="s">
        <v>213</v>
      </c>
      <c r="C114" s="26">
        <v>13463.639907999999</v>
      </c>
      <c r="D114" s="7" t="str">
        <f t="shared" si="12"/>
        <v>N/A</v>
      </c>
      <c r="E114" s="26">
        <v>13403.147166999999</v>
      </c>
      <c r="F114" s="7" t="str">
        <f t="shared" si="13"/>
        <v>N/A</v>
      </c>
      <c r="G114" s="26">
        <v>3482.2305247999998</v>
      </c>
      <c r="H114" s="7" t="str">
        <f t="shared" si="14"/>
        <v>N/A</v>
      </c>
      <c r="I114" s="8">
        <v>-0.44900000000000001</v>
      </c>
      <c r="J114" s="8">
        <v>-74</v>
      </c>
      <c r="K114" s="25" t="s">
        <v>734</v>
      </c>
      <c r="L114" s="85" t="str">
        <f t="shared" si="15"/>
        <v>No</v>
      </c>
    </row>
    <row r="115" spans="1:12" ht="25" x14ac:dyDescent="0.25">
      <c r="A115" s="142" t="s">
        <v>571</v>
      </c>
      <c r="B115" s="21" t="s">
        <v>213</v>
      </c>
      <c r="C115" s="26">
        <v>4245514</v>
      </c>
      <c r="D115" s="7" t="str">
        <f t="shared" si="12"/>
        <v>N/A</v>
      </c>
      <c r="E115" s="26">
        <v>4965229</v>
      </c>
      <c r="F115" s="7" t="str">
        <f t="shared" si="13"/>
        <v>N/A</v>
      </c>
      <c r="G115" s="26">
        <v>5340556</v>
      </c>
      <c r="H115" s="7" t="str">
        <f t="shared" si="14"/>
        <v>N/A</v>
      </c>
      <c r="I115" s="8">
        <v>16.95</v>
      </c>
      <c r="J115" s="8">
        <v>7.5590000000000002</v>
      </c>
      <c r="K115" s="25" t="s">
        <v>734</v>
      </c>
      <c r="L115" s="85" t="str">
        <f t="shared" si="15"/>
        <v>Yes</v>
      </c>
    </row>
    <row r="116" spans="1:12" x14ac:dyDescent="0.25">
      <c r="A116" s="84" t="s">
        <v>572</v>
      </c>
      <c r="B116" s="21" t="s">
        <v>213</v>
      </c>
      <c r="C116" s="22">
        <v>5415</v>
      </c>
      <c r="D116" s="7" t="str">
        <f t="shared" si="12"/>
        <v>N/A</v>
      </c>
      <c r="E116" s="22">
        <v>5929</v>
      </c>
      <c r="F116" s="7" t="str">
        <f t="shared" si="13"/>
        <v>N/A</v>
      </c>
      <c r="G116" s="22">
        <v>5882</v>
      </c>
      <c r="H116" s="7" t="str">
        <f t="shared" si="14"/>
        <v>N/A</v>
      </c>
      <c r="I116" s="8">
        <v>9.4920000000000009</v>
      </c>
      <c r="J116" s="8">
        <v>-0.79300000000000004</v>
      </c>
      <c r="K116" s="25" t="s">
        <v>734</v>
      </c>
      <c r="L116" s="85" t="str">
        <f t="shared" si="15"/>
        <v>Yes</v>
      </c>
    </row>
    <row r="117" spans="1:12" ht="25" x14ac:dyDescent="0.25">
      <c r="A117" s="84" t="s">
        <v>1304</v>
      </c>
      <c r="B117" s="21" t="s">
        <v>213</v>
      </c>
      <c r="C117" s="26">
        <v>784.02843952000001</v>
      </c>
      <c r="D117" s="7" t="str">
        <f t="shared" si="12"/>
        <v>N/A</v>
      </c>
      <c r="E117" s="26">
        <v>837.44796761999999</v>
      </c>
      <c r="F117" s="7" t="str">
        <f t="shared" si="13"/>
        <v>N/A</v>
      </c>
      <c r="G117" s="26">
        <v>907.94899694000003</v>
      </c>
      <c r="H117" s="7" t="str">
        <f t="shared" si="14"/>
        <v>N/A</v>
      </c>
      <c r="I117" s="8">
        <v>6.8129999999999997</v>
      </c>
      <c r="J117" s="8">
        <v>8.4190000000000005</v>
      </c>
      <c r="K117" s="25" t="s">
        <v>734</v>
      </c>
      <c r="L117" s="85" t="str">
        <f t="shared" si="15"/>
        <v>Yes</v>
      </c>
    </row>
    <row r="118" spans="1:12" ht="25" x14ac:dyDescent="0.25">
      <c r="A118" s="116" t="s">
        <v>573</v>
      </c>
      <c r="B118" s="21" t="s">
        <v>213</v>
      </c>
      <c r="C118" s="26">
        <v>4095891</v>
      </c>
      <c r="D118" s="7" t="str">
        <f t="shared" si="12"/>
        <v>N/A</v>
      </c>
      <c r="E118" s="26">
        <v>4915768</v>
      </c>
      <c r="F118" s="7" t="str">
        <f t="shared" si="13"/>
        <v>N/A</v>
      </c>
      <c r="G118" s="26">
        <v>4695559</v>
      </c>
      <c r="H118" s="7" t="str">
        <f t="shared" si="14"/>
        <v>N/A</v>
      </c>
      <c r="I118" s="8">
        <v>20.02</v>
      </c>
      <c r="J118" s="8">
        <v>-4.4800000000000004</v>
      </c>
      <c r="K118" s="25" t="s">
        <v>734</v>
      </c>
      <c r="L118" s="85" t="str">
        <f t="shared" si="15"/>
        <v>Yes</v>
      </c>
    </row>
    <row r="119" spans="1:12" x14ac:dyDescent="0.25">
      <c r="A119" s="116" t="s">
        <v>574</v>
      </c>
      <c r="B119" s="21" t="s">
        <v>213</v>
      </c>
      <c r="C119" s="22">
        <v>1140</v>
      </c>
      <c r="D119" s="7" t="str">
        <f t="shared" si="12"/>
        <v>N/A</v>
      </c>
      <c r="E119" s="22">
        <v>1209</v>
      </c>
      <c r="F119" s="7" t="str">
        <f t="shared" si="13"/>
        <v>N/A</v>
      </c>
      <c r="G119" s="22">
        <v>1225</v>
      </c>
      <c r="H119" s="7" t="str">
        <f t="shared" si="14"/>
        <v>N/A</v>
      </c>
      <c r="I119" s="8">
        <v>6.0529999999999999</v>
      </c>
      <c r="J119" s="8">
        <v>1.323</v>
      </c>
      <c r="K119" s="25" t="s">
        <v>734</v>
      </c>
      <c r="L119" s="85" t="str">
        <f t="shared" si="15"/>
        <v>Yes</v>
      </c>
    </row>
    <row r="120" spans="1:12" ht="25" x14ac:dyDescent="0.25">
      <c r="A120" s="116" t="s">
        <v>1305</v>
      </c>
      <c r="B120" s="21" t="s">
        <v>213</v>
      </c>
      <c r="C120" s="26">
        <v>3592.8868421000002</v>
      </c>
      <c r="D120" s="7" t="str">
        <f t="shared" si="12"/>
        <v>N/A</v>
      </c>
      <c r="E120" s="26">
        <v>4065.9784946</v>
      </c>
      <c r="F120" s="7" t="str">
        <f t="shared" si="13"/>
        <v>N/A</v>
      </c>
      <c r="G120" s="26">
        <v>3833.1093878000001</v>
      </c>
      <c r="H120" s="7" t="str">
        <f t="shared" si="14"/>
        <v>N/A</v>
      </c>
      <c r="I120" s="8">
        <v>13.17</v>
      </c>
      <c r="J120" s="8">
        <v>-5.73</v>
      </c>
      <c r="K120" s="25" t="s">
        <v>734</v>
      </c>
      <c r="L120" s="85" t="str">
        <f t="shared" si="15"/>
        <v>Yes</v>
      </c>
    </row>
    <row r="121" spans="1:12" ht="25" x14ac:dyDescent="0.25">
      <c r="A121" s="116" t="s">
        <v>575</v>
      </c>
      <c r="B121" s="21" t="s">
        <v>213</v>
      </c>
      <c r="C121" s="26">
        <v>0</v>
      </c>
      <c r="D121" s="7" t="str">
        <f t="shared" si="12"/>
        <v>N/A</v>
      </c>
      <c r="E121" s="26">
        <v>0</v>
      </c>
      <c r="F121" s="7" t="str">
        <f t="shared" si="13"/>
        <v>N/A</v>
      </c>
      <c r="G121" s="26">
        <v>519342</v>
      </c>
      <c r="H121" s="7" t="str">
        <f t="shared" si="14"/>
        <v>N/A</v>
      </c>
      <c r="I121" s="8" t="s">
        <v>1750</v>
      </c>
      <c r="J121" s="8" t="s">
        <v>1750</v>
      </c>
      <c r="K121" s="25" t="s">
        <v>734</v>
      </c>
      <c r="L121" s="85" t="str">
        <f t="shared" si="15"/>
        <v>N/A</v>
      </c>
    </row>
    <row r="122" spans="1:12" x14ac:dyDescent="0.25">
      <c r="A122" s="116" t="s">
        <v>576</v>
      </c>
      <c r="B122" s="21" t="s">
        <v>213</v>
      </c>
      <c r="C122" s="22">
        <v>0</v>
      </c>
      <c r="D122" s="7" t="str">
        <f t="shared" si="12"/>
        <v>N/A</v>
      </c>
      <c r="E122" s="22">
        <v>0</v>
      </c>
      <c r="F122" s="7" t="str">
        <f t="shared" si="13"/>
        <v>N/A</v>
      </c>
      <c r="G122" s="22">
        <v>888</v>
      </c>
      <c r="H122" s="7" t="str">
        <f t="shared" si="14"/>
        <v>N/A</v>
      </c>
      <c r="I122" s="8" t="s">
        <v>1750</v>
      </c>
      <c r="J122" s="8" t="s">
        <v>1750</v>
      </c>
      <c r="K122" s="25" t="s">
        <v>734</v>
      </c>
      <c r="L122" s="85" t="str">
        <f t="shared" si="15"/>
        <v>N/A</v>
      </c>
    </row>
    <row r="123" spans="1:12" ht="25" x14ac:dyDescent="0.25">
      <c r="A123" s="116" t="s">
        <v>1306</v>
      </c>
      <c r="B123" s="21" t="s">
        <v>213</v>
      </c>
      <c r="C123" s="26" t="s">
        <v>1750</v>
      </c>
      <c r="D123" s="7" t="str">
        <f t="shared" si="12"/>
        <v>N/A</v>
      </c>
      <c r="E123" s="26" t="s">
        <v>1750</v>
      </c>
      <c r="F123" s="7" t="str">
        <f t="shared" si="13"/>
        <v>N/A</v>
      </c>
      <c r="G123" s="26">
        <v>584.84459459000004</v>
      </c>
      <c r="H123" s="7" t="str">
        <f t="shared" si="14"/>
        <v>N/A</v>
      </c>
      <c r="I123" s="8" t="s">
        <v>1750</v>
      </c>
      <c r="J123" s="8" t="s">
        <v>1750</v>
      </c>
      <c r="K123" s="25" t="s">
        <v>734</v>
      </c>
      <c r="L123" s="85" t="str">
        <f t="shared" si="15"/>
        <v>N/A</v>
      </c>
    </row>
    <row r="124" spans="1:12" ht="25" x14ac:dyDescent="0.25">
      <c r="A124" s="116" t="s">
        <v>577</v>
      </c>
      <c r="B124" s="21" t="s">
        <v>213</v>
      </c>
      <c r="C124" s="26">
        <v>1526439</v>
      </c>
      <c r="D124" s="7" t="str">
        <f t="shared" si="12"/>
        <v>N/A</v>
      </c>
      <c r="E124" s="26">
        <v>1512831</v>
      </c>
      <c r="F124" s="7" t="str">
        <f t="shared" si="13"/>
        <v>N/A</v>
      </c>
      <c r="G124" s="26">
        <v>1866270</v>
      </c>
      <c r="H124" s="7" t="str">
        <f t="shared" si="14"/>
        <v>N/A</v>
      </c>
      <c r="I124" s="8">
        <v>-0.89100000000000001</v>
      </c>
      <c r="J124" s="8">
        <v>23.36</v>
      </c>
      <c r="K124" s="25" t="s">
        <v>734</v>
      </c>
      <c r="L124" s="85" t="str">
        <f t="shared" si="15"/>
        <v>Yes</v>
      </c>
    </row>
    <row r="125" spans="1:12" x14ac:dyDescent="0.25">
      <c r="A125" s="108" t="s">
        <v>578</v>
      </c>
      <c r="B125" s="21" t="s">
        <v>213</v>
      </c>
      <c r="C125" s="22">
        <v>586</v>
      </c>
      <c r="D125" s="7" t="str">
        <f t="shared" si="12"/>
        <v>N/A</v>
      </c>
      <c r="E125" s="22">
        <v>596</v>
      </c>
      <c r="F125" s="7" t="str">
        <f t="shared" si="13"/>
        <v>N/A</v>
      </c>
      <c r="G125" s="22">
        <v>4588</v>
      </c>
      <c r="H125" s="7" t="str">
        <f t="shared" si="14"/>
        <v>N/A</v>
      </c>
      <c r="I125" s="8">
        <v>1.706</v>
      </c>
      <c r="J125" s="8">
        <v>669.8</v>
      </c>
      <c r="K125" s="25" t="s">
        <v>734</v>
      </c>
      <c r="L125" s="85" t="str">
        <f t="shared" si="15"/>
        <v>No</v>
      </c>
    </row>
    <row r="126" spans="1:12" ht="25" x14ac:dyDescent="0.25">
      <c r="A126" s="108" t="s">
        <v>1307</v>
      </c>
      <c r="B126" s="21" t="s">
        <v>213</v>
      </c>
      <c r="C126" s="26">
        <v>2604.8447099</v>
      </c>
      <c r="D126" s="7" t="str">
        <f t="shared" si="12"/>
        <v>N/A</v>
      </c>
      <c r="E126" s="26">
        <v>2538.3070469999998</v>
      </c>
      <c r="F126" s="7" t="str">
        <f t="shared" si="13"/>
        <v>N/A</v>
      </c>
      <c r="G126" s="26">
        <v>406.77201394999997</v>
      </c>
      <c r="H126" s="7" t="str">
        <f t="shared" si="14"/>
        <v>N/A</v>
      </c>
      <c r="I126" s="8">
        <v>-2.5499999999999998</v>
      </c>
      <c r="J126" s="8">
        <v>-84</v>
      </c>
      <c r="K126" s="25" t="s">
        <v>734</v>
      </c>
      <c r="L126" s="85" t="str">
        <f t="shared" si="15"/>
        <v>No</v>
      </c>
    </row>
    <row r="127" spans="1:12" ht="25" x14ac:dyDescent="0.25">
      <c r="A127" s="108" t="s">
        <v>579</v>
      </c>
      <c r="B127" s="21" t="s">
        <v>213</v>
      </c>
      <c r="C127" s="26">
        <v>4046656</v>
      </c>
      <c r="D127" s="7" t="str">
        <f t="shared" si="12"/>
        <v>N/A</v>
      </c>
      <c r="E127" s="26">
        <v>4283530</v>
      </c>
      <c r="F127" s="7" t="str">
        <f t="shared" si="13"/>
        <v>N/A</v>
      </c>
      <c r="G127" s="26">
        <v>4321035</v>
      </c>
      <c r="H127" s="7" t="str">
        <f t="shared" si="14"/>
        <v>N/A</v>
      </c>
      <c r="I127" s="8">
        <v>5.8540000000000001</v>
      </c>
      <c r="J127" s="8">
        <v>0.87560000000000004</v>
      </c>
      <c r="K127" s="25" t="s">
        <v>734</v>
      </c>
      <c r="L127" s="85" t="str">
        <f t="shared" si="15"/>
        <v>Yes</v>
      </c>
    </row>
    <row r="128" spans="1:12" x14ac:dyDescent="0.25">
      <c r="A128" s="108" t="s">
        <v>580</v>
      </c>
      <c r="B128" s="21" t="s">
        <v>213</v>
      </c>
      <c r="C128" s="22">
        <v>5456</v>
      </c>
      <c r="D128" s="7" t="str">
        <f t="shared" si="12"/>
        <v>N/A</v>
      </c>
      <c r="E128" s="22">
        <v>5924</v>
      </c>
      <c r="F128" s="7" t="str">
        <f t="shared" si="13"/>
        <v>N/A</v>
      </c>
      <c r="G128" s="22">
        <v>6257</v>
      </c>
      <c r="H128" s="7" t="str">
        <f t="shared" si="14"/>
        <v>N/A</v>
      </c>
      <c r="I128" s="8">
        <v>8.5779999999999994</v>
      </c>
      <c r="J128" s="8">
        <v>5.6210000000000004</v>
      </c>
      <c r="K128" s="25" t="s">
        <v>734</v>
      </c>
      <c r="L128" s="85" t="str">
        <f t="shared" si="15"/>
        <v>Yes</v>
      </c>
    </row>
    <row r="129" spans="1:12" ht="25" x14ac:dyDescent="0.25">
      <c r="A129" s="108" t="s">
        <v>1308</v>
      </c>
      <c r="B129" s="21" t="s">
        <v>213</v>
      </c>
      <c r="C129" s="26">
        <v>741.68914956000003</v>
      </c>
      <c r="D129" s="7" t="str">
        <f t="shared" si="12"/>
        <v>N/A</v>
      </c>
      <c r="E129" s="26">
        <v>723.08068872000001</v>
      </c>
      <c r="F129" s="7" t="str">
        <f t="shared" si="13"/>
        <v>N/A</v>
      </c>
      <c r="G129" s="26">
        <v>690.59213681000006</v>
      </c>
      <c r="H129" s="7" t="str">
        <f t="shared" si="14"/>
        <v>N/A</v>
      </c>
      <c r="I129" s="8">
        <v>-2.5099999999999998</v>
      </c>
      <c r="J129" s="8">
        <v>-4.49</v>
      </c>
      <c r="K129" s="25" t="s">
        <v>734</v>
      </c>
      <c r="L129" s="85" t="str">
        <f t="shared" si="15"/>
        <v>Yes</v>
      </c>
    </row>
    <row r="130" spans="1:12" x14ac:dyDescent="0.25">
      <c r="A130" s="108" t="s">
        <v>581</v>
      </c>
      <c r="B130" s="21" t="s">
        <v>213</v>
      </c>
      <c r="C130" s="26">
        <v>730430</v>
      </c>
      <c r="D130" s="7" t="str">
        <f t="shared" si="12"/>
        <v>N/A</v>
      </c>
      <c r="E130" s="26">
        <v>658056</v>
      </c>
      <c r="F130" s="7" t="str">
        <f t="shared" si="13"/>
        <v>N/A</v>
      </c>
      <c r="G130" s="26">
        <v>727246</v>
      </c>
      <c r="H130" s="7" t="str">
        <f t="shared" si="14"/>
        <v>N/A</v>
      </c>
      <c r="I130" s="8">
        <v>-9.91</v>
      </c>
      <c r="J130" s="8">
        <v>10.51</v>
      </c>
      <c r="K130" s="25" t="s">
        <v>734</v>
      </c>
      <c r="L130" s="85" t="str">
        <f t="shared" si="15"/>
        <v>Yes</v>
      </c>
    </row>
    <row r="131" spans="1:12" x14ac:dyDescent="0.25">
      <c r="A131" s="108" t="s">
        <v>582</v>
      </c>
      <c r="B131" s="21" t="s">
        <v>213</v>
      </c>
      <c r="C131" s="22">
        <v>70</v>
      </c>
      <c r="D131" s="7" t="str">
        <f t="shared" si="12"/>
        <v>N/A</v>
      </c>
      <c r="E131" s="22">
        <v>73</v>
      </c>
      <c r="F131" s="7" t="str">
        <f t="shared" si="13"/>
        <v>N/A</v>
      </c>
      <c r="G131" s="22">
        <v>71</v>
      </c>
      <c r="H131" s="7" t="str">
        <f t="shared" si="14"/>
        <v>N/A</v>
      </c>
      <c r="I131" s="8">
        <v>4.2859999999999996</v>
      </c>
      <c r="J131" s="8">
        <v>-2.74</v>
      </c>
      <c r="K131" s="25" t="s">
        <v>734</v>
      </c>
      <c r="L131" s="85" t="str">
        <f t="shared" si="15"/>
        <v>Yes</v>
      </c>
    </row>
    <row r="132" spans="1:12" x14ac:dyDescent="0.25">
      <c r="A132" s="108" t="s">
        <v>1309</v>
      </c>
      <c r="B132" s="21" t="s">
        <v>213</v>
      </c>
      <c r="C132" s="26">
        <v>10434.714286</v>
      </c>
      <c r="D132" s="7" t="str">
        <f t="shared" si="12"/>
        <v>N/A</v>
      </c>
      <c r="E132" s="26">
        <v>9014.4657533999998</v>
      </c>
      <c r="F132" s="7" t="str">
        <f t="shared" si="13"/>
        <v>N/A</v>
      </c>
      <c r="G132" s="26">
        <v>10242.901408</v>
      </c>
      <c r="H132" s="7" t="str">
        <f t="shared" si="14"/>
        <v>N/A</v>
      </c>
      <c r="I132" s="8">
        <v>-13.6</v>
      </c>
      <c r="J132" s="8">
        <v>13.63</v>
      </c>
      <c r="K132" s="25" t="s">
        <v>734</v>
      </c>
      <c r="L132" s="85" t="str">
        <f t="shared" si="15"/>
        <v>Yes</v>
      </c>
    </row>
    <row r="133" spans="1:12" ht="25" x14ac:dyDescent="0.25">
      <c r="A133" s="108" t="s">
        <v>583</v>
      </c>
      <c r="B133" s="21" t="s">
        <v>213</v>
      </c>
      <c r="C133" s="26">
        <v>43</v>
      </c>
      <c r="D133" s="7" t="str">
        <f t="shared" si="12"/>
        <v>N/A</v>
      </c>
      <c r="E133" s="26">
        <v>0</v>
      </c>
      <c r="F133" s="7" t="str">
        <f t="shared" si="13"/>
        <v>N/A</v>
      </c>
      <c r="G133" s="26">
        <v>1568063</v>
      </c>
      <c r="H133" s="7" t="str">
        <f t="shared" si="14"/>
        <v>N/A</v>
      </c>
      <c r="I133" s="8">
        <v>-100</v>
      </c>
      <c r="J133" s="8" t="s">
        <v>1750</v>
      </c>
      <c r="K133" s="25" t="s">
        <v>734</v>
      </c>
      <c r="L133" s="85" t="str">
        <f>IF(J133="Div by 0", "N/A", IF(OR(J133="N/A",K133="N/A"),"N/A", IF(J133&gt;VALUE(MID(K133,1,2)), "No", IF(J133&lt;-1*VALUE(MID(K133,1,2)), "No", "Yes"))))</f>
        <v>N/A</v>
      </c>
    </row>
    <row r="134" spans="1:12" x14ac:dyDescent="0.25">
      <c r="A134" s="108" t="s">
        <v>584</v>
      </c>
      <c r="B134" s="21" t="s">
        <v>213</v>
      </c>
      <c r="C134" s="22">
        <v>11</v>
      </c>
      <c r="D134" s="7" t="str">
        <f t="shared" si="12"/>
        <v>N/A</v>
      </c>
      <c r="E134" s="22">
        <v>0</v>
      </c>
      <c r="F134" s="7" t="str">
        <f t="shared" si="13"/>
        <v>N/A</v>
      </c>
      <c r="G134" s="22">
        <v>16253</v>
      </c>
      <c r="H134" s="7" t="str">
        <f t="shared" si="14"/>
        <v>N/A</v>
      </c>
      <c r="I134" s="8">
        <v>-100</v>
      </c>
      <c r="J134" s="8" t="s">
        <v>1750</v>
      </c>
      <c r="K134" s="25" t="s">
        <v>734</v>
      </c>
      <c r="L134" s="85" t="str">
        <f t="shared" ref="L134:L138" si="16">IF(J134="Div by 0", "N/A", IF(OR(J134="N/A",K134="N/A"),"N/A", IF(J134&gt;VALUE(MID(K134,1,2)), "No", IF(J134&lt;-1*VALUE(MID(K134,1,2)), "No", "Yes"))))</f>
        <v>N/A</v>
      </c>
    </row>
    <row r="135" spans="1:12" ht="25" x14ac:dyDescent="0.25">
      <c r="A135" s="108" t="s">
        <v>1310</v>
      </c>
      <c r="B135" s="21" t="s">
        <v>213</v>
      </c>
      <c r="C135" s="26">
        <v>43</v>
      </c>
      <c r="D135" s="7" t="str">
        <f t="shared" si="12"/>
        <v>N/A</v>
      </c>
      <c r="E135" s="26" t="s">
        <v>1750</v>
      </c>
      <c r="F135" s="7" t="str">
        <f t="shared" si="13"/>
        <v>N/A</v>
      </c>
      <c r="G135" s="26">
        <v>96.478373223000006</v>
      </c>
      <c r="H135" s="7" t="str">
        <f t="shared" si="14"/>
        <v>N/A</v>
      </c>
      <c r="I135" s="8" t="s">
        <v>1750</v>
      </c>
      <c r="J135" s="8" t="s">
        <v>1750</v>
      </c>
      <c r="K135" s="25" t="s">
        <v>734</v>
      </c>
      <c r="L135" s="85" t="str">
        <f t="shared" si="16"/>
        <v>N/A</v>
      </c>
    </row>
    <row r="136" spans="1:12" ht="25" x14ac:dyDescent="0.25">
      <c r="A136" s="108" t="s">
        <v>585</v>
      </c>
      <c r="B136" s="21" t="s">
        <v>213</v>
      </c>
      <c r="C136" s="26">
        <v>2948073</v>
      </c>
      <c r="D136" s="7" t="str">
        <f t="shared" ref="D136:D150" si="17">IF($B136="N/A","N/A",IF(C136&gt;10,"No",IF(C136&lt;-10,"No","Yes")))</f>
        <v>N/A</v>
      </c>
      <c r="E136" s="26">
        <v>3547519</v>
      </c>
      <c r="F136" s="7" t="str">
        <f t="shared" ref="F136:F150" si="18">IF($B136="N/A","N/A",IF(E136&gt;10,"No",IF(E136&lt;-10,"No","Yes")))</f>
        <v>N/A</v>
      </c>
      <c r="G136" s="26">
        <v>4038160</v>
      </c>
      <c r="H136" s="7" t="str">
        <f t="shared" ref="H136:H150" si="19">IF($B136="N/A","N/A",IF(G136&gt;10,"No",IF(G136&lt;-10,"No","Yes")))</f>
        <v>N/A</v>
      </c>
      <c r="I136" s="8">
        <v>20.329999999999998</v>
      </c>
      <c r="J136" s="8">
        <v>13.83</v>
      </c>
      <c r="K136" s="25" t="s">
        <v>734</v>
      </c>
      <c r="L136" s="85" t="str">
        <f t="shared" si="16"/>
        <v>Yes</v>
      </c>
    </row>
    <row r="137" spans="1:12" x14ac:dyDescent="0.25">
      <c r="A137" s="108" t="s">
        <v>586</v>
      </c>
      <c r="B137" s="21" t="s">
        <v>213</v>
      </c>
      <c r="C137" s="22">
        <v>60</v>
      </c>
      <c r="D137" s="7" t="str">
        <f t="shared" si="17"/>
        <v>N/A</v>
      </c>
      <c r="E137" s="22">
        <v>62</v>
      </c>
      <c r="F137" s="7" t="str">
        <f t="shared" si="18"/>
        <v>N/A</v>
      </c>
      <c r="G137" s="22">
        <v>55</v>
      </c>
      <c r="H137" s="7" t="str">
        <f t="shared" si="19"/>
        <v>N/A</v>
      </c>
      <c r="I137" s="8">
        <v>3.3330000000000002</v>
      </c>
      <c r="J137" s="8">
        <v>-11.3</v>
      </c>
      <c r="K137" s="25" t="s">
        <v>734</v>
      </c>
      <c r="L137" s="85" t="str">
        <f t="shared" si="16"/>
        <v>Yes</v>
      </c>
    </row>
    <row r="138" spans="1:12" ht="25" x14ac:dyDescent="0.25">
      <c r="A138" s="108" t="s">
        <v>1311</v>
      </c>
      <c r="B138" s="21" t="s">
        <v>213</v>
      </c>
      <c r="C138" s="26">
        <v>49134.55</v>
      </c>
      <c r="D138" s="7" t="str">
        <f t="shared" si="17"/>
        <v>N/A</v>
      </c>
      <c r="E138" s="26">
        <v>57218.048387000003</v>
      </c>
      <c r="F138" s="7" t="str">
        <f t="shared" si="18"/>
        <v>N/A</v>
      </c>
      <c r="G138" s="26">
        <v>73421.090909000006</v>
      </c>
      <c r="H138" s="7" t="str">
        <f t="shared" si="19"/>
        <v>N/A</v>
      </c>
      <c r="I138" s="8">
        <v>16.45</v>
      </c>
      <c r="J138" s="8">
        <v>28.32</v>
      </c>
      <c r="K138" s="25" t="s">
        <v>734</v>
      </c>
      <c r="L138" s="85" t="str">
        <f t="shared" si="16"/>
        <v>Yes</v>
      </c>
    </row>
    <row r="139" spans="1:12" ht="25" x14ac:dyDescent="0.25">
      <c r="A139" s="108" t="s">
        <v>587</v>
      </c>
      <c r="B139" s="21" t="s">
        <v>213</v>
      </c>
      <c r="C139" s="26">
        <v>14285452</v>
      </c>
      <c r="D139" s="7" t="str">
        <f t="shared" si="17"/>
        <v>N/A</v>
      </c>
      <c r="E139" s="26">
        <v>15666120</v>
      </c>
      <c r="F139" s="7" t="str">
        <f t="shared" si="18"/>
        <v>N/A</v>
      </c>
      <c r="G139" s="26">
        <v>15871602</v>
      </c>
      <c r="H139" s="7" t="str">
        <f t="shared" si="19"/>
        <v>N/A</v>
      </c>
      <c r="I139" s="8">
        <v>9.6649999999999991</v>
      </c>
      <c r="J139" s="8">
        <v>1.3120000000000001</v>
      </c>
      <c r="K139" s="25" t="s">
        <v>734</v>
      </c>
      <c r="L139" s="85" t="str">
        <f t="shared" ref="L139:L150" si="20">IF(J139="Div by 0", "N/A", IF(K139="N/A","N/A", IF(J139&gt;VALUE(MID(K139,1,2)), "No", IF(J139&lt;-1*VALUE(MID(K139,1,2)), "No", "Yes"))))</f>
        <v>Yes</v>
      </c>
    </row>
    <row r="140" spans="1:12" x14ac:dyDescent="0.25">
      <c r="A140" s="108" t="s">
        <v>588</v>
      </c>
      <c r="B140" s="21" t="s">
        <v>213</v>
      </c>
      <c r="C140" s="22">
        <v>29427</v>
      </c>
      <c r="D140" s="7" t="str">
        <f t="shared" si="17"/>
        <v>N/A</v>
      </c>
      <c r="E140" s="22">
        <v>30103</v>
      </c>
      <c r="F140" s="7" t="str">
        <f t="shared" si="18"/>
        <v>N/A</v>
      </c>
      <c r="G140" s="22">
        <v>30136</v>
      </c>
      <c r="H140" s="7" t="str">
        <f t="shared" si="19"/>
        <v>N/A</v>
      </c>
      <c r="I140" s="8">
        <v>2.2970000000000002</v>
      </c>
      <c r="J140" s="8">
        <v>0.1096</v>
      </c>
      <c r="K140" s="25" t="s">
        <v>734</v>
      </c>
      <c r="L140" s="85" t="str">
        <f t="shared" si="20"/>
        <v>Yes</v>
      </c>
    </row>
    <row r="141" spans="1:12" ht="25" x14ac:dyDescent="0.25">
      <c r="A141" s="108" t="s">
        <v>1312</v>
      </c>
      <c r="B141" s="21" t="s">
        <v>213</v>
      </c>
      <c r="C141" s="26">
        <v>485.45390287999999</v>
      </c>
      <c r="D141" s="7" t="str">
        <f t="shared" si="17"/>
        <v>N/A</v>
      </c>
      <c r="E141" s="26">
        <v>520.41723416000002</v>
      </c>
      <c r="F141" s="7" t="str">
        <f t="shared" si="18"/>
        <v>N/A</v>
      </c>
      <c r="G141" s="26">
        <v>526.66584816</v>
      </c>
      <c r="H141" s="7" t="str">
        <f t="shared" si="19"/>
        <v>N/A</v>
      </c>
      <c r="I141" s="8">
        <v>7.202</v>
      </c>
      <c r="J141" s="8">
        <v>1.2010000000000001</v>
      </c>
      <c r="K141" s="25" t="s">
        <v>734</v>
      </c>
      <c r="L141" s="85" t="str">
        <f t="shared" si="20"/>
        <v>Yes</v>
      </c>
    </row>
    <row r="142" spans="1:12" ht="25" x14ac:dyDescent="0.25">
      <c r="A142" s="108" t="s">
        <v>589</v>
      </c>
      <c r="B142" s="21" t="s">
        <v>213</v>
      </c>
      <c r="C142" s="26">
        <v>0</v>
      </c>
      <c r="D142" s="7" t="str">
        <f t="shared" si="17"/>
        <v>N/A</v>
      </c>
      <c r="E142" s="26">
        <v>0</v>
      </c>
      <c r="F142" s="7" t="str">
        <f t="shared" si="18"/>
        <v>N/A</v>
      </c>
      <c r="G142" s="26">
        <v>0</v>
      </c>
      <c r="H142" s="7" t="str">
        <f t="shared" si="19"/>
        <v>N/A</v>
      </c>
      <c r="I142" s="8" t="s">
        <v>1750</v>
      </c>
      <c r="J142" s="8" t="s">
        <v>1750</v>
      </c>
      <c r="K142" s="25" t="s">
        <v>734</v>
      </c>
      <c r="L142" s="85" t="str">
        <f t="shared" si="20"/>
        <v>N/A</v>
      </c>
    </row>
    <row r="143" spans="1:12" x14ac:dyDescent="0.25">
      <c r="A143" s="84" t="s">
        <v>590</v>
      </c>
      <c r="B143" s="21" t="s">
        <v>213</v>
      </c>
      <c r="C143" s="22">
        <v>0</v>
      </c>
      <c r="D143" s="7" t="str">
        <f t="shared" si="17"/>
        <v>N/A</v>
      </c>
      <c r="E143" s="22">
        <v>0</v>
      </c>
      <c r="F143" s="7" t="str">
        <f t="shared" si="18"/>
        <v>N/A</v>
      </c>
      <c r="G143" s="22">
        <v>0</v>
      </c>
      <c r="H143" s="7" t="str">
        <f t="shared" si="19"/>
        <v>N/A</v>
      </c>
      <c r="I143" s="8" t="s">
        <v>1750</v>
      </c>
      <c r="J143" s="8" t="s">
        <v>1750</v>
      </c>
      <c r="K143" s="25" t="s">
        <v>734</v>
      </c>
      <c r="L143" s="85" t="str">
        <f t="shared" si="20"/>
        <v>N/A</v>
      </c>
    </row>
    <row r="144" spans="1:12" ht="25" x14ac:dyDescent="0.25">
      <c r="A144" s="84" t="s">
        <v>1313</v>
      </c>
      <c r="B144" s="21" t="s">
        <v>213</v>
      </c>
      <c r="C144" s="26" t="s">
        <v>1750</v>
      </c>
      <c r="D144" s="7" t="str">
        <f t="shared" si="17"/>
        <v>N/A</v>
      </c>
      <c r="E144" s="26" t="s">
        <v>1750</v>
      </c>
      <c r="F144" s="7" t="str">
        <f t="shared" si="18"/>
        <v>N/A</v>
      </c>
      <c r="G144" s="26" t="s">
        <v>1750</v>
      </c>
      <c r="H144" s="7" t="str">
        <f t="shared" si="19"/>
        <v>N/A</v>
      </c>
      <c r="I144" s="8" t="s">
        <v>1750</v>
      </c>
      <c r="J144" s="8" t="s">
        <v>1750</v>
      </c>
      <c r="K144" s="25" t="s">
        <v>734</v>
      </c>
      <c r="L144" s="85" t="str">
        <f t="shared" si="20"/>
        <v>N/A</v>
      </c>
    </row>
    <row r="145" spans="1:12" ht="25" x14ac:dyDescent="0.25">
      <c r="A145" s="108" t="s">
        <v>591</v>
      </c>
      <c r="B145" s="21" t="s">
        <v>213</v>
      </c>
      <c r="C145" s="26">
        <v>28699840</v>
      </c>
      <c r="D145" s="7" t="str">
        <f t="shared" si="17"/>
        <v>N/A</v>
      </c>
      <c r="E145" s="26">
        <v>28441639</v>
      </c>
      <c r="F145" s="7" t="str">
        <f t="shared" si="18"/>
        <v>N/A</v>
      </c>
      <c r="G145" s="26">
        <v>35616676</v>
      </c>
      <c r="H145" s="7" t="str">
        <f t="shared" si="19"/>
        <v>N/A</v>
      </c>
      <c r="I145" s="8">
        <v>-0.9</v>
      </c>
      <c r="J145" s="8">
        <v>25.23</v>
      </c>
      <c r="K145" s="25" t="s">
        <v>734</v>
      </c>
      <c r="L145" s="85" t="str">
        <f t="shared" si="20"/>
        <v>Yes</v>
      </c>
    </row>
    <row r="146" spans="1:12" x14ac:dyDescent="0.25">
      <c r="A146" s="108" t="s">
        <v>592</v>
      </c>
      <c r="B146" s="21" t="s">
        <v>213</v>
      </c>
      <c r="C146" s="22">
        <v>14462</v>
      </c>
      <c r="D146" s="7" t="str">
        <f t="shared" si="17"/>
        <v>N/A</v>
      </c>
      <c r="E146" s="22">
        <v>15265</v>
      </c>
      <c r="F146" s="7" t="str">
        <f t="shared" si="18"/>
        <v>N/A</v>
      </c>
      <c r="G146" s="22">
        <v>16712</v>
      </c>
      <c r="H146" s="7" t="str">
        <f t="shared" si="19"/>
        <v>N/A</v>
      </c>
      <c r="I146" s="8">
        <v>5.5519999999999996</v>
      </c>
      <c r="J146" s="8">
        <v>9.4789999999999992</v>
      </c>
      <c r="K146" s="25" t="s">
        <v>734</v>
      </c>
      <c r="L146" s="85" t="str">
        <f t="shared" si="20"/>
        <v>Yes</v>
      </c>
    </row>
    <row r="147" spans="1:12" ht="25" x14ac:dyDescent="0.25">
      <c r="A147" s="108" t="s">
        <v>1314</v>
      </c>
      <c r="B147" s="21" t="s">
        <v>213</v>
      </c>
      <c r="C147" s="26">
        <v>1984.5000691</v>
      </c>
      <c r="D147" s="7" t="str">
        <f t="shared" si="17"/>
        <v>N/A</v>
      </c>
      <c r="E147" s="26">
        <v>1863.1928594999999</v>
      </c>
      <c r="F147" s="7" t="str">
        <f t="shared" si="18"/>
        <v>N/A</v>
      </c>
      <c r="G147" s="26">
        <v>2131.2036859999998</v>
      </c>
      <c r="H147" s="7" t="str">
        <f t="shared" si="19"/>
        <v>N/A</v>
      </c>
      <c r="I147" s="8">
        <v>-6.11</v>
      </c>
      <c r="J147" s="8">
        <v>14.38</v>
      </c>
      <c r="K147" s="25" t="s">
        <v>734</v>
      </c>
      <c r="L147" s="85" t="str">
        <f t="shared" si="20"/>
        <v>Yes</v>
      </c>
    </row>
    <row r="148" spans="1:12" ht="25" x14ac:dyDescent="0.25">
      <c r="A148" s="108" t="s">
        <v>593</v>
      </c>
      <c r="B148" s="21" t="s">
        <v>213</v>
      </c>
      <c r="C148" s="26">
        <v>17347</v>
      </c>
      <c r="D148" s="7" t="str">
        <f t="shared" si="17"/>
        <v>N/A</v>
      </c>
      <c r="E148" s="26">
        <v>15221</v>
      </c>
      <c r="F148" s="7" t="str">
        <f t="shared" si="18"/>
        <v>N/A</v>
      </c>
      <c r="G148" s="26">
        <v>14450</v>
      </c>
      <c r="H148" s="7" t="str">
        <f t="shared" si="19"/>
        <v>N/A</v>
      </c>
      <c r="I148" s="8">
        <v>-12.3</v>
      </c>
      <c r="J148" s="8">
        <v>-5.07</v>
      </c>
      <c r="K148" s="25" t="s">
        <v>734</v>
      </c>
      <c r="L148" s="85" t="str">
        <f t="shared" si="20"/>
        <v>Yes</v>
      </c>
    </row>
    <row r="149" spans="1:12" x14ac:dyDescent="0.25">
      <c r="A149" s="108" t="s">
        <v>594</v>
      </c>
      <c r="B149" s="21" t="s">
        <v>213</v>
      </c>
      <c r="C149" s="22">
        <v>11</v>
      </c>
      <c r="D149" s="7" t="str">
        <f t="shared" si="17"/>
        <v>N/A</v>
      </c>
      <c r="E149" s="22">
        <v>11</v>
      </c>
      <c r="F149" s="7" t="str">
        <f t="shared" si="18"/>
        <v>N/A</v>
      </c>
      <c r="G149" s="22">
        <v>11</v>
      </c>
      <c r="H149" s="7" t="str">
        <f t="shared" si="19"/>
        <v>N/A</v>
      </c>
      <c r="I149" s="8">
        <v>0</v>
      </c>
      <c r="J149" s="8">
        <v>0</v>
      </c>
      <c r="K149" s="25" t="s">
        <v>734</v>
      </c>
      <c r="L149" s="85" t="str">
        <f t="shared" si="20"/>
        <v>Yes</v>
      </c>
    </row>
    <row r="150" spans="1:12" ht="25" x14ac:dyDescent="0.25">
      <c r="A150" s="116" t="s">
        <v>1315</v>
      </c>
      <c r="B150" s="21" t="s">
        <v>213</v>
      </c>
      <c r="C150" s="26">
        <v>4336.75</v>
      </c>
      <c r="D150" s="7" t="str">
        <f t="shared" si="17"/>
        <v>N/A</v>
      </c>
      <c r="E150" s="26">
        <v>3805.25</v>
      </c>
      <c r="F150" s="7" t="str">
        <f t="shared" si="18"/>
        <v>N/A</v>
      </c>
      <c r="G150" s="26">
        <v>3612.5</v>
      </c>
      <c r="H150" s="7" t="str">
        <f t="shared" si="19"/>
        <v>N/A</v>
      </c>
      <c r="I150" s="8">
        <v>-12.3</v>
      </c>
      <c r="J150" s="8">
        <v>-5.07</v>
      </c>
      <c r="K150" s="25" t="s">
        <v>734</v>
      </c>
      <c r="L150" s="85" t="str">
        <f t="shared" si="20"/>
        <v>Yes</v>
      </c>
    </row>
    <row r="151" spans="1:12" x14ac:dyDescent="0.25">
      <c r="A151" s="116" t="s">
        <v>1316</v>
      </c>
      <c r="B151" s="21" t="s">
        <v>213</v>
      </c>
      <c r="C151" s="26">
        <v>864.21229314000004</v>
      </c>
      <c r="D151" s="7" t="str">
        <f t="shared" ref="D151:D170" si="21">IF($B151="N/A","N/A",IF(C151&gt;10,"No",IF(C151&lt;-10,"No","Yes")))</f>
        <v>N/A</v>
      </c>
      <c r="E151" s="26">
        <v>900.55820975999995</v>
      </c>
      <c r="F151" s="7" t="str">
        <f t="shared" ref="F151:F170" si="22">IF($B151="N/A","N/A",IF(E151&gt;10,"No",IF(E151&lt;-10,"No","Yes")))</f>
        <v>N/A</v>
      </c>
      <c r="G151" s="26">
        <v>924.64426109999999</v>
      </c>
      <c r="H151" s="7" t="str">
        <f t="shared" ref="H151:H170" si="23">IF($B151="N/A","N/A",IF(G151&gt;10,"No",IF(G151&lt;-10,"No","Yes")))</f>
        <v>N/A</v>
      </c>
      <c r="I151" s="8">
        <v>4.2060000000000004</v>
      </c>
      <c r="J151" s="8">
        <v>2.6749999999999998</v>
      </c>
      <c r="K151" s="25" t="s">
        <v>734</v>
      </c>
      <c r="L151" s="85" t="str">
        <f t="shared" ref="L151:L170" si="24">IF(J151="Div by 0", "N/A", IF(K151="N/A","N/A", IF(J151&gt;VALUE(MID(K151,1,2)), "No", IF(J151&lt;-1*VALUE(MID(K151,1,2)), "No", "Yes"))))</f>
        <v>Yes</v>
      </c>
    </row>
    <row r="152" spans="1:12" ht="25" x14ac:dyDescent="0.25">
      <c r="A152" s="116" t="s">
        <v>1317</v>
      </c>
      <c r="B152" s="21" t="s">
        <v>213</v>
      </c>
      <c r="C152" s="26">
        <v>1529.402439</v>
      </c>
      <c r="D152" s="7" t="str">
        <f t="shared" si="21"/>
        <v>N/A</v>
      </c>
      <c r="E152" s="26">
        <v>875.82098765000001</v>
      </c>
      <c r="F152" s="7" t="str">
        <f t="shared" si="22"/>
        <v>N/A</v>
      </c>
      <c r="G152" s="26">
        <v>2110.6583851</v>
      </c>
      <c r="H152" s="7" t="str">
        <f t="shared" si="23"/>
        <v>N/A</v>
      </c>
      <c r="I152" s="8">
        <v>-42.7</v>
      </c>
      <c r="J152" s="8">
        <v>141</v>
      </c>
      <c r="K152" s="25" t="s">
        <v>734</v>
      </c>
      <c r="L152" s="85" t="str">
        <f t="shared" si="24"/>
        <v>No</v>
      </c>
    </row>
    <row r="153" spans="1:12" ht="25" x14ac:dyDescent="0.25">
      <c r="A153" s="116" t="s">
        <v>1318</v>
      </c>
      <c r="B153" s="21" t="s">
        <v>213</v>
      </c>
      <c r="C153" s="26">
        <v>4477.1161825999998</v>
      </c>
      <c r="D153" s="7" t="str">
        <f t="shared" si="21"/>
        <v>N/A</v>
      </c>
      <c r="E153" s="26">
        <v>4548.3409150999996</v>
      </c>
      <c r="F153" s="7" t="str">
        <f t="shared" si="22"/>
        <v>N/A</v>
      </c>
      <c r="G153" s="26">
        <v>4766.4267361000002</v>
      </c>
      <c r="H153" s="7" t="str">
        <f t="shared" si="23"/>
        <v>N/A</v>
      </c>
      <c r="I153" s="8">
        <v>1.591</v>
      </c>
      <c r="J153" s="8">
        <v>4.7949999999999999</v>
      </c>
      <c r="K153" s="25" t="s">
        <v>734</v>
      </c>
      <c r="L153" s="85" t="str">
        <f t="shared" si="24"/>
        <v>Yes</v>
      </c>
    </row>
    <row r="154" spans="1:12" ht="25" x14ac:dyDescent="0.25">
      <c r="A154" s="116" t="s">
        <v>1319</v>
      </c>
      <c r="B154" s="21" t="s">
        <v>213</v>
      </c>
      <c r="C154" s="26">
        <v>404.82959434000003</v>
      </c>
      <c r="D154" s="7" t="str">
        <f t="shared" si="21"/>
        <v>N/A</v>
      </c>
      <c r="E154" s="26">
        <v>456.33809301999997</v>
      </c>
      <c r="F154" s="7" t="str">
        <f t="shared" si="22"/>
        <v>N/A</v>
      </c>
      <c r="G154" s="26">
        <v>457.50524625999998</v>
      </c>
      <c r="H154" s="7" t="str">
        <f t="shared" si="23"/>
        <v>N/A</v>
      </c>
      <c r="I154" s="8">
        <v>12.72</v>
      </c>
      <c r="J154" s="8">
        <v>0.25580000000000003</v>
      </c>
      <c r="K154" s="25" t="s">
        <v>734</v>
      </c>
      <c r="L154" s="85" t="str">
        <f t="shared" si="24"/>
        <v>Yes</v>
      </c>
    </row>
    <row r="155" spans="1:12" ht="25" x14ac:dyDescent="0.25">
      <c r="A155" s="108" t="s">
        <v>1320</v>
      </c>
      <c r="B155" s="21" t="s">
        <v>213</v>
      </c>
      <c r="C155" s="26">
        <v>896.36496318000002</v>
      </c>
      <c r="D155" s="7" t="str">
        <f t="shared" si="21"/>
        <v>N/A</v>
      </c>
      <c r="E155" s="26">
        <v>891.48329650000005</v>
      </c>
      <c r="F155" s="7" t="str">
        <f t="shared" si="22"/>
        <v>N/A</v>
      </c>
      <c r="G155" s="26">
        <v>878.20106730999998</v>
      </c>
      <c r="H155" s="7" t="str">
        <f t="shared" si="23"/>
        <v>N/A</v>
      </c>
      <c r="I155" s="8">
        <v>-0.54500000000000004</v>
      </c>
      <c r="J155" s="8">
        <v>-1.49</v>
      </c>
      <c r="K155" s="25" t="s">
        <v>734</v>
      </c>
      <c r="L155" s="85" t="str">
        <f t="shared" si="24"/>
        <v>Yes</v>
      </c>
    </row>
    <row r="156" spans="1:12" x14ac:dyDescent="0.25">
      <c r="A156" s="108" t="s">
        <v>1321</v>
      </c>
      <c r="B156" s="21" t="s">
        <v>213</v>
      </c>
      <c r="C156" s="26">
        <v>405.74894418000002</v>
      </c>
      <c r="D156" s="7" t="str">
        <f t="shared" si="21"/>
        <v>N/A</v>
      </c>
      <c r="E156" s="26">
        <v>424.40669173999999</v>
      </c>
      <c r="F156" s="7" t="str">
        <f t="shared" si="22"/>
        <v>N/A</v>
      </c>
      <c r="G156" s="26">
        <v>366.98877504000001</v>
      </c>
      <c r="H156" s="7" t="str">
        <f t="shared" si="23"/>
        <v>N/A</v>
      </c>
      <c r="I156" s="8">
        <v>4.5979999999999999</v>
      </c>
      <c r="J156" s="8">
        <v>-13.5</v>
      </c>
      <c r="K156" s="25" t="s">
        <v>734</v>
      </c>
      <c r="L156" s="85" t="str">
        <f t="shared" si="24"/>
        <v>Yes</v>
      </c>
    </row>
    <row r="157" spans="1:12" ht="25" x14ac:dyDescent="0.25">
      <c r="A157" s="108" t="s">
        <v>1322</v>
      </c>
      <c r="B157" s="21" t="s">
        <v>213</v>
      </c>
      <c r="C157" s="26">
        <v>4078.4329268000001</v>
      </c>
      <c r="D157" s="7" t="str">
        <f t="shared" si="21"/>
        <v>N/A</v>
      </c>
      <c r="E157" s="26">
        <v>4270.8703704</v>
      </c>
      <c r="F157" s="7" t="str">
        <f t="shared" si="22"/>
        <v>N/A</v>
      </c>
      <c r="G157" s="26">
        <v>5294.8571429000003</v>
      </c>
      <c r="H157" s="7" t="str">
        <f t="shared" si="23"/>
        <v>N/A</v>
      </c>
      <c r="I157" s="8">
        <v>4.718</v>
      </c>
      <c r="J157" s="8">
        <v>23.98</v>
      </c>
      <c r="K157" s="25" t="s">
        <v>734</v>
      </c>
      <c r="L157" s="85" t="str">
        <f t="shared" si="24"/>
        <v>Yes</v>
      </c>
    </row>
    <row r="158" spans="1:12" ht="25" x14ac:dyDescent="0.25">
      <c r="A158" s="108" t="s">
        <v>1323</v>
      </c>
      <c r="B158" s="21" t="s">
        <v>213</v>
      </c>
      <c r="C158" s="26">
        <v>2393.0864307000002</v>
      </c>
      <c r="D158" s="7" t="str">
        <f t="shared" si="21"/>
        <v>N/A</v>
      </c>
      <c r="E158" s="26">
        <v>2661.3696786999999</v>
      </c>
      <c r="F158" s="7" t="str">
        <f t="shared" si="22"/>
        <v>N/A</v>
      </c>
      <c r="G158" s="26">
        <v>2594.6624999999999</v>
      </c>
      <c r="H158" s="7" t="str">
        <f t="shared" si="23"/>
        <v>N/A</v>
      </c>
      <c r="I158" s="8">
        <v>11.21</v>
      </c>
      <c r="J158" s="8">
        <v>-2.5099999999999998</v>
      </c>
      <c r="K158" s="25" t="s">
        <v>734</v>
      </c>
      <c r="L158" s="85" t="str">
        <f t="shared" si="24"/>
        <v>Yes</v>
      </c>
    </row>
    <row r="159" spans="1:12" ht="25" x14ac:dyDescent="0.25">
      <c r="A159" s="108" t="s">
        <v>1324</v>
      </c>
      <c r="B159" s="21" t="s">
        <v>213</v>
      </c>
      <c r="C159" s="26">
        <v>251.13627611999999</v>
      </c>
      <c r="D159" s="7" t="str">
        <f t="shared" si="21"/>
        <v>N/A</v>
      </c>
      <c r="E159" s="26">
        <v>249.85139161000001</v>
      </c>
      <c r="F159" s="7" t="str">
        <f t="shared" si="22"/>
        <v>N/A</v>
      </c>
      <c r="G159" s="26">
        <v>173.66295729999999</v>
      </c>
      <c r="H159" s="7" t="str">
        <f t="shared" si="23"/>
        <v>N/A</v>
      </c>
      <c r="I159" s="8">
        <v>-0.51200000000000001</v>
      </c>
      <c r="J159" s="8">
        <v>-30.5</v>
      </c>
      <c r="K159" s="25" t="s">
        <v>734</v>
      </c>
      <c r="L159" s="85" t="str">
        <f t="shared" si="24"/>
        <v>No</v>
      </c>
    </row>
    <row r="160" spans="1:12" ht="25" x14ac:dyDescent="0.25">
      <c r="A160" s="116" t="s">
        <v>1325</v>
      </c>
      <c r="B160" s="21" t="s">
        <v>213</v>
      </c>
      <c r="C160" s="26">
        <v>1.3614818121000001</v>
      </c>
      <c r="D160" s="7" t="str">
        <f t="shared" si="21"/>
        <v>N/A</v>
      </c>
      <c r="E160" s="26">
        <v>0.35911434640000001</v>
      </c>
      <c r="F160" s="7" t="str">
        <f t="shared" si="22"/>
        <v>N/A</v>
      </c>
      <c r="G160" s="26">
        <v>0.83551385779999998</v>
      </c>
      <c r="H160" s="7" t="str">
        <f t="shared" si="23"/>
        <v>N/A</v>
      </c>
      <c r="I160" s="8">
        <v>-73.599999999999994</v>
      </c>
      <c r="J160" s="8">
        <v>132.69999999999999</v>
      </c>
      <c r="K160" s="25" t="s">
        <v>734</v>
      </c>
      <c r="L160" s="85" t="str">
        <f t="shared" si="24"/>
        <v>No</v>
      </c>
    </row>
    <row r="161" spans="1:12" x14ac:dyDescent="0.25">
      <c r="A161" s="116" t="s">
        <v>1326</v>
      </c>
      <c r="B161" s="21" t="s">
        <v>213</v>
      </c>
      <c r="C161" s="26">
        <v>434.71126336999998</v>
      </c>
      <c r="D161" s="7" t="str">
        <f t="shared" si="21"/>
        <v>N/A</v>
      </c>
      <c r="E161" s="26">
        <v>496.24639909000001</v>
      </c>
      <c r="F161" s="7" t="str">
        <f t="shared" si="22"/>
        <v>N/A</v>
      </c>
      <c r="G161" s="26">
        <v>528.11682883000003</v>
      </c>
      <c r="H161" s="7" t="str">
        <f t="shared" si="23"/>
        <v>N/A</v>
      </c>
      <c r="I161" s="8">
        <v>14.16</v>
      </c>
      <c r="J161" s="8">
        <v>6.4219999999999997</v>
      </c>
      <c r="K161" s="25" t="s">
        <v>734</v>
      </c>
      <c r="L161" s="85" t="str">
        <f t="shared" si="24"/>
        <v>Yes</v>
      </c>
    </row>
    <row r="162" spans="1:12" x14ac:dyDescent="0.25">
      <c r="A162" s="116" t="s">
        <v>1327</v>
      </c>
      <c r="B162" s="21" t="s">
        <v>213</v>
      </c>
      <c r="C162" s="26">
        <v>527.42073171000004</v>
      </c>
      <c r="D162" s="7" t="str">
        <f t="shared" si="21"/>
        <v>N/A</v>
      </c>
      <c r="E162" s="26">
        <v>710.56172839999999</v>
      </c>
      <c r="F162" s="7" t="str">
        <f t="shared" si="22"/>
        <v>N/A</v>
      </c>
      <c r="G162" s="26">
        <v>1510.3850932</v>
      </c>
      <c r="H162" s="7" t="str">
        <f t="shared" si="23"/>
        <v>N/A</v>
      </c>
      <c r="I162" s="8">
        <v>34.72</v>
      </c>
      <c r="J162" s="8">
        <v>112.6</v>
      </c>
      <c r="K162" s="25" t="s">
        <v>734</v>
      </c>
      <c r="L162" s="85" t="str">
        <f t="shared" si="24"/>
        <v>No</v>
      </c>
    </row>
    <row r="163" spans="1:12" x14ac:dyDescent="0.25">
      <c r="A163" s="116" t="s">
        <v>1677</v>
      </c>
      <c r="B163" s="21" t="s">
        <v>213</v>
      </c>
      <c r="C163" s="26">
        <v>2410.511786</v>
      </c>
      <c r="D163" s="7" t="str">
        <f t="shared" si="21"/>
        <v>N/A</v>
      </c>
      <c r="E163" s="26">
        <v>2835.7805115000001</v>
      </c>
      <c r="F163" s="7" t="str">
        <f t="shared" si="22"/>
        <v>N/A</v>
      </c>
      <c r="G163" s="26">
        <v>2979.1590277999999</v>
      </c>
      <c r="H163" s="7" t="str">
        <f t="shared" si="23"/>
        <v>N/A</v>
      </c>
      <c r="I163" s="8">
        <v>17.64</v>
      </c>
      <c r="J163" s="8">
        <v>5.056</v>
      </c>
      <c r="K163" s="25" t="s">
        <v>734</v>
      </c>
      <c r="L163" s="85" t="str">
        <f t="shared" si="24"/>
        <v>Yes</v>
      </c>
    </row>
    <row r="164" spans="1:12" x14ac:dyDescent="0.25">
      <c r="A164" s="116" t="s">
        <v>1328</v>
      </c>
      <c r="B164" s="21" t="s">
        <v>213</v>
      </c>
      <c r="C164" s="26">
        <v>211.39384304000001</v>
      </c>
      <c r="D164" s="7" t="str">
        <f t="shared" si="21"/>
        <v>N/A</v>
      </c>
      <c r="E164" s="26">
        <v>231.37041049999999</v>
      </c>
      <c r="F164" s="7" t="str">
        <f t="shared" si="22"/>
        <v>N/A</v>
      </c>
      <c r="G164" s="26">
        <v>245.59756754</v>
      </c>
      <c r="H164" s="7" t="str">
        <f t="shared" si="23"/>
        <v>N/A</v>
      </c>
      <c r="I164" s="8">
        <v>9.4499999999999993</v>
      </c>
      <c r="J164" s="8">
        <v>6.149</v>
      </c>
      <c r="K164" s="25" t="s">
        <v>734</v>
      </c>
      <c r="L164" s="85" t="str">
        <f t="shared" si="24"/>
        <v>Yes</v>
      </c>
    </row>
    <row r="165" spans="1:12" x14ac:dyDescent="0.25">
      <c r="A165" s="116" t="s">
        <v>1329</v>
      </c>
      <c r="B165" s="21" t="s">
        <v>213</v>
      </c>
      <c r="C165" s="26">
        <v>341.07145725999999</v>
      </c>
      <c r="D165" s="7" t="str">
        <f t="shared" si="21"/>
        <v>N/A</v>
      </c>
      <c r="E165" s="26">
        <v>408.70938948999998</v>
      </c>
      <c r="F165" s="7" t="str">
        <f t="shared" si="22"/>
        <v>N/A</v>
      </c>
      <c r="G165" s="26">
        <v>434.81649164999999</v>
      </c>
      <c r="H165" s="7" t="str">
        <f t="shared" si="23"/>
        <v>N/A</v>
      </c>
      <c r="I165" s="8">
        <v>19.829999999999998</v>
      </c>
      <c r="J165" s="8">
        <v>6.3879999999999999</v>
      </c>
      <c r="K165" s="25" t="s">
        <v>734</v>
      </c>
      <c r="L165" s="85" t="str">
        <f t="shared" si="24"/>
        <v>Yes</v>
      </c>
    </row>
    <row r="166" spans="1:12" x14ac:dyDescent="0.25">
      <c r="A166" s="116" t="s">
        <v>1330</v>
      </c>
      <c r="B166" s="21" t="s">
        <v>213</v>
      </c>
      <c r="C166" s="26">
        <v>2299.6678606999999</v>
      </c>
      <c r="D166" s="7" t="str">
        <f t="shared" si="21"/>
        <v>N/A</v>
      </c>
      <c r="E166" s="26">
        <v>2379.0465300000001</v>
      </c>
      <c r="F166" s="7" t="str">
        <f t="shared" si="22"/>
        <v>N/A</v>
      </c>
      <c r="G166" s="26">
        <v>2460.1828556999999</v>
      </c>
      <c r="H166" s="7" t="str">
        <f t="shared" si="23"/>
        <v>N/A</v>
      </c>
      <c r="I166" s="8">
        <v>3.452</v>
      </c>
      <c r="J166" s="8">
        <v>3.41</v>
      </c>
      <c r="K166" s="25" t="s">
        <v>734</v>
      </c>
      <c r="L166" s="85" t="str">
        <f t="shared" si="24"/>
        <v>Yes</v>
      </c>
    </row>
    <row r="167" spans="1:12" x14ac:dyDescent="0.25">
      <c r="A167" s="142" t="s">
        <v>1331</v>
      </c>
      <c r="B167" s="21" t="s">
        <v>213</v>
      </c>
      <c r="C167" s="26">
        <v>4666.4878048999999</v>
      </c>
      <c r="D167" s="7" t="str">
        <f t="shared" si="21"/>
        <v>N/A</v>
      </c>
      <c r="E167" s="26">
        <v>7367.2037037</v>
      </c>
      <c r="F167" s="7" t="str">
        <f t="shared" si="22"/>
        <v>N/A</v>
      </c>
      <c r="G167" s="26">
        <v>7953.8198757999999</v>
      </c>
      <c r="H167" s="7" t="str">
        <f t="shared" si="23"/>
        <v>N/A</v>
      </c>
      <c r="I167" s="8">
        <v>57.87</v>
      </c>
      <c r="J167" s="8">
        <v>7.9630000000000001</v>
      </c>
      <c r="K167" s="25" t="s">
        <v>734</v>
      </c>
      <c r="L167" s="85" t="str">
        <f t="shared" si="24"/>
        <v>Yes</v>
      </c>
    </row>
    <row r="168" spans="1:12" x14ac:dyDescent="0.25">
      <c r="A168" s="142" t="s">
        <v>1332</v>
      </c>
      <c r="B168" s="21" t="s">
        <v>213</v>
      </c>
      <c r="C168" s="26">
        <v>9504.6480974999995</v>
      </c>
      <c r="D168" s="7" t="str">
        <f t="shared" si="21"/>
        <v>N/A</v>
      </c>
      <c r="E168" s="26">
        <v>10016.109920999999</v>
      </c>
      <c r="F168" s="7" t="str">
        <f t="shared" si="22"/>
        <v>N/A</v>
      </c>
      <c r="G168" s="26">
        <v>10345.109375</v>
      </c>
      <c r="H168" s="7" t="str">
        <f t="shared" si="23"/>
        <v>N/A</v>
      </c>
      <c r="I168" s="8">
        <v>5.3810000000000002</v>
      </c>
      <c r="J168" s="8">
        <v>3.2850000000000001</v>
      </c>
      <c r="K168" s="25" t="s">
        <v>734</v>
      </c>
      <c r="L168" s="85" t="str">
        <f t="shared" si="24"/>
        <v>Yes</v>
      </c>
    </row>
    <row r="169" spans="1:12" x14ac:dyDescent="0.25">
      <c r="A169" s="142" t="s">
        <v>1333</v>
      </c>
      <c r="B169" s="21" t="s">
        <v>213</v>
      </c>
      <c r="C169" s="26">
        <v>1345.235287</v>
      </c>
      <c r="D169" s="7" t="str">
        <f t="shared" si="21"/>
        <v>N/A</v>
      </c>
      <c r="E169" s="26">
        <v>1383.4801577000001</v>
      </c>
      <c r="F169" s="7" t="str">
        <f t="shared" si="22"/>
        <v>N/A</v>
      </c>
      <c r="G169" s="26">
        <v>1431.5277395000001</v>
      </c>
      <c r="H169" s="7" t="str">
        <f t="shared" si="23"/>
        <v>N/A</v>
      </c>
      <c r="I169" s="8">
        <v>2.843</v>
      </c>
      <c r="J169" s="8">
        <v>3.4729999999999999</v>
      </c>
      <c r="K169" s="25" t="s">
        <v>734</v>
      </c>
      <c r="L169" s="85" t="str">
        <f t="shared" si="24"/>
        <v>Yes</v>
      </c>
    </row>
    <row r="170" spans="1:12" x14ac:dyDescent="0.25">
      <c r="A170" s="142" t="s">
        <v>1334</v>
      </c>
      <c r="B170" s="21" t="s">
        <v>213</v>
      </c>
      <c r="C170" s="26">
        <v>2511.6050435000002</v>
      </c>
      <c r="D170" s="7" t="str">
        <f t="shared" si="21"/>
        <v>N/A</v>
      </c>
      <c r="E170" s="26">
        <v>2586.7895923000001</v>
      </c>
      <c r="F170" s="7" t="str">
        <f t="shared" si="22"/>
        <v>N/A</v>
      </c>
      <c r="G170" s="26">
        <v>2620.5782407000002</v>
      </c>
      <c r="H170" s="7" t="str">
        <f t="shared" si="23"/>
        <v>N/A</v>
      </c>
      <c r="I170" s="8">
        <v>2.9929999999999999</v>
      </c>
      <c r="J170" s="8">
        <v>1.306</v>
      </c>
      <c r="K170" s="25" t="s">
        <v>734</v>
      </c>
      <c r="L170" s="85" t="str">
        <f t="shared" si="24"/>
        <v>Yes</v>
      </c>
    </row>
    <row r="171" spans="1:12" x14ac:dyDescent="0.25">
      <c r="A171" s="142" t="s">
        <v>85</v>
      </c>
      <c r="B171" s="21" t="s">
        <v>213</v>
      </c>
      <c r="C171" s="4">
        <v>11.135152462000001</v>
      </c>
      <c r="D171" s="7" t="str">
        <f t="shared" ref="D171:D202" si="25">IF($B171="N/A","N/A",IF(C171&gt;10,"No",IF(C171&lt;-10,"No","Yes")))</f>
        <v>N/A</v>
      </c>
      <c r="E171" s="4">
        <v>10.807060697000001</v>
      </c>
      <c r="F171" s="7" t="str">
        <f t="shared" ref="F171:F202" si="26">IF($B171="N/A","N/A",IF(E171&gt;10,"No",IF(E171&lt;-10,"No","Yes")))</f>
        <v>N/A</v>
      </c>
      <c r="G171" s="4">
        <v>10.484458047</v>
      </c>
      <c r="H171" s="7" t="str">
        <f t="shared" ref="H171:H202" si="27">IF($B171="N/A","N/A",IF(G171&gt;10,"No",IF(G171&lt;-10,"No","Yes")))</f>
        <v>N/A</v>
      </c>
      <c r="I171" s="8">
        <v>-2.95</v>
      </c>
      <c r="J171" s="8">
        <v>-2.99</v>
      </c>
      <c r="K171" s="25" t="s">
        <v>734</v>
      </c>
      <c r="L171" s="85" t="str">
        <f t="shared" ref="L171:L202" si="28">IF(J171="Div by 0", "N/A", IF(K171="N/A","N/A", IF(J171&gt;VALUE(MID(K171,1,2)), "No", IF(J171&lt;-1*VALUE(MID(K171,1,2)), "No", "Yes"))))</f>
        <v>Yes</v>
      </c>
    </row>
    <row r="172" spans="1:12" x14ac:dyDescent="0.25">
      <c r="A172" s="142" t="s">
        <v>462</v>
      </c>
      <c r="B172" s="21" t="s">
        <v>213</v>
      </c>
      <c r="C172" s="4">
        <v>11.585365854000001</v>
      </c>
      <c r="D172" s="7" t="str">
        <f t="shared" si="25"/>
        <v>N/A</v>
      </c>
      <c r="E172" s="4">
        <v>12.345679012</v>
      </c>
      <c r="F172" s="7" t="str">
        <f t="shared" si="26"/>
        <v>N/A</v>
      </c>
      <c r="G172" s="4">
        <v>17.391304347999998</v>
      </c>
      <c r="H172" s="7" t="str">
        <f t="shared" si="27"/>
        <v>N/A</v>
      </c>
      <c r="I172" s="8">
        <v>6.5629999999999997</v>
      </c>
      <c r="J172" s="8">
        <v>40.869999999999997</v>
      </c>
      <c r="K172" s="25" t="s">
        <v>734</v>
      </c>
      <c r="L172" s="85" t="str">
        <f t="shared" si="28"/>
        <v>No</v>
      </c>
    </row>
    <row r="173" spans="1:12" x14ac:dyDescent="0.25">
      <c r="A173" s="142" t="s">
        <v>463</v>
      </c>
      <c r="B173" s="21" t="s">
        <v>213</v>
      </c>
      <c r="C173" s="4">
        <v>16.774079632999999</v>
      </c>
      <c r="D173" s="7" t="str">
        <f t="shared" si="25"/>
        <v>N/A</v>
      </c>
      <c r="E173" s="4">
        <v>16.966103194999999</v>
      </c>
      <c r="F173" s="7" t="str">
        <f t="shared" si="26"/>
        <v>N/A</v>
      </c>
      <c r="G173" s="4">
        <v>16.076388889</v>
      </c>
      <c r="H173" s="7" t="str">
        <f t="shared" si="27"/>
        <v>N/A</v>
      </c>
      <c r="I173" s="8">
        <v>1.145</v>
      </c>
      <c r="J173" s="8">
        <v>-5.24</v>
      </c>
      <c r="K173" s="25" t="s">
        <v>734</v>
      </c>
      <c r="L173" s="85" t="str">
        <f t="shared" si="28"/>
        <v>Yes</v>
      </c>
    </row>
    <row r="174" spans="1:12" x14ac:dyDescent="0.25">
      <c r="A174" s="108" t="s">
        <v>464</v>
      </c>
      <c r="B174" s="21" t="s">
        <v>213</v>
      </c>
      <c r="C174" s="4">
        <v>8.0108704024000001</v>
      </c>
      <c r="D174" s="7" t="str">
        <f t="shared" si="25"/>
        <v>N/A</v>
      </c>
      <c r="E174" s="4">
        <v>7.9379868477000004</v>
      </c>
      <c r="F174" s="7" t="str">
        <f t="shared" si="26"/>
        <v>N/A</v>
      </c>
      <c r="G174" s="4">
        <v>7.6948765458999997</v>
      </c>
      <c r="H174" s="7" t="str">
        <f t="shared" si="27"/>
        <v>N/A</v>
      </c>
      <c r="I174" s="8">
        <v>-0.91</v>
      </c>
      <c r="J174" s="8">
        <v>-3.06</v>
      </c>
      <c r="K174" s="25" t="s">
        <v>734</v>
      </c>
      <c r="L174" s="85" t="str">
        <f t="shared" si="28"/>
        <v>Yes</v>
      </c>
    </row>
    <row r="175" spans="1:12" x14ac:dyDescent="0.25">
      <c r="A175" s="108" t="s">
        <v>465</v>
      </c>
      <c r="B175" s="21" t="s">
        <v>213</v>
      </c>
      <c r="C175" s="4">
        <v>20.955143940999999</v>
      </c>
      <c r="D175" s="7" t="str">
        <f t="shared" si="25"/>
        <v>N/A</v>
      </c>
      <c r="E175" s="4">
        <v>19.255600329</v>
      </c>
      <c r="F175" s="7" t="str">
        <f t="shared" si="26"/>
        <v>N/A</v>
      </c>
      <c r="G175" s="4">
        <v>18.811327251000002</v>
      </c>
      <c r="H175" s="7" t="str">
        <f t="shared" si="27"/>
        <v>N/A</v>
      </c>
      <c r="I175" s="8">
        <v>-8.11</v>
      </c>
      <c r="J175" s="8">
        <v>-2.31</v>
      </c>
      <c r="K175" s="25" t="s">
        <v>734</v>
      </c>
      <c r="L175" s="85" t="str">
        <f t="shared" si="28"/>
        <v>Yes</v>
      </c>
    </row>
    <row r="176" spans="1:12" x14ac:dyDescent="0.25">
      <c r="A176" s="108" t="s">
        <v>1335</v>
      </c>
      <c r="B176" s="21" t="s">
        <v>213</v>
      </c>
      <c r="C176" s="4">
        <v>0.94322234240000002</v>
      </c>
      <c r="D176" s="7" t="str">
        <f t="shared" si="25"/>
        <v>N/A</v>
      </c>
      <c r="E176" s="4">
        <v>0.96024218920000004</v>
      </c>
      <c r="F176" s="7" t="str">
        <f t="shared" si="26"/>
        <v>N/A</v>
      </c>
      <c r="G176" s="4">
        <v>0.87748823880000004</v>
      </c>
      <c r="H176" s="7" t="str">
        <f t="shared" si="27"/>
        <v>N/A</v>
      </c>
      <c r="I176" s="8">
        <v>1.804</v>
      </c>
      <c r="J176" s="8">
        <v>-8.6199999999999992</v>
      </c>
      <c r="K176" s="25" t="s">
        <v>734</v>
      </c>
      <c r="L176" s="85" t="str">
        <f t="shared" si="28"/>
        <v>Yes</v>
      </c>
    </row>
    <row r="177" spans="1:12" x14ac:dyDescent="0.25">
      <c r="A177" s="108" t="s">
        <v>1336</v>
      </c>
      <c r="B177" s="21" t="s">
        <v>213</v>
      </c>
      <c r="C177" s="4">
        <v>15.853658536999999</v>
      </c>
      <c r="D177" s="7" t="str">
        <f t="shared" si="25"/>
        <v>N/A</v>
      </c>
      <c r="E177" s="4">
        <v>12.962962963000001</v>
      </c>
      <c r="F177" s="7" t="str">
        <f t="shared" si="26"/>
        <v>N/A</v>
      </c>
      <c r="G177" s="4">
        <v>15.527950311</v>
      </c>
      <c r="H177" s="7" t="str">
        <f t="shared" si="27"/>
        <v>N/A</v>
      </c>
      <c r="I177" s="8">
        <v>-18.2</v>
      </c>
      <c r="J177" s="8">
        <v>19.79</v>
      </c>
      <c r="K177" s="25" t="s">
        <v>734</v>
      </c>
      <c r="L177" s="85" t="str">
        <f t="shared" si="28"/>
        <v>Yes</v>
      </c>
    </row>
    <row r="178" spans="1:12" x14ac:dyDescent="0.25">
      <c r="A178" s="108" t="s">
        <v>1337</v>
      </c>
      <c r="B178" s="21" t="s">
        <v>213</v>
      </c>
      <c r="C178" s="4">
        <v>4.1846914452000004</v>
      </c>
      <c r="D178" s="7" t="str">
        <f t="shared" si="25"/>
        <v>N/A</v>
      </c>
      <c r="E178" s="4">
        <v>4.3101159395000002</v>
      </c>
      <c r="F178" s="7" t="str">
        <f t="shared" si="26"/>
        <v>N/A</v>
      </c>
      <c r="G178" s="4">
        <v>4.1840277777999999</v>
      </c>
      <c r="H178" s="7" t="str">
        <f t="shared" si="27"/>
        <v>N/A</v>
      </c>
      <c r="I178" s="8">
        <v>2.9969999999999999</v>
      </c>
      <c r="J178" s="8">
        <v>-2.93</v>
      </c>
      <c r="K178" s="25" t="s">
        <v>734</v>
      </c>
      <c r="L178" s="85" t="str">
        <f t="shared" si="28"/>
        <v>Yes</v>
      </c>
    </row>
    <row r="179" spans="1:12" x14ac:dyDescent="0.25">
      <c r="A179" s="108" t="s">
        <v>1338</v>
      </c>
      <c r="B179" s="21" t="s">
        <v>213</v>
      </c>
      <c r="C179" s="4">
        <v>0.73826315620000005</v>
      </c>
      <c r="D179" s="7" t="str">
        <f t="shared" si="25"/>
        <v>N/A</v>
      </c>
      <c r="E179" s="4">
        <v>0.76270543749999997</v>
      </c>
      <c r="F179" s="7" t="str">
        <f t="shared" si="26"/>
        <v>N/A</v>
      </c>
      <c r="G179" s="4">
        <v>0.65174300860000001</v>
      </c>
      <c r="H179" s="7" t="str">
        <f t="shared" si="27"/>
        <v>N/A</v>
      </c>
      <c r="I179" s="8">
        <v>3.3109999999999999</v>
      </c>
      <c r="J179" s="8">
        <v>-14.5</v>
      </c>
      <c r="K179" s="25" t="s">
        <v>734</v>
      </c>
      <c r="L179" s="85" t="str">
        <f t="shared" si="28"/>
        <v>Yes</v>
      </c>
    </row>
    <row r="180" spans="1:12" x14ac:dyDescent="0.25">
      <c r="A180" s="108" t="s">
        <v>1339</v>
      </c>
      <c r="B180" s="21" t="s">
        <v>213</v>
      </c>
      <c r="C180" s="4">
        <v>2.6779736700000001E-2</v>
      </c>
      <c r="D180" s="7" t="str">
        <f t="shared" si="25"/>
        <v>N/A</v>
      </c>
      <c r="E180" s="4">
        <v>2.5997660200000001E-2</v>
      </c>
      <c r="F180" s="7" t="str">
        <f t="shared" si="26"/>
        <v>N/A</v>
      </c>
      <c r="G180" s="4">
        <v>3.8733000500000003E-2</v>
      </c>
      <c r="H180" s="7" t="str">
        <f t="shared" si="27"/>
        <v>N/A</v>
      </c>
      <c r="I180" s="8">
        <v>-2.92</v>
      </c>
      <c r="J180" s="8">
        <v>48.99</v>
      </c>
      <c r="K180" s="25" t="s">
        <v>734</v>
      </c>
      <c r="L180" s="85" t="str">
        <f t="shared" si="28"/>
        <v>No</v>
      </c>
    </row>
    <row r="181" spans="1:12" x14ac:dyDescent="0.25">
      <c r="A181" s="108" t="s">
        <v>86</v>
      </c>
      <c r="B181" s="21" t="s">
        <v>213</v>
      </c>
      <c r="C181" s="4">
        <v>0.42480883600000002</v>
      </c>
      <c r="D181" s="7" t="str">
        <f t="shared" si="25"/>
        <v>N/A</v>
      </c>
      <c r="E181" s="4">
        <v>0.32840722500000002</v>
      </c>
      <c r="F181" s="7" t="str">
        <f t="shared" si="26"/>
        <v>N/A</v>
      </c>
      <c r="G181" s="4">
        <v>2.1409455842999998</v>
      </c>
      <c r="H181" s="7" t="str">
        <f t="shared" si="27"/>
        <v>N/A</v>
      </c>
      <c r="I181" s="8">
        <v>-22.7</v>
      </c>
      <c r="J181" s="8">
        <v>551.9</v>
      </c>
      <c r="K181" s="25" t="s">
        <v>734</v>
      </c>
      <c r="L181" s="85" t="str">
        <f t="shared" si="28"/>
        <v>No</v>
      </c>
    </row>
    <row r="182" spans="1:12" x14ac:dyDescent="0.25">
      <c r="A182" s="108" t="s">
        <v>87</v>
      </c>
      <c r="B182" s="21" t="s">
        <v>213</v>
      </c>
      <c r="C182" s="4">
        <v>53.702768761999998</v>
      </c>
      <c r="D182" s="7" t="str">
        <f t="shared" si="25"/>
        <v>N/A</v>
      </c>
      <c r="E182" s="4">
        <v>53.145226776000001</v>
      </c>
      <c r="F182" s="7" t="str">
        <f t="shared" si="26"/>
        <v>N/A</v>
      </c>
      <c r="G182" s="4">
        <v>53.226980611000002</v>
      </c>
      <c r="H182" s="7" t="str">
        <f t="shared" si="27"/>
        <v>N/A</v>
      </c>
      <c r="I182" s="8">
        <v>-1.04</v>
      </c>
      <c r="J182" s="8">
        <v>0.15379999999999999</v>
      </c>
      <c r="K182" s="25" t="s">
        <v>734</v>
      </c>
      <c r="L182" s="85" t="str">
        <f t="shared" si="28"/>
        <v>Yes</v>
      </c>
    </row>
    <row r="183" spans="1:12" x14ac:dyDescent="0.25">
      <c r="A183" s="108" t="s">
        <v>466</v>
      </c>
      <c r="B183" s="21" t="s">
        <v>213</v>
      </c>
      <c r="C183" s="4">
        <v>65.243902438999996</v>
      </c>
      <c r="D183" s="7" t="str">
        <f t="shared" si="25"/>
        <v>N/A</v>
      </c>
      <c r="E183" s="4">
        <v>70.987654320999994</v>
      </c>
      <c r="F183" s="7" t="str">
        <f t="shared" si="26"/>
        <v>N/A</v>
      </c>
      <c r="G183" s="4">
        <v>79.503105590000004</v>
      </c>
      <c r="H183" s="7" t="str">
        <f t="shared" si="27"/>
        <v>N/A</v>
      </c>
      <c r="I183" s="8">
        <v>8.8040000000000003</v>
      </c>
      <c r="J183" s="8">
        <v>12</v>
      </c>
      <c r="K183" s="25" t="s">
        <v>734</v>
      </c>
      <c r="L183" s="85" t="str">
        <f t="shared" si="28"/>
        <v>Yes</v>
      </c>
    </row>
    <row r="184" spans="1:12" x14ac:dyDescent="0.25">
      <c r="A184" s="108" t="s">
        <v>467</v>
      </c>
      <c r="B184" s="21" t="s">
        <v>213</v>
      </c>
      <c r="C184" s="4">
        <v>69.250463494000002</v>
      </c>
      <c r="D184" s="7" t="str">
        <f t="shared" si="25"/>
        <v>N/A</v>
      </c>
      <c r="E184" s="4">
        <v>69.643331267999997</v>
      </c>
      <c r="F184" s="7" t="str">
        <f t="shared" si="26"/>
        <v>N/A</v>
      </c>
      <c r="G184" s="4">
        <v>69.505208332999999</v>
      </c>
      <c r="H184" s="7" t="str">
        <f t="shared" si="27"/>
        <v>N/A</v>
      </c>
      <c r="I184" s="8">
        <v>0.56730000000000003</v>
      </c>
      <c r="J184" s="8">
        <v>-0.19800000000000001</v>
      </c>
      <c r="K184" s="25" t="s">
        <v>734</v>
      </c>
      <c r="L184" s="85" t="str">
        <f t="shared" si="28"/>
        <v>Yes</v>
      </c>
    </row>
    <row r="185" spans="1:12" x14ac:dyDescent="0.25">
      <c r="A185" s="108" t="s">
        <v>468</v>
      </c>
      <c r="B185" s="21" t="s">
        <v>213</v>
      </c>
      <c r="C185" s="4">
        <v>50.686001605999998</v>
      </c>
      <c r="D185" s="7" t="str">
        <f t="shared" si="25"/>
        <v>N/A</v>
      </c>
      <c r="E185" s="4">
        <v>50.10563037</v>
      </c>
      <c r="F185" s="7" t="str">
        <f t="shared" si="26"/>
        <v>N/A</v>
      </c>
      <c r="G185" s="4">
        <v>50.155125609000002</v>
      </c>
      <c r="H185" s="7" t="str">
        <f t="shared" si="27"/>
        <v>N/A</v>
      </c>
      <c r="I185" s="8">
        <v>-1.1499999999999999</v>
      </c>
      <c r="J185" s="8">
        <v>9.8799999999999999E-2</v>
      </c>
      <c r="K185" s="25" t="s">
        <v>734</v>
      </c>
      <c r="L185" s="85" t="str">
        <f t="shared" si="28"/>
        <v>Yes</v>
      </c>
    </row>
    <row r="186" spans="1:12" x14ac:dyDescent="0.25">
      <c r="A186" s="108" t="s">
        <v>469</v>
      </c>
      <c r="B186" s="21" t="s">
        <v>213</v>
      </c>
      <c r="C186" s="4">
        <v>57.995983039999999</v>
      </c>
      <c r="D186" s="7" t="str">
        <f t="shared" si="25"/>
        <v>N/A</v>
      </c>
      <c r="E186" s="4">
        <v>57.099527709</v>
      </c>
      <c r="F186" s="7" t="str">
        <f t="shared" si="26"/>
        <v>N/A</v>
      </c>
      <c r="G186" s="4">
        <v>57.238767430000003</v>
      </c>
      <c r="H186" s="7" t="str">
        <f t="shared" si="27"/>
        <v>N/A</v>
      </c>
      <c r="I186" s="8">
        <v>-1.55</v>
      </c>
      <c r="J186" s="8">
        <v>0.24390000000000001</v>
      </c>
      <c r="K186" s="25" t="s">
        <v>734</v>
      </c>
      <c r="L186" s="85" t="str">
        <f t="shared" si="28"/>
        <v>Yes</v>
      </c>
    </row>
    <row r="187" spans="1:12" x14ac:dyDescent="0.25">
      <c r="A187" s="108" t="s">
        <v>116</v>
      </c>
      <c r="B187" s="21" t="s">
        <v>213</v>
      </c>
      <c r="C187" s="4">
        <v>85.804383540000003</v>
      </c>
      <c r="D187" s="7" t="str">
        <f t="shared" si="25"/>
        <v>N/A</v>
      </c>
      <c r="E187" s="4">
        <v>84.986952373999998</v>
      </c>
      <c r="F187" s="7" t="str">
        <f t="shared" si="26"/>
        <v>N/A</v>
      </c>
      <c r="G187" s="4">
        <v>84.980939484000004</v>
      </c>
      <c r="H187" s="7" t="str">
        <f t="shared" si="27"/>
        <v>N/A</v>
      </c>
      <c r="I187" s="8">
        <v>-0.95299999999999996</v>
      </c>
      <c r="J187" s="8">
        <v>-7.0000000000000001E-3</v>
      </c>
      <c r="K187" s="25" t="s">
        <v>734</v>
      </c>
      <c r="L187" s="85" t="str">
        <f t="shared" si="28"/>
        <v>Yes</v>
      </c>
    </row>
    <row r="188" spans="1:12" x14ac:dyDescent="0.25">
      <c r="A188" s="108" t="s">
        <v>470</v>
      </c>
      <c r="B188" s="21" t="s">
        <v>213</v>
      </c>
      <c r="C188" s="4">
        <v>82.926829268000006</v>
      </c>
      <c r="D188" s="7" t="str">
        <f t="shared" si="25"/>
        <v>N/A</v>
      </c>
      <c r="E188" s="4">
        <v>84.567901234999994</v>
      </c>
      <c r="F188" s="7" t="str">
        <f t="shared" si="26"/>
        <v>N/A</v>
      </c>
      <c r="G188" s="4">
        <v>90.683229814000001</v>
      </c>
      <c r="H188" s="7" t="str">
        <f t="shared" si="27"/>
        <v>N/A</v>
      </c>
      <c r="I188" s="8">
        <v>1.9790000000000001</v>
      </c>
      <c r="J188" s="8">
        <v>7.2309999999999999</v>
      </c>
      <c r="K188" s="25" t="s">
        <v>734</v>
      </c>
      <c r="L188" s="85" t="str">
        <f t="shared" si="28"/>
        <v>Yes</v>
      </c>
    </row>
    <row r="189" spans="1:12" x14ac:dyDescent="0.25">
      <c r="A189" s="108" t="s">
        <v>471</v>
      </c>
      <c r="B189" s="21" t="s">
        <v>213</v>
      </c>
      <c r="C189" s="4">
        <v>89.564756775999996</v>
      </c>
      <c r="D189" s="7" t="str">
        <f t="shared" si="25"/>
        <v>N/A</v>
      </c>
      <c r="E189" s="4">
        <v>89.830958491999993</v>
      </c>
      <c r="F189" s="7" t="str">
        <f t="shared" si="26"/>
        <v>N/A</v>
      </c>
      <c r="G189" s="4">
        <v>89.296875</v>
      </c>
      <c r="H189" s="7" t="str">
        <f t="shared" si="27"/>
        <v>N/A</v>
      </c>
      <c r="I189" s="8">
        <v>0.29720000000000002</v>
      </c>
      <c r="J189" s="8">
        <v>-0.59499999999999997</v>
      </c>
      <c r="K189" s="25" t="s">
        <v>734</v>
      </c>
      <c r="L189" s="85" t="str">
        <f t="shared" si="28"/>
        <v>Yes</v>
      </c>
    </row>
    <row r="190" spans="1:12" x14ac:dyDescent="0.25">
      <c r="A190" s="108" t="s">
        <v>472</v>
      </c>
      <c r="B190" s="21" t="s">
        <v>213</v>
      </c>
      <c r="C190" s="4">
        <v>86.118232129000006</v>
      </c>
      <c r="D190" s="7" t="str">
        <f t="shared" si="25"/>
        <v>N/A</v>
      </c>
      <c r="E190" s="4">
        <v>85.467427928000006</v>
      </c>
      <c r="F190" s="7" t="str">
        <f t="shared" si="26"/>
        <v>N/A</v>
      </c>
      <c r="G190" s="4">
        <v>85.490369285</v>
      </c>
      <c r="H190" s="7" t="str">
        <f t="shared" si="27"/>
        <v>N/A</v>
      </c>
      <c r="I190" s="8">
        <v>-0.75600000000000001</v>
      </c>
      <c r="J190" s="8">
        <v>2.6800000000000001E-2</v>
      </c>
      <c r="K190" s="25" t="s">
        <v>734</v>
      </c>
      <c r="L190" s="85" t="str">
        <f t="shared" si="28"/>
        <v>Yes</v>
      </c>
    </row>
    <row r="191" spans="1:12" x14ac:dyDescent="0.25">
      <c r="A191" s="108" t="s">
        <v>473</v>
      </c>
      <c r="B191" s="21" t="s">
        <v>213</v>
      </c>
      <c r="C191" s="4">
        <v>82.651193930000005</v>
      </c>
      <c r="D191" s="7" t="str">
        <f t="shared" si="25"/>
        <v>N/A</v>
      </c>
      <c r="E191" s="4">
        <v>80.696737294000002</v>
      </c>
      <c r="F191" s="7" t="str">
        <f t="shared" si="26"/>
        <v>N/A</v>
      </c>
      <c r="G191" s="4">
        <v>80.762609744000002</v>
      </c>
      <c r="H191" s="7" t="str">
        <f t="shared" si="27"/>
        <v>N/A</v>
      </c>
      <c r="I191" s="8">
        <v>-2.36</v>
      </c>
      <c r="J191" s="8">
        <v>8.1600000000000006E-2</v>
      </c>
      <c r="K191" s="25" t="s">
        <v>734</v>
      </c>
      <c r="L191" s="85" t="str">
        <f t="shared" si="28"/>
        <v>Yes</v>
      </c>
    </row>
    <row r="192" spans="1:12" x14ac:dyDescent="0.25">
      <c r="A192" s="108" t="s">
        <v>1340</v>
      </c>
      <c r="B192" s="21" t="s">
        <v>213</v>
      </c>
      <c r="C192" s="22">
        <v>5.3363080245000001</v>
      </c>
      <c r="D192" s="7" t="str">
        <f t="shared" si="25"/>
        <v>N/A</v>
      </c>
      <c r="E192" s="22">
        <v>5.5</v>
      </c>
      <c r="F192" s="7" t="str">
        <f t="shared" si="26"/>
        <v>N/A</v>
      </c>
      <c r="G192" s="22">
        <v>5.6568612812000003</v>
      </c>
      <c r="H192" s="7" t="str">
        <f t="shared" si="27"/>
        <v>N/A</v>
      </c>
      <c r="I192" s="8">
        <v>3.0680000000000001</v>
      </c>
      <c r="J192" s="8">
        <v>2.8519999999999999</v>
      </c>
      <c r="K192" s="25" t="s">
        <v>734</v>
      </c>
      <c r="L192" s="85" t="str">
        <f t="shared" si="28"/>
        <v>Yes</v>
      </c>
    </row>
    <row r="193" spans="1:12" x14ac:dyDescent="0.25">
      <c r="A193" s="108" t="s">
        <v>1341</v>
      </c>
      <c r="B193" s="21" t="s">
        <v>213</v>
      </c>
      <c r="C193" s="22">
        <v>7</v>
      </c>
      <c r="D193" s="7" t="str">
        <f t="shared" si="25"/>
        <v>N/A</v>
      </c>
      <c r="E193" s="22">
        <v>4.8</v>
      </c>
      <c r="F193" s="7" t="str">
        <f t="shared" si="26"/>
        <v>N/A</v>
      </c>
      <c r="G193" s="22">
        <v>7.8214285714000003</v>
      </c>
      <c r="H193" s="7" t="str">
        <f t="shared" si="27"/>
        <v>N/A</v>
      </c>
      <c r="I193" s="8">
        <v>-31.4</v>
      </c>
      <c r="J193" s="8">
        <v>62.95</v>
      </c>
      <c r="K193" s="25" t="s">
        <v>734</v>
      </c>
      <c r="L193" s="85" t="str">
        <f t="shared" si="28"/>
        <v>No</v>
      </c>
    </row>
    <row r="194" spans="1:12" x14ac:dyDescent="0.25">
      <c r="A194" s="108" t="s">
        <v>1342</v>
      </c>
      <c r="B194" s="21" t="s">
        <v>213</v>
      </c>
      <c r="C194" s="22">
        <v>14.509473684</v>
      </c>
      <c r="D194" s="7" t="str">
        <f t="shared" si="25"/>
        <v>N/A</v>
      </c>
      <c r="E194" s="22">
        <v>13.909754825</v>
      </c>
      <c r="F194" s="7" t="str">
        <f t="shared" si="26"/>
        <v>N/A</v>
      </c>
      <c r="G194" s="22">
        <v>14.412526998000001</v>
      </c>
      <c r="H194" s="7" t="str">
        <f t="shared" si="27"/>
        <v>N/A</v>
      </c>
      <c r="I194" s="8">
        <v>-4.13</v>
      </c>
      <c r="J194" s="8">
        <v>3.6150000000000002</v>
      </c>
      <c r="K194" s="25" t="s">
        <v>734</v>
      </c>
      <c r="L194" s="85" t="str">
        <f t="shared" si="28"/>
        <v>Yes</v>
      </c>
    </row>
    <row r="195" spans="1:12" x14ac:dyDescent="0.25">
      <c r="A195" s="108" t="s">
        <v>1343</v>
      </c>
      <c r="B195" s="21" t="s">
        <v>213</v>
      </c>
      <c r="C195" s="22">
        <v>4.4687542919999999</v>
      </c>
      <c r="D195" s="7" t="str">
        <f t="shared" si="25"/>
        <v>N/A</v>
      </c>
      <c r="E195" s="22">
        <v>4.7251262454000003</v>
      </c>
      <c r="F195" s="7" t="str">
        <f t="shared" si="26"/>
        <v>N/A</v>
      </c>
      <c r="G195" s="22">
        <v>4.9014419711999997</v>
      </c>
      <c r="H195" s="7" t="str">
        <f t="shared" si="27"/>
        <v>N/A</v>
      </c>
      <c r="I195" s="8">
        <v>5.7370000000000001</v>
      </c>
      <c r="J195" s="8">
        <v>3.7309999999999999</v>
      </c>
      <c r="K195" s="25" t="s">
        <v>734</v>
      </c>
      <c r="L195" s="85" t="str">
        <f t="shared" si="28"/>
        <v>Yes</v>
      </c>
    </row>
    <row r="196" spans="1:12" x14ac:dyDescent="0.25">
      <c r="A196" s="108" t="s">
        <v>1344</v>
      </c>
      <c r="B196" s="21" t="s">
        <v>213</v>
      </c>
      <c r="C196" s="22">
        <v>2.9627263045999999</v>
      </c>
      <c r="D196" s="7" t="str">
        <f t="shared" si="25"/>
        <v>N/A</v>
      </c>
      <c r="E196" s="22">
        <v>3.1530153015</v>
      </c>
      <c r="F196" s="7" t="str">
        <f t="shared" si="26"/>
        <v>N/A</v>
      </c>
      <c r="G196" s="22">
        <v>3.1676961794</v>
      </c>
      <c r="H196" s="7" t="str">
        <f t="shared" si="27"/>
        <v>N/A</v>
      </c>
      <c r="I196" s="8">
        <v>6.423</v>
      </c>
      <c r="J196" s="8">
        <v>0.46560000000000001</v>
      </c>
      <c r="K196" s="25" t="s">
        <v>734</v>
      </c>
      <c r="L196" s="85" t="str">
        <f t="shared" si="28"/>
        <v>Yes</v>
      </c>
    </row>
    <row r="197" spans="1:12" x14ac:dyDescent="0.25">
      <c r="A197" s="108" t="s">
        <v>1345</v>
      </c>
      <c r="B197" s="21" t="s">
        <v>213</v>
      </c>
      <c r="C197" s="22">
        <v>171.77655055</v>
      </c>
      <c r="D197" s="7" t="str">
        <f t="shared" si="25"/>
        <v>N/A</v>
      </c>
      <c r="E197" s="22">
        <v>167.64614122</v>
      </c>
      <c r="F197" s="7" t="str">
        <f t="shared" si="26"/>
        <v>N/A</v>
      </c>
      <c r="G197" s="22">
        <v>150.14540589000001</v>
      </c>
      <c r="H197" s="7" t="str">
        <f t="shared" si="27"/>
        <v>N/A</v>
      </c>
      <c r="I197" s="8">
        <v>-2.4</v>
      </c>
      <c r="J197" s="8">
        <v>-10.4</v>
      </c>
      <c r="K197" s="25" t="s">
        <v>734</v>
      </c>
      <c r="L197" s="85" t="str">
        <f t="shared" si="28"/>
        <v>Yes</v>
      </c>
    </row>
    <row r="198" spans="1:12" x14ac:dyDescent="0.25">
      <c r="A198" s="108" t="s">
        <v>1346</v>
      </c>
      <c r="B198" s="21" t="s">
        <v>213</v>
      </c>
      <c r="C198" s="22">
        <v>227.38461538000001</v>
      </c>
      <c r="D198" s="7" t="str">
        <f t="shared" si="25"/>
        <v>N/A</v>
      </c>
      <c r="E198" s="22">
        <v>263.28571428999999</v>
      </c>
      <c r="F198" s="7" t="str">
        <f t="shared" si="26"/>
        <v>N/A</v>
      </c>
      <c r="G198" s="22">
        <v>270.2</v>
      </c>
      <c r="H198" s="7" t="str">
        <f t="shared" si="27"/>
        <v>N/A</v>
      </c>
      <c r="I198" s="8">
        <v>15.79</v>
      </c>
      <c r="J198" s="8">
        <v>2.6259999999999999</v>
      </c>
      <c r="K198" s="25" t="s">
        <v>734</v>
      </c>
      <c r="L198" s="85" t="str">
        <f t="shared" si="28"/>
        <v>Yes</v>
      </c>
    </row>
    <row r="199" spans="1:12" x14ac:dyDescent="0.25">
      <c r="A199" s="108" t="s">
        <v>1347</v>
      </c>
      <c r="B199" s="21" t="s">
        <v>213</v>
      </c>
      <c r="C199" s="22">
        <v>196.67932489</v>
      </c>
      <c r="D199" s="7" t="str">
        <f t="shared" si="25"/>
        <v>N/A</v>
      </c>
      <c r="E199" s="22">
        <v>201.96303900999999</v>
      </c>
      <c r="F199" s="7" t="str">
        <f t="shared" si="26"/>
        <v>N/A</v>
      </c>
      <c r="G199" s="22">
        <v>204.13278008</v>
      </c>
      <c r="H199" s="7" t="str">
        <f t="shared" si="27"/>
        <v>N/A</v>
      </c>
      <c r="I199" s="8">
        <v>2.6859999999999999</v>
      </c>
      <c r="J199" s="8">
        <v>1.0740000000000001</v>
      </c>
      <c r="K199" s="25" t="s">
        <v>734</v>
      </c>
      <c r="L199" s="85" t="str">
        <f t="shared" si="28"/>
        <v>Yes</v>
      </c>
    </row>
    <row r="200" spans="1:12" x14ac:dyDescent="0.25">
      <c r="A200" s="108" t="s">
        <v>1348</v>
      </c>
      <c r="B200" s="21" t="s">
        <v>213</v>
      </c>
      <c r="C200" s="22">
        <v>153.38897168</v>
      </c>
      <c r="D200" s="7" t="str">
        <f t="shared" si="25"/>
        <v>N/A</v>
      </c>
      <c r="E200" s="22">
        <v>142.42329545000001</v>
      </c>
      <c r="F200" s="7" t="str">
        <f t="shared" si="26"/>
        <v>N/A</v>
      </c>
      <c r="G200" s="22">
        <v>104.26942149</v>
      </c>
      <c r="H200" s="7" t="str">
        <f t="shared" si="27"/>
        <v>N/A</v>
      </c>
      <c r="I200" s="8">
        <v>-7.15</v>
      </c>
      <c r="J200" s="8">
        <v>-26.8</v>
      </c>
      <c r="K200" s="25" t="s">
        <v>734</v>
      </c>
      <c r="L200" s="85" t="str">
        <f t="shared" si="28"/>
        <v>Yes</v>
      </c>
    </row>
    <row r="201" spans="1:12" x14ac:dyDescent="0.25">
      <c r="A201" s="108" t="s">
        <v>1349</v>
      </c>
      <c r="B201" s="21" t="s">
        <v>213</v>
      </c>
      <c r="C201" s="22">
        <v>19.833333332999999</v>
      </c>
      <c r="D201" s="7" t="str">
        <f t="shared" si="25"/>
        <v>N/A</v>
      </c>
      <c r="E201" s="22">
        <v>7</v>
      </c>
      <c r="F201" s="7" t="str">
        <f t="shared" si="26"/>
        <v>N/A</v>
      </c>
      <c r="G201" s="22">
        <v>9.2222222221999992</v>
      </c>
      <c r="H201" s="7" t="str">
        <f t="shared" si="27"/>
        <v>N/A</v>
      </c>
      <c r="I201" s="8">
        <v>-64.7</v>
      </c>
      <c r="J201" s="8">
        <v>31.75</v>
      </c>
      <c r="K201" s="25" t="s">
        <v>734</v>
      </c>
      <c r="L201" s="85" t="str">
        <f t="shared" si="28"/>
        <v>No</v>
      </c>
    </row>
    <row r="202" spans="1:12" x14ac:dyDescent="0.25">
      <c r="A202" s="108" t="s">
        <v>28</v>
      </c>
      <c r="B202" s="21" t="s">
        <v>213</v>
      </c>
      <c r="C202" s="4">
        <v>3.2872540770000001</v>
      </c>
      <c r="D202" s="7" t="str">
        <f t="shared" si="25"/>
        <v>N/A</v>
      </c>
      <c r="E202" s="4">
        <v>3.0825508699999999</v>
      </c>
      <c r="F202" s="7" t="str">
        <f t="shared" si="26"/>
        <v>N/A</v>
      </c>
      <c r="G202" s="4">
        <v>2.9361805387</v>
      </c>
      <c r="H202" s="7" t="str">
        <f t="shared" si="27"/>
        <v>N/A</v>
      </c>
      <c r="I202" s="8">
        <v>-6.23</v>
      </c>
      <c r="J202" s="8">
        <v>-4.75</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-33.299999999999997</v>
      </c>
      <c r="J203" s="8">
        <v>-50</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15</v>
      </c>
      <c r="F204" s="7" t="str">
        <f t="shared" si="30"/>
        <v>N/A</v>
      </c>
      <c r="G204" s="22">
        <v>16</v>
      </c>
      <c r="H204" s="7" t="str">
        <f t="shared" si="31"/>
        <v>N/A</v>
      </c>
      <c r="I204" s="8">
        <v>36.36</v>
      </c>
      <c r="J204" s="8">
        <v>6.6669999999999998</v>
      </c>
      <c r="K204" s="10" t="s">
        <v>213</v>
      </c>
      <c r="L204" s="85" t="str">
        <f t="shared" si="32"/>
        <v>N/A</v>
      </c>
    </row>
    <row r="205" spans="1:12" ht="25" x14ac:dyDescent="0.25">
      <c r="A205" s="108" t="s">
        <v>1597</v>
      </c>
      <c r="B205" s="21" t="s">
        <v>213</v>
      </c>
      <c r="C205" s="22">
        <v>11</v>
      </c>
      <c r="D205" s="7" t="str">
        <f t="shared" si="29"/>
        <v>N/A</v>
      </c>
      <c r="E205" s="22">
        <v>11</v>
      </c>
      <c r="F205" s="7" t="str">
        <f t="shared" si="30"/>
        <v>N/A</v>
      </c>
      <c r="G205" s="22">
        <v>11</v>
      </c>
      <c r="H205" s="7" t="str">
        <f t="shared" si="31"/>
        <v>N/A</v>
      </c>
      <c r="I205" s="8">
        <v>42.86</v>
      </c>
      <c r="J205" s="8">
        <v>10</v>
      </c>
      <c r="K205" s="10" t="s">
        <v>213</v>
      </c>
      <c r="L205" s="85" t="str">
        <f t="shared" si="32"/>
        <v>N/A</v>
      </c>
    </row>
    <row r="206" spans="1:12" ht="25" x14ac:dyDescent="0.25">
      <c r="A206" s="108" t="s">
        <v>1350</v>
      </c>
      <c r="B206" s="21" t="s">
        <v>213</v>
      </c>
      <c r="C206" s="22">
        <v>11</v>
      </c>
      <c r="D206" s="7" t="str">
        <f t="shared" si="29"/>
        <v>N/A</v>
      </c>
      <c r="E206" s="22">
        <v>11</v>
      </c>
      <c r="F206" s="7" t="str">
        <f t="shared" si="30"/>
        <v>N/A</v>
      </c>
      <c r="G206" s="22">
        <v>11</v>
      </c>
      <c r="H206" s="7" t="str">
        <f t="shared" si="31"/>
        <v>N/A</v>
      </c>
      <c r="I206" s="8">
        <v>0</v>
      </c>
      <c r="J206" s="8">
        <v>100</v>
      </c>
      <c r="K206" s="10" t="s">
        <v>213</v>
      </c>
      <c r="L206" s="85" t="str">
        <f t="shared" si="32"/>
        <v>N/A</v>
      </c>
    </row>
    <row r="207" spans="1:12" x14ac:dyDescent="0.25">
      <c r="A207" s="108" t="s">
        <v>1598</v>
      </c>
      <c r="B207" s="21" t="s">
        <v>213</v>
      </c>
      <c r="C207" s="22">
        <v>11</v>
      </c>
      <c r="D207" s="7" t="str">
        <f t="shared" si="29"/>
        <v>N/A</v>
      </c>
      <c r="E207" s="22">
        <v>11</v>
      </c>
      <c r="F207" s="7" t="str">
        <f t="shared" si="30"/>
        <v>N/A</v>
      </c>
      <c r="G207" s="22">
        <v>11</v>
      </c>
      <c r="H207" s="7" t="str">
        <f t="shared" si="31"/>
        <v>N/A</v>
      </c>
      <c r="I207" s="8">
        <v>100</v>
      </c>
      <c r="J207" s="8">
        <v>0</v>
      </c>
      <c r="K207" s="10" t="s">
        <v>213</v>
      </c>
      <c r="L207" s="85" t="str">
        <f t="shared" si="32"/>
        <v>N/A</v>
      </c>
    </row>
    <row r="208" spans="1:12" x14ac:dyDescent="0.25">
      <c r="A208" s="108" t="s">
        <v>1599</v>
      </c>
      <c r="B208" s="21" t="s">
        <v>213</v>
      </c>
      <c r="C208" s="22">
        <v>11</v>
      </c>
      <c r="D208" s="7" t="str">
        <f t="shared" si="29"/>
        <v>N/A</v>
      </c>
      <c r="E208" s="22">
        <v>11</v>
      </c>
      <c r="F208" s="7" t="str">
        <f t="shared" si="30"/>
        <v>N/A</v>
      </c>
      <c r="G208" s="22">
        <v>13</v>
      </c>
      <c r="H208" s="7" t="str">
        <f t="shared" si="31"/>
        <v>N/A</v>
      </c>
      <c r="I208" s="8">
        <v>-18.2</v>
      </c>
      <c r="J208" s="8">
        <v>44.44</v>
      </c>
      <c r="K208" s="10" t="s">
        <v>213</v>
      </c>
      <c r="L208" s="85" t="str">
        <f t="shared" si="32"/>
        <v>N/A</v>
      </c>
    </row>
    <row r="209" spans="1:12" x14ac:dyDescent="0.25">
      <c r="A209" s="108" t="s">
        <v>125</v>
      </c>
      <c r="B209" s="21" t="s">
        <v>213</v>
      </c>
      <c r="C209" s="26">
        <v>1163803</v>
      </c>
      <c r="D209" s="7" t="str">
        <f t="shared" si="29"/>
        <v>N/A</v>
      </c>
      <c r="E209" s="26">
        <v>1372825</v>
      </c>
      <c r="F209" s="7" t="str">
        <f t="shared" si="30"/>
        <v>N/A</v>
      </c>
      <c r="G209" s="26">
        <v>1407946</v>
      </c>
      <c r="H209" s="7" t="str">
        <f t="shared" si="31"/>
        <v>N/A</v>
      </c>
      <c r="I209" s="8">
        <v>17.96</v>
      </c>
      <c r="J209" s="8">
        <v>2.5579999999999998</v>
      </c>
      <c r="K209" s="10" t="s">
        <v>213</v>
      </c>
      <c r="L209" s="85" t="str">
        <f t="shared" si="32"/>
        <v>N/A</v>
      </c>
    </row>
    <row r="210" spans="1:12" x14ac:dyDescent="0.25">
      <c r="A210" s="142" t="s">
        <v>1594</v>
      </c>
      <c r="B210" s="21" t="s">
        <v>213</v>
      </c>
      <c r="C210" s="26">
        <v>1039558</v>
      </c>
      <c r="D210" s="7" t="str">
        <f t="shared" si="29"/>
        <v>N/A</v>
      </c>
      <c r="E210" s="26">
        <v>1193452</v>
      </c>
      <c r="F210" s="7" t="str">
        <f t="shared" si="30"/>
        <v>N/A</v>
      </c>
      <c r="G210" s="26">
        <v>1343775</v>
      </c>
      <c r="H210" s="7" t="str">
        <f t="shared" si="31"/>
        <v>N/A</v>
      </c>
      <c r="I210" s="8">
        <v>14.8</v>
      </c>
      <c r="J210" s="8">
        <v>12.6</v>
      </c>
      <c r="K210" s="10" t="s">
        <v>213</v>
      </c>
      <c r="L210" s="85" t="str">
        <f t="shared" si="32"/>
        <v>N/A</v>
      </c>
    </row>
    <row r="211" spans="1:12" x14ac:dyDescent="0.25">
      <c r="A211" s="142" t="s">
        <v>1351</v>
      </c>
      <c r="B211" s="21" t="s">
        <v>213</v>
      </c>
      <c r="C211" s="26">
        <v>335729</v>
      </c>
      <c r="D211" s="7" t="str">
        <f t="shared" si="29"/>
        <v>N/A</v>
      </c>
      <c r="E211" s="26">
        <v>332970</v>
      </c>
      <c r="F211" s="7" t="str">
        <f t="shared" si="30"/>
        <v>N/A</v>
      </c>
      <c r="G211" s="26">
        <v>335729</v>
      </c>
      <c r="H211" s="7" t="str">
        <f t="shared" si="31"/>
        <v>N/A</v>
      </c>
      <c r="I211" s="8">
        <v>-0.82199999999999995</v>
      </c>
      <c r="J211" s="8">
        <v>0.8286</v>
      </c>
      <c r="K211" s="10" t="s">
        <v>213</v>
      </c>
      <c r="L211" s="85" t="str">
        <f t="shared" si="32"/>
        <v>N/A</v>
      </c>
    </row>
    <row r="212" spans="1:12" x14ac:dyDescent="0.25">
      <c r="A212" s="142" t="s">
        <v>1588</v>
      </c>
      <c r="B212" s="21" t="s">
        <v>213</v>
      </c>
      <c r="C212" s="26">
        <v>382443</v>
      </c>
      <c r="D212" s="7" t="str">
        <f t="shared" si="29"/>
        <v>N/A</v>
      </c>
      <c r="E212" s="26">
        <v>414407</v>
      </c>
      <c r="F212" s="7" t="str">
        <f t="shared" si="30"/>
        <v>N/A</v>
      </c>
      <c r="G212" s="26">
        <v>523634</v>
      </c>
      <c r="H212" s="7" t="str">
        <f t="shared" si="31"/>
        <v>N/A</v>
      </c>
      <c r="I212" s="8">
        <v>8.3580000000000005</v>
      </c>
      <c r="J212" s="8">
        <v>26.36</v>
      </c>
      <c r="K212" s="10" t="s">
        <v>213</v>
      </c>
      <c r="L212" s="85" t="str">
        <f t="shared" si="32"/>
        <v>N/A</v>
      </c>
    </row>
    <row r="213" spans="1:12" x14ac:dyDescent="0.25">
      <c r="A213" s="142" t="s">
        <v>1589</v>
      </c>
      <c r="B213" s="21" t="s">
        <v>213</v>
      </c>
      <c r="C213" s="26">
        <v>330139</v>
      </c>
      <c r="D213" s="7" t="str">
        <f t="shared" si="29"/>
        <v>N/A</v>
      </c>
      <c r="E213" s="26">
        <v>342523</v>
      </c>
      <c r="F213" s="7" t="str">
        <f t="shared" si="30"/>
        <v>N/A</v>
      </c>
      <c r="G213" s="26">
        <v>407013</v>
      </c>
      <c r="H213" s="7" t="str">
        <f t="shared" si="31"/>
        <v>N/A</v>
      </c>
      <c r="I213" s="8">
        <v>3.7509999999999999</v>
      </c>
      <c r="J213" s="8">
        <v>18.829999999999998</v>
      </c>
      <c r="K213" s="10" t="s">
        <v>213</v>
      </c>
      <c r="L213" s="85" t="str">
        <f t="shared" si="32"/>
        <v>N/A</v>
      </c>
    </row>
    <row r="214" spans="1:12" ht="25" x14ac:dyDescent="0.25">
      <c r="A214" s="108" t="s">
        <v>1352</v>
      </c>
      <c r="B214" s="21" t="s">
        <v>213</v>
      </c>
      <c r="C214" s="26">
        <v>1472831</v>
      </c>
      <c r="D214" s="7" t="str">
        <f t="shared" ref="D214:D228" si="33">IF($B214="N/A","N/A",IF(C214&gt;10,"No",IF(C214&lt;-10,"No","Yes")))</f>
        <v>N/A</v>
      </c>
      <c r="E214" s="26">
        <v>1381243</v>
      </c>
      <c r="F214" s="7" t="str">
        <f t="shared" ref="F214:F228" si="34">IF($B214="N/A","N/A",IF(E214&gt;10,"No",IF(E214&lt;-10,"No","Yes")))</f>
        <v>N/A</v>
      </c>
      <c r="G214" s="26">
        <v>1584260</v>
      </c>
      <c r="H214" s="7" t="str">
        <f t="shared" ref="H214:H228" si="35">IF($B214="N/A","N/A",IF(G214&gt;10,"No",IF(G214&lt;-10,"No","Yes")))</f>
        <v>N/A</v>
      </c>
      <c r="I214" s="8">
        <v>-6.22</v>
      </c>
      <c r="J214" s="8">
        <v>14.7</v>
      </c>
      <c r="K214" s="25" t="s">
        <v>734</v>
      </c>
      <c r="L214" s="85" t="str">
        <f t="shared" ref="L214:L228" si="36">IF(J214="Div by 0", "N/A", IF(K214="N/A","N/A", IF(J214&gt;VALUE(MID(K214,1,2)), "No", IF(J214&lt;-1*VALUE(MID(K214,1,2)), "No", "Yes"))))</f>
        <v>Yes</v>
      </c>
    </row>
    <row r="215" spans="1:12" x14ac:dyDescent="0.25">
      <c r="A215" s="116" t="s">
        <v>646</v>
      </c>
      <c r="B215" s="21" t="s">
        <v>213</v>
      </c>
      <c r="C215" s="22">
        <v>4867</v>
      </c>
      <c r="D215" s="7" t="str">
        <f t="shared" si="33"/>
        <v>N/A</v>
      </c>
      <c r="E215" s="22">
        <v>4579</v>
      </c>
      <c r="F215" s="7" t="str">
        <f t="shared" si="34"/>
        <v>N/A</v>
      </c>
      <c r="G215" s="22">
        <v>4816</v>
      </c>
      <c r="H215" s="7" t="str">
        <f t="shared" si="35"/>
        <v>N/A</v>
      </c>
      <c r="I215" s="8">
        <v>-5.92</v>
      </c>
      <c r="J215" s="8">
        <v>5.1760000000000002</v>
      </c>
      <c r="K215" s="25" t="s">
        <v>734</v>
      </c>
      <c r="L215" s="85" t="str">
        <f t="shared" si="36"/>
        <v>Yes</v>
      </c>
    </row>
    <row r="216" spans="1:12" x14ac:dyDescent="0.25">
      <c r="A216" s="116" t="s">
        <v>1353</v>
      </c>
      <c r="B216" s="21" t="s">
        <v>213</v>
      </c>
      <c r="C216" s="26">
        <v>302.61577973999999</v>
      </c>
      <c r="D216" s="7" t="str">
        <f t="shared" si="33"/>
        <v>N/A</v>
      </c>
      <c r="E216" s="26">
        <v>301.6473029</v>
      </c>
      <c r="F216" s="7" t="str">
        <f t="shared" si="34"/>
        <v>N/A</v>
      </c>
      <c r="G216" s="26">
        <v>328.95764120000001</v>
      </c>
      <c r="H216" s="7" t="str">
        <f t="shared" si="35"/>
        <v>N/A</v>
      </c>
      <c r="I216" s="8">
        <v>-0.32</v>
      </c>
      <c r="J216" s="8">
        <v>9.0540000000000003</v>
      </c>
      <c r="K216" s="25" t="s">
        <v>734</v>
      </c>
      <c r="L216" s="85" t="str">
        <f t="shared" si="36"/>
        <v>Yes</v>
      </c>
    </row>
    <row r="217" spans="1:12" ht="25" x14ac:dyDescent="0.25">
      <c r="A217" s="108" t="s">
        <v>1354</v>
      </c>
      <c r="B217" s="21" t="s">
        <v>213</v>
      </c>
      <c r="C217" s="26">
        <v>3988618</v>
      </c>
      <c r="D217" s="7" t="str">
        <f t="shared" si="33"/>
        <v>N/A</v>
      </c>
      <c r="E217" s="26">
        <v>4187450</v>
      </c>
      <c r="F217" s="7" t="str">
        <f t="shared" si="34"/>
        <v>N/A</v>
      </c>
      <c r="G217" s="26">
        <v>4098057</v>
      </c>
      <c r="H217" s="7" t="str">
        <f t="shared" si="35"/>
        <v>N/A</v>
      </c>
      <c r="I217" s="8">
        <v>4.9850000000000003</v>
      </c>
      <c r="J217" s="8">
        <v>-2.13</v>
      </c>
      <c r="K217" s="25" t="s">
        <v>734</v>
      </c>
      <c r="L217" s="85" t="str">
        <f t="shared" si="36"/>
        <v>Yes</v>
      </c>
    </row>
    <row r="218" spans="1:12" x14ac:dyDescent="0.25">
      <c r="A218" s="116" t="s">
        <v>513</v>
      </c>
      <c r="B218" s="21" t="s">
        <v>213</v>
      </c>
      <c r="C218" s="22">
        <v>11114</v>
      </c>
      <c r="D218" s="7" t="str">
        <f t="shared" si="33"/>
        <v>N/A</v>
      </c>
      <c r="E218" s="22">
        <v>11342</v>
      </c>
      <c r="F218" s="7" t="str">
        <f t="shared" si="34"/>
        <v>N/A</v>
      </c>
      <c r="G218" s="22">
        <v>11267</v>
      </c>
      <c r="H218" s="7" t="str">
        <f t="shared" si="35"/>
        <v>N/A</v>
      </c>
      <c r="I218" s="8">
        <v>2.0510000000000002</v>
      </c>
      <c r="J218" s="8">
        <v>-0.66100000000000003</v>
      </c>
      <c r="K218" s="25" t="s">
        <v>734</v>
      </c>
      <c r="L218" s="85" t="str">
        <f t="shared" si="36"/>
        <v>Yes</v>
      </c>
    </row>
    <row r="219" spans="1:12" x14ac:dyDescent="0.25">
      <c r="A219" s="108" t="s">
        <v>1355</v>
      </c>
      <c r="B219" s="21" t="s">
        <v>213</v>
      </c>
      <c r="C219" s="26">
        <v>358.88231059999998</v>
      </c>
      <c r="D219" s="7" t="str">
        <f t="shared" si="33"/>
        <v>N/A</v>
      </c>
      <c r="E219" s="26">
        <v>369.19855404999998</v>
      </c>
      <c r="F219" s="7" t="str">
        <f t="shared" si="34"/>
        <v>N/A</v>
      </c>
      <c r="G219" s="26">
        <v>363.72210881000001</v>
      </c>
      <c r="H219" s="7" t="str">
        <f t="shared" si="35"/>
        <v>N/A</v>
      </c>
      <c r="I219" s="8">
        <v>2.875</v>
      </c>
      <c r="J219" s="8">
        <v>-1.48</v>
      </c>
      <c r="K219" s="25" t="s">
        <v>734</v>
      </c>
      <c r="L219" s="85" t="str">
        <f t="shared" si="36"/>
        <v>Yes</v>
      </c>
    </row>
    <row r="220" spans="1:12" ht="25" x14ac:dyDescent="0.25">
      <c r="A220" s="108" t="s">
        <v>1356</v>
      </c>
      <c r="B220" s="21" t="s">
        <v>213</v>
      </c>
      <c r="C220" s="26">
        <v>7860761</v>
      </c>
      <c r="D220" s="7" t="str">
        <f t="shared" si="33"/>
        <v>N/A</v>
      </c>
      <c r="E220" s="26">
        <v>8569016</v>
      </c>
      <c r="F220" s="7" t="str">
        <f t="shared" si="34"/>
        <v>N/A</v>
      </c>
      <c r="G220" s="26">
        <v>8389730</v>
      </c>
      <c r="H220" s="7" t="str">
        <f t="shared" si="35"/>
        <v>N/A</v>
      </c>
      <c r="I220" s="8">
        <v>9.01</v>
      </c>
      <c r="J220" s="8">
        <v>-2.09</v>
      </c>
      <c r="K220" s="25" t="s">
        <v>734</v>
      </c>
      <c r="L220" s="85" t="str">
        <f t="shared" si="36"/>
        <v>Yes</v>
      </c>
    </row>
    <row r="221" spans="1:12" x14ac:dyDescent="0.25">
      <c r="A221" s="116" t="s">
        <v>514</v>
      </c>
      <c r="B221" s="21" t="s">
        <v>213</v>
      </c>
      <c r="C221" s="22">
        <v>15373</v>
      </c>
      <c r="D221" s="7" t="str">
        <f t="shared" si="33"/>
        <v>N/A</v>
      </c>
      <c r="E221" s="22">
        <v>15541</v>
      </c>
      <c r="F221" s="7" t="str">
        <f t="shared" si="34"/>
        <v>N/A</v>
      </c>
      <c r="G221" s="22">
        <v>15609</v>
      </c>
      <c r="H221" s="7" t="str">
        <f t="shared" si="35"/>
        <v>N/A</v>
      </c>
      <c r="I221" s="8">
        <v>1.093</v>
      </c>
      <c r="J221" s="8">
        <v>0.43759999999999999</v>
      </c>
      <c r="K221" s="25" t="s">
        <v>734</v>
      </c>
      <c r="L221" s="85" t="str">
        <f t="shared" si="36"/>
        <v>Yes</v>
      </c>
    </row>
    <row r="222" spans="1:12" ht="25" x14ac:dyDescent="0.25">
      <c r="A222" s="108" t="s">
        <v>1357</v>
      </c>
      <c r="B222" s="21" t="s">
        <v>213</v>
      </c>
      <c r="C222" s="26">
        <v>511.33552331999999</v>
      </c>
      <c r="D222" s="7" t="str">
        <f t="shared" si="33"/>
        <v>N/A</v>
      </c>
      <c r="E222" s="26">
        <v>551.38124960000005</v>
      </c>
      <c r="F222" s="7" t="str">
        <f t="shared" si="34"/>
        <v>N/A</v>
      </c>
      <c r="G222" s="26">
        <v>537.49311294999995</v>
      </c>
      <c r="H222" s="7" t="str">
        <f t="shared" si="35"/>
        <v>N/A</v>
      </c>
      <c r="I222" s="8">
        <v>7.8319999999999999</v>
      </c>
      <c r="J222" s="8">
        <v>-2.52</v>
      </c>
      <c r="K222" s="25" t="s">
        <v>734</v>
      </c>
      <c r="L222" s="85" t="str">
        <f t="shared" si="36"/>
        <v>Yes</v>
      </c>
    </row>
    <row r="223" spans="1:12" ht="25" x14ac:dyDescent="0.25">
      <c r="A223" s="108" t="s">
        <v>1358</v>
      </c>
      <c r="B223" s="21" t="s">
        <v>213</v>
      </c>
      <c r="C223" s="26">
        <v>67235974</v>
      </c>
      <c r="D223" s="7" t="str">
        <f t="shared" si="33"/>
        <v>N/A</v>
      </c>
      <c r="E223" s="26">
        <v>68559835</v>
      </c>
      <c r="F223" s="7" t="str">
        <f t="shared" si="34"/>
        <v>N/A</v>
      </c>
      <c r="G223" s="26">
        <v>66390996</v>
      </c>
      <c r="H223" s="7" t="str">
        <f t="shared" si="35"/>
        <v>N/A</v>
      </c>
      <c r="I223" s="8">
        <v>1.9690000000000001</v>
      </c>
      <c r="J223" s="8">
        <v>-3.16</v>
      </c>
      <c r="K223" s="25" t="s">
        <v>734</v>
      </c>
      <c r="L223" s="85" t="str">
        <f t="shared" si="36"/>
        <v>Yes</v>
      </c>
    </row>
    <row r="224" spans="1:12" x14ac:dyDescent="0.25">
      <c r="A224" s="108" t="s">
        <v>515</v>
      </c>
      <c r="B224" s="21" t="s">
        <v>213</v>
      </c>
      <c r="C224" s="22">
        <v>24739</v>
      </c>
      <c r="D224" s="7" t="str">
        <f t="shared" si="33"/>
        <v>N/A</v>
      </c>
      <c r="E224" s="22">
        <v>24184</v>
      </c>
      <c r="F224" s="7" t="str">
        <f t="shared" si="34"/>
        <v>N/A</v>
      </c>
      <c r="G224" s="22">
        <v>23952</v>
      </c>
      <c r="H224" s="7" t="str">
        <f t="shared" si="35"/>
        <v>N/A</v>
      </c>
      <c r="I224" s="8">
        <v>-2.2400000000000002</v>
      </c>
      <c r="J224" s="8">
        <v>-0.95899999999999996</v>
      </c>
      <c r="K224" s="25" t="s">
        <v>734</v>
      </c>
      <c r="L224" s="85" t="str">
        <f t="shared" si="36"/>
        <v>Yes</v>
      </c>
    </row>
    <row r="225" spans="1:12" x14ac:dyDescent="0.25">
      <c r="A225" s="108" t="s">
        <v>1359</v>
      </c>
      <c r="B225" s="21" t="s">
        <v>213</v>
      </c>
      <c r="C225" s="26">
        <v>2717.8129269999999</v>
      </c>
      <c r="D225" s="7" t="str">
        <f t="shared" si="33"/>
        <v>N/A</v>
      </c>
      <c r="E225" s="26">
        <v>2834.9253638999999</v>
      </c>
      <c r="F225" s="7" t="str">
        <f t="shared" si="34"/>
        <v>N/A</v>
      </c>
      <c r="G225" s="26">
        <v>2771.8351702999998</v>
      </c>
      <c r="H225" s="7" t="str">
        <f t="shared" si="35"/>
        <v>N/A</v>
      </c>
      <c r="I225" s="8">
        <v>4.3090000000000002</v>
      </c>
      <c r="J225" s="8">
        <v>-2.23</v>
      </c>
      <c r="K225" s="25" t="s">
        <v>734</v>
      </c>
      <c r="L225" s="85" t="str">
        <f t="shared" si="36"/>
        <v>Yes</v>
      </c>
    </row>
    <row r="226" spans="1:12" ht="25" x14ac:dyDescent="0.25">
      <c r="A226" s="108" t="s">
        <v>1360</v>
      </c>
      <c r="B226" s="21" t="s">
        <v>213</v>
      </c>
      <c r="C226" s="26">
        <v>38358914</v>
      </c>
      <c r="D226" s="7" t="str">
        <f t="shared" si="33"/>
        <v>N/A</v>
      </c>
      <c r="E226" s="26">
        <v>39909875</v>
      </c>
      <c r="F226" s="7" t="str">
        <f t="shared" si="34"/>
        <v>N/A</v>
      </c>
      <c r="G226" s="26">
        <v>41142790</v>
      </c>
      <c r="H226" s="7" t="str">
        <f t="shared" si="35"/>
        <v>N/A</v>
      </c>
      <c r="I226" s="8">
        <v>4.0430000000000001</v>
      </c>
      <c r="J226" s="8">
        <v>3.089</v>
      </c>
      <c r="K226" s="25" t="s">
        <v>734</v>
      </c>
      <c r="L226" s="85" t="str">
        <f t="shared" si="36"/>
        <v>Yes</v>
      </c>
    </row>
    <row r="227" spans="1:12" ht="25" x14ac:dyDescent="0.25">
      <c r="A227" s="108" t="s">
        <v>516</v>
      </c>
      <c r="B227" s="21" t="s">
        <v>213</v>
      </c>
      <c r="C227" s="22">
        <v>1800</v>
      </c>
      <c r="D227" s="7" t="str">
        <f t="shared" si="33"/>
        <v>N/A</v>
      </c>
      <c r="E227" s="22">
        <v>1842</v>
      </c>
      <c r="F227" s="7" t="str">
        <f t="shared" si="34"/>
        <v>N/A</v>
      </c>
      <c r="G227" s="22">
        <v>1930</v>
      </c>
      <c r="H227" s="7" t="str">
        <f t="shared" si="35"/>
        <v>N/A</v>
      </c>
      <c r="I227" s="8">
        <v>2.3330000000000002</v>
      </c>
      <c r="J227" s="8">
        <v>4.7770000000000001</v>
      </c>
      <c r="K227" s="25" t="s">
        <v>734</v>
      </c>
      <c r="L227" s="85" t="str">
        <f t="shared" si="36"/>
        <v>Yes</v>
      </c>
    </row>
    <row r="228" spans="1:12" ht="25" x14ac:dyDescent="0.25">
      <c r="A228" s="108" t="s">
        <v>1361</v>
      </c>
      <c r="B228" s="21" t="s">
        <v>213</v>
      </c>
      <c r="C228" s="26">
        <v>21310.507777999999</v>
      </c>
      <c r="D228" s="7" t="str">
        <f t="shared" si="33"/>
        <v>N/A</v>
      </c>
      <c r="E228" s="26">
        <v>21666.598806000002</v>
      </c>
      <c r="F228" s="7" t="str">
        <f t="shared" si="34"/>
        <v>N/A</v>
      </c>
      <c r="G228" s="26">
        <v>21317.507772000001</v>
      </c>
      <c r="H228" s="7" t="str">
        <f t="shared" si="35"/>
        <v>N/A</v>
      </c>
      <c r="I228" s="8">
        <v>1.671</v>
      </c>
      <c r="J228" s="8">
        <v>-1.61</v>
      </c>
      <c r="K228" s="25" t="s">
        <v>734</v>
      </c>
      <c r="L228" s="85" t="str">
        <f t="shared" si="36"/>
        <v>Yes</v>
      </c>
    </row>
    <row r="229" spans="1:12" x14ac:dyDescent="0.25">
      <c r="A229" s="108" t="s">
        <v>1362</v>
      </c>
      <c r="B229" s="21" t="s">
        <v>213</v>
      </c>
      <c r="C229" s="10">
        <v>41739316</v>
      </c>
      <c r="D229" s="7" t="str">
        <f t="shared" ref="D229:D252" si="37">IF($B229="N/A","N/A",IF(C229&gt;10,"No",IF(C229&lt;-10,"No","Yes")))</f>
        <v>N/A</v>
      </c>
      <c r="E229" s="10">
        <v>43934466</v>
      </c>
      <c r="F229" s="7" t="str">
        <f t="shared" ref="F229:F252" si="38">IF($B229="N/A","N/A",IF(E229&gt;10,"No",IF(E229&lt;-10,"No","Yes")))</f>
        <v>N/A</v>
      </c>
      <c r="G229" s="10">
        <v>45602135</v>
      </c>
      <c r="H229" s="7" t="str">
        <f t="shared" ref="H229:H252" si="39">IF($B229="N/A","N/A",IF(G229&gt;10,"No",IF(G229&lt;-10,"No","Yes")))</f>
        <v>N/A</v>
      </c>
      <c r="I229" s="8">
        <v>5.2590000000000003</v>
      </c>
      <c r="J229" s="8">
        <v>3.7959999999999998</v>
      </c>
      <c r="K229" s="25" t="s">
        <v>734</v>
      </c>
      <c r="L229" s="85" t="str">
        <f t="shared" ref="L229:L252" si="40">IF(J229="Div by 0", "N/A", IF(K229="N/A","N/A", IF(J229&gt;VALUE(MID(K229,1,2)), "No", IF(J229&lt;-1*VALUE(MID(K229,1,2)), "No", "Yes"))))</f>
        <v>Yes</v>
      </c>
    </row>
    <row r="230" spans="1:12" x14ac:dyDescent="0.25">
      <c r="A230" s="116" t="s">
        <v>1363</v>
      </c>
      <c r="B230" s="21" t="s">
        <v>213</v>
      </c>
      <c r="C230" s="1">
        <v>2242</v>
      </c>
      <c r="D230" s="7" t="str">
        <f t="shared" si="37"/>
        <v>N/A</v>
      </c>
      <c r="E230" s="1">
        <v>2322</v>
      </c>
      <c r="F230" s="7" t="str">
        <f t="shared" si="38"/>
        <v>N/A</v>
      </c>
      <c r="G230" s="1">
        <v>2286</v>
      </c>
      <c r="H230" s="7" t="str">
        <f t="shared" si="39"/>
        <v>N/A</v>
      </c>
      <c r="I230" s="8">
        <v>3.5680000000000001</v>
      </c>
      <c r="J230" s="8">
        <v>-1.55</v>
      </c>
      <c r="K230" s="25" t="s">
        <v>734</v>
      </c>
      <c r="L230" s="85" t="str">
        <f t="shared" si="40"/>
        <v>Yes</v>
      </c>
    </row>
    <row r="231" spans="1:12" x14ac:dyDescent="0.25">
      <c r="A231" s="116" t="s">
        <v>1364</v>
      </c>
      <c r="B231" s="21" t="s">
        <v>213</v>
      </c>
      <c r="C231" s="10">
        <v>18617.000892</v>
      </c>
      <c r="D231" s="7" t="str">
        <f t="shared" si="37"/>
        <v>N/A</v>
      </c>
      <c r="E231" s="10">
        <v>18920.958655999999</v>
      </c>
      <c r="F231" s="7" t="str">
        <f t="shared" si="38"/>
        <v>N/A</v>
      </c>
      <c r="G231" s="10">
        <v>19948.440506999999</v>
      </c>
      <c r="H231" s="7" t="str">
        <f t="shared" si="39"/>
        <v>N/A</v>
      </c>
      <c r="I231" s="8">
        <v>1.633</v>
      </c>
      <c r="J231" s="8">
        <v>5.43</v>
      </c>
      <c r="K231" s="25" t="s">
        <v>734</v>
      </c>
      <c r="L231" s="85" t="str">
        <f t="shared" si="40"/>
        <v>Yes</v>
      </c>
    </row>
    <row r="232" spans="1:12" x14ac:dyDescent="0.25">
      <c r="A232" s="116" t="s">
        <v>1365</v>
      </c>
      <c r="B232" s="21" t="s">
        <v>213</v>
      </c>
      <c r="C232" s="10">
        <v>10004.866667</v>
      </c>
      <c r="D232" s="7" t="str">
        <f t="shared" si="37"/>
        <v>N/A</v>
      </c>
      <c r="E232" s="10">
        <v>13257.738095000001</v>
      </c>
      <c r="F232" s="7" t="str">
        <f t="shared" si="38"/>
        <v>N/A</v>
      </c>
      <c r="G232" s="10">
        <v>13709.511111</v>
      </c>
      <c r="H232" s="7" t="str">
        <f t="shared" si="39"/>
        <v>N/A</v>
      </c>
      <c r="I232" s="8">
        <v>32.51</v>
      </c>
      <c r="J232" s="8">
        <v>3.4079999999999999</v>
      </c>
      <c r="K232" s="25" t="s">
        <v>734</v>
      </c>
      <c r="L232" s="85" t="str">
        <f t="shared" si="40"/>
        <v>Yes</v>
      </c>
    </row>
    <row r="233" spans="1:12" ht="25" x14ac:dyDescent="0.25">
      <c r="A233" s="116" t="s">
        <v>1366</v>
      </c>
      <c r="B233" s="21" t="s">
        <v>213</v>
      </c>
      <c r="C233" s="10">
        <v>20925.713849</v>
      </c>
      <c r="D233" s="7" t="str">
        <f t="shared" si="37"/>
        <v>N/A</v>
      </c>
      <c r="E233" s="10">
        <v>21092.716682999999</v>
      </c>
      <c r="F233" s="7" t="str">
        <f t="shared" si="38"/>
        <v>N/A</v>
      </c>
      <c r="G233" s="10">
        <v>21310.039846</v>
      </c>
      <c r="H233" s="7" t="str">
        <f t="shared" si="39"/>
        <v>N/A</v>
      </c>
      <c r="I233" s="8">
        <v>0.79810000000000003</v>
      </c>
      <c r="J233" s="8">
        <v>1.03</v>
      </c>
      <c r="K233" s="25" t="s">
        <v>734</v>
      </c>
      <c r="L233" s="85" t="str">
        <f t="shared" si="40"/>
        <v>Yes</v>
      </c>
    </row>
    <row r="234" spans="1:12" x14ac:dyDescent="0.25">
      <c r="A234" s="116" t="s">
        <v>1367</v>
      </c>
      <c r="B234" s="21" t="s">
        <v>213</v>
      </c>
      <c r="C234" s="10">
        <v>1615.6778846</v>
      </c>
      <c r="D234" s="7" t="str">
        <f t="shared" si="37"/>
        <v>N/A</v>
      </c>
      <c r="E234" s="10">
        <v>2927.3425926</v>
      </c>
      <c r="F234" s="7" t="str">
        <f t="shared" si="38"/>
        <v>N/A</v>
      </c>
      <c r="G234" s="10">
        <v>4899.5508474999997</v>
      </c>
      <c r="H234" s="7" t="str">
        <f t="shared" si="39"/>
        <v>N/A</v>
      </c>
      <c r="I234" s="8">
        <v>81.180000000000007</v>
      </c>
      <c r="J234" s="8">
        <v>67.37</v>
      </c>
      <c r="K234" s="25" t="s">
        <v>734</v>
      </c>
      <c r="L234" s="85" t="str">
        <f t="shared" si="40"/>
        <v>No</v>
      </c>
    </row>
    <row r="235" spans="1:12" x14ac:dyDescent="0.25">
      <c r="A235" s="116" t="s">
        <v>1368</v>
      </c>
      <c r="B235" s="21" t="s">
        <v>213</v>
      </c>
      <c r="C235" s="10">
        <v>125.175</v>
      </c>
      <c r="D235" s="7" t="str">
        <f t="shared" si="37"/>
        <v>N/A</v>
      </c>
      <c r="E235" s="10">
        <v>302.39473684000001</v>
      </c>
      <c r="F235" s="7" t="str">
        <f t="shared" si="38"/>
        <v>N/A</v>
      </c>
      <c r="G235" s="10">
        <v>456.17500000000001</v>
      </c>
      <c r="H235" s="7" t="str">
        <f t="shared" si="39"/>
        <v>N/A</v>
      </c>
      <c r="I235" s="8">
        <v>141.6</v>
      </c>
      <c r="J235" s="8">
        <v>50.85</v>
      </c>
      <c r="K235" s="25" t="s">
        <v>734</v>
      </c>
      <c r="L235" s="85" t="str">
        <f t="shared" si="40"/>
        <v>No</v>
      </c>
    </row>
    <row r="236" spans="1:12" x14ac:dyDescent="0.25">
      <c r="A236" s="116" t="s">
        <v>1369</v>
      </c>
      <c r="B236" s="21" t="s">
        <v>213</v>
      </c>
      <c r="C236" s="7">
        <v>1.7966903073</v>
      </c>
      <c r="D236" s="7" t="str">
        <f t="shared" si="37"/>
        <v>N/A</v>
      </c>
      <c r="E236" s="7">
        <v>1.8306094935999999</v>
      </c>
      <c r="F236" s="7" t="str">
        <f t="shared" si="38"/>
        <v>N/A</v>
      </c>
      <c r="G236" s="7">
        <v>1.7894184781</v>
      </c>
      <c r="H236" s="7" t="str">
        <f t="shared" si="39"/>
        <v>N/A</v>
      </c>
      <c r="I236" s="8">
        <v>1.8879999999999999</v>
      </c>
      <c r="J236" s="8">
        <v>-2.25</v>
      </c>
      <c r="K236" s="25" t="s">
        <v>734</v>
      </c>
      <c r="L236" s="85" t="str">
        <f t="shared" si="40"/>
        <v>Yes</v>
      </c>
    </row>
    <row r="237" spans="1:12" x14ac:dyDescent="0.25">
      <c r="A237" s="116" t="s">
        <v>1370</v>
      </c>
      <c r="B237" s="21" t="s">
        <v>213</v>
      </c>
      <c r="C237" s="7">
        <v>18.292682927000001</v>
      </c>
      <c r="D237" s="7" t="str">
        <f t="shared" si="37"/>
        <v>N/A</v>
      </c>
      <c r="E237" s="7">
        <v>25.925925926000001</v>
      </c>
      <c r="F237" s="7" t="str">
        <f t="shared" si="38"/>
        <v>N/A</v>
      </c>
      <c r="G237" s="7">
        <v>27.950310558999998</v>
      </c>
      <c r="H237" s="7" t="str">
        <f t="shared" si="39"/>
        <v>N/A</v>
      </c>
      <c r="I237" s="8">
        <v>41.73</v>
      </c>
      <c r="J237" s="8">
        <v>7.8079999999999998</v>
      </c>
      <c r="K237" s="25" t="s">
        <v>734</v>
      </c>
      <c r="L237" s="85" t="str">
        <f t="shared" si="40"/>
        <v>Yes</v>
      </c>
    </row>
    <row r="238" spans="1:12" x14ac:dyDescent="0.25">
      <c r="A238" s="116" t="s">
        <v>1371</v>
      </c>
      <c r="B238" s="21" t="s">
        <v>213</v>
      </c>
      <c r="C238" s="7">
        <v>17.339101262</v>
      </c>
      <c r="D238" s="7" t="str">
        <f t="shared" si="37"/>
        <v>N/A</v>
      </c>
      <c r="E238" s="7">
        <v>17.930790335000001</v>
      </c>
      <c r="F238" s="7" t="str">
        <f t="shared" si="38"/>
        <v>N/A</v>
      </c>
      <c r="G238" s="7">
        <v>18.081597221999999</v>
      </c>
      <c r="H238" s="7" t="str">
        <f t="shared" si="39"/>
        <v>N/A</v>
      </c>
      <c r="I238" s="8">
        <v>3.4119999999999999</v>
      </c>
      <c r="J238" s="8">
        <v>0.84099999999999997</v>
      </c>
      <c r="K238" s="25" t="s">
        <v>734</v>
      </c>
      <c r="L238" s="85" t="str">
        <f t="shared" si="40"/>
        <v>Yes</v>
      </c>
    </row>
    <row r="239" spans="1:12" x14ac:dyDescent="0.25">
      <c r="A239" s="116" t="s">
        <v>1372</v>
      </c>
      <c r="B239" s="21" t="s">
        <v>213</v>
      </c>
      <c r="C239" s="7">
        <v>0.228850576</v>
      </c>
      <c r="D239" s="7" t="str">
        <f t="shared" si="37"/>
        <v>N/A</v>
      </c>
      <c r="E239" s="7">
        <v>0.23401189559999999</v>
      </c>
      <c r="F239" s="7" t="str">
        <f t="shared" si="38"/>
        <v>N/A</v>
      </c>
      <c r="G239" s="7">
        <v>0.12711681820000001</v>
      </c>
      <c r="H239" s="7" t="str">
        <f t="shared" si="39"/>
        <v>N/A</v>
      </c>
      <c r="I239" s="8">
        <v>2.2549999999999999</v>
      </c>
      <c r="J239" s="8">
        <v>-45.7</v>
      </c>
      <c r="K239" s="25" t="s">
        <v>734</v>
      </c>
      <c r="L239" s="85" t="str">
        <f t="shared" si="40"/>
        <v>No</v>
      </c>
    </row>
    <row r="240" spans="1:12" x14ac:dyDescent="0.25">
      <c r="A240" s="116" t="s">
        <v>1373</v>
      </c>
      <c r="B240" s="21" t="s">
        <v>213</v>
      </c>
      <c r="C240" s="7">
        <v>0.17853157780000001</v>
      </c>
      <c r="D240" s="7" t="str">
        <f t="shared" si="37"/>
        <v>N/A</v>
      </c>
      <c r="E240" s="7">
        <v>0.16465184799999999</v>
      </c>
      <c r="F240" s="7" t="str">
        <f t="shared" si="38"/>
        <v>N/A</v>
      </c>
      <c r="G240" s="7">
        <v>0.172146669</v>
      </c>
      <c r="H240" s="7" t="str">
        <f t="shared" si="39"/>
        <v>N/A</v>
      </c>
      <c r="I240" s="8">
        <v>-7.77</v>
      </c>
      <c r="J240" s="8">
        <v>4.5519999999999996</v>
      </c>
      <c r="K240" s="25" t="s">
        <v>734</v>
      </c>
      <c r="L240" s="85" t="str">
        <f t="shared" si="40"/>
        <v>Yes</v>
      </c>
    </row>
    <row r="241" spans="1:12" x14ac:dyDescent="0.25">
      <c r="A241" s="116" t="s">
        <v>1374</v>
      </c>
      <c r="B241" s="21" t="s">
        <v>213</v>
      </c>
      <c r="C241" s="10">
        <v>38358914</v>
      </c>
      <c r="D241" s="7" t="str">
        <f t="shared" si="37"/>
        <v>N/A</v>
      </c>
      <c r="E241" s="10">
        <v>39909875</v>
      </c>
      <c r="F241" s="7" t="str">
        <f t="shared" si="38"/>
        <v>N/A</v>
      </c>
      <c r="G241" s="10">
        <v>41142790</v>
      </c>
      <c r="H241" s="7" t="str">
        <f t="shared" si="39"/>
        <v>N/A</v>
      </c>
      <c r="I241" s="8">
        <v>4.0430000000000001</v>
      </c>
      <c r="J241" s="8">
        <v>3.089</v>
      </c>
      <c r="K241" s="25" t="s">
        <v>734</v>
      </c>
      <c r="L241" s="85" t="str">
        <f t="shared" si="40"/>
        <v>Yes</v>
      </c>
    </row>
    <row r="242" spans="1:12" x14ac:dyDescent="0.25">
      <c r="A242" s="116" t="s">
        <v>1375</v>
      </c>
      <c r="B242" s="21" t="s">
        <v>213</v>
      </c>
      <c r="C242" s="1">
        <v>1800</v>
      </c>
      <c r="D242" s="7" t="str">
        <f t="shared" si="37"/>
        <v>N/A</v>
      </c>
      <c r="E242" s="1">
        <v>1842</v>
      </c>
      <c r="F242" s="7" t="str">
        <f t="shared" si="38"/>
        <v>N/A</v>
      </c>
      <c r="G242" s="1">
        <v>1930</v>
      </c>
      <c r="H242" s="7" t="str">
        <f t="shared" si="39"/>
        <v>N/A</v>
      </c>
      <c r="I242" s="8">
        <v>2.3330000000000002</v>
      </c>
      <c r="J242" s="8">
        <v>4.7770000000000001</v>
      </c>
      <c r="K242" s="25" t="s">
        <v>734</v>
      </c>
      <c r="L242" s="85" t="str">
        <f t="shared" si="40"/>
        <v>Yes</v>
      </c>
    </row>
    <row r="243" spans="1:12" ht="25" x14ac:dyDescent="0.25">
      <c r="A243" s="116" t="s">
        <v>1376</v>
      </c>
      <c r="B243" s="21" t="s">
        <v>213</v>
      </c>
      <c r="C243" s="10">
        <v>21310.507777999999</v>
      </c>
      <c r="D243" s="7" t="str">
        <f t="shared" si="37"/>
        <v>N/A</v>
      </c>
      <c r="E243" s="10">
        <v>21666.598806000002</v>
      </c>
      <c r="F243" s="7" t="str">
        <f t="shared" si="38"/>
        <v>N/A</v>
      </c>
      <c r="G243" s="10">
        <v>21317.507772000001</v>
      </c>
      <c r="H243" s="7" t="str">
        <f t="shared" si="39"/>
        <v>N/A</v>
      </c>
      <c r="I243" s="8">
        <v>1.671</v>
      </c>
      <c r="J243" s="8">
        <v>-1.61</v>
      </c>
      <c r="K243" s="25" t="s">
        <v>734</v>
      </c>
      <c r="L243" s="85" t="str">
        <f t="shared" si="40"/>
        <v>Yes</v>
      </c>
    </row>
    <row r="244" spans="1:12" ht="25" x14ac:dyDescent="0.25">
      <c r="A244" s="116" t="s">
        <v>1377</v>
      </c>
      <c r="B244" s="21" t="s">
        <v>213</v>
      </c>
      <c r="C244" s="10">
        <v>10672.642857000001</v>
      </c>
      <c r="D244" s="7" t="str">
        <f t="shared" si="37"/>
        <v>N/A</v>
      </c>
      <c r="E244" s="10">
        <v>13231.952380999999</v>
      </c>
      <c r="F244" s="7" t="str">
        <f t="shared" si="38"/>
        <v>N/A</v>
      </c>
      <c r="G244" s="10">
        <v>13932.386364</v>
      </c>
      <c r="H244" s="7" t="str">
        <f t="shared" si="39"/>
        <v>N/A</v>
      </c>
      <c r="I244" s="8">
        <v>23.98</v>
      </c>
      <c r="J244" s="8">
        <v>5.2939999999999996</v>
      </c>
      <c r="K244" s="25" t="s">
        <v>734</v>
      </c>
      <c r="L244" s="85" t="str">
        <f t="shared" si="40"/>
        <v>Yes</v>
      </c>
    </row>
    <row r="245" spans="1:12" ht="25" x14ac:dyDescent="0.25">
      <c r="A245" s="116" t="s">
        <v>1378</v>
      </c>
      <c r="B245" s="21" t="s">
        <v>213</v>
      </c>
      <c r="C245" s="10">
        <v>21551.245891999999</v>
      </c>
      <c r="D245" s="7" t="str">
        <f t="shared" si="37"/>
        <v>N/A</v>
      </c>
      <c r="E245" s="10">
        <v>21868.626957</v>
      </c>
      <c r="F245" s="7" t="str">
        <f t="shared" si="38"/>
        <v>N/A</v>
      </c>
      <c r="G245" s="10">
        <v>21565.115672</v>
      </c>
      <c r="H245" s="7" t="str">
        <f t="shared" si="39"/>
        <v>N/A</v>
      </c>
      <c r="I245" s="8">
        <v>1.4730000000000001</v>
      </c>
      <c r="J245" s="8">
        <v>-1.39</v>
      </c>
      <c r="K245" s="25" t="s">
        <v>734</v>
      </c>
      <c r="L245" s="85" t="str">
        <f t="shared" si="40"/>
        <v>Yes</v>
      </c>
    </row>
    <row r="246" spans="1:12" ht="25" x14ac:dyDescent="0.25">
      <c r="A246" s="116" t="s">
        <v>1379</v>
      </c>
      <c r="B246" s="21" t="s">
        <v>213</v>
      </c>
      <c r="C246" s="10">
        <v>3161.5714286000002</v>
      </c>
      <c r="D246" s="7" t="str">
        <f t="shared" si="37"/>
        <v>N/A</v>
      </c>
      <c r="E246" s="10">
        <v>22919.727273</v>
      </c>
      <c r="F246" s="7" t="str">
        <f t="shared" si="38"/>
        <v>N/A</v>
      </c>
      <c r="G246" s="10">
        <v>8049.3333333</v>
      </c>
      <c r="H246" s="7" t="str">
        <f t="shared" si="39"/>
        <v>N/A</v>
      </c>
      <c r="I246" s="8">
        <v>624.9</v>
      </c>
      <c r="J246" s="8">
        <v>-64.900000000000006</v>
      </c>
      <c r="K246" s="25" t="s">
        <v>734</v>
      </c>
      <c r="L246" s="85" t="str">
        <f t="shared" si="40"/>
        <v>No</v>
      </c>
    </row>
    <row r="247" spans="1:12" ht="25" x14ac:dyDescent="0.25">
      <c r="A247" s="116" t="s">
        <v>1380</v>
      </c>
      <c r="B247" s="21" t="s">
        <v>213</v>
      </c>
      <c r="C247" s="10" t="s">
        <v>1750</v>
      </c>
      <c r="D247" s="7" t="str">
        <f t="shared" si="37"/>
        <v>N/A</v>
      </c>
      <c r="E247" s="10">
        <v>911</v>
      </c>
      <c r="F247" s="7" t="str">
        <f t="shared" si="38"/>
        <v>N/A</v>
      </c>
      <c r="G247" s="10">
        <v>1164</v>
      </c>
      <c r="H247" s="7" t="str">
        <f t="shared" si="39"/>
        <v>N/A</v>
      </c>
      <c r="I247" s="8" t="s">
        <v>1750</v>
      </c>
      <c r="J247" s="8">
        <v>27.77</v>
      </c>
      <c r="K247" s="25" t="s">
        <v>734</v>
      </c>
      <c r="L247" s="85" t="str">
        <f t="shared" si="40"/>
        <v>Yes</v>
      </c>
    </row>
    <row r="248" spans="1:12" ht="25" x14ac:dyDescent="0.25">
      <c r="A248" s="116" t="s">
        <v>1381</v>
      </c>
      <c r="B248" s="21" t="s">
        <v>213</v>
      </c>
      <c r="C248" s="7">
        <v>1.4424810673999999</v>
      </c>
      <c r="D248" s="7" t="str">
        <f t="shared" si="37"/>
        <v>N/A</v>
      </c>
      <c r="E248" s="7">
        <v>1.4521889265000001</v>
      </c>
      <c r="F248" s="7" t="str">
        <f t="shared" si="38"/>
        <v>N/A</v>
      </c>
      <c r="G248" s="7">
        <v>1.5107513835999999</v>
      </c>
      <c r="H248" s="7" t="str">
        <f t="shared" si="39"/>
        <v>N/A</v>
      </c>
      <c r="I248" s="8">
        <v>0.67300000000000004</v>
      </c>
      <c r="J248" s="8">
        <v>4.0330000000000004</v>
      </c>
      <c r="K248" s="25" t="s">
        <v>734</v>
      </c>
      <c r="L248" s="85" t="str">
        <f t="shared" si="40"/>
        <v>Yes</v>
      </c>
    </row>
    <row r="249" spans="1:12" ht="25" x14ac:dyDescent="0.25">
      <c r="A249" s="116" t="s">
        <v>1382</v>
      </c>
      <c r="B249" s="21" t="s">
        <v>213</v>
      </c>
      <c r="C249" s="7">
        <v>17.073170732000001</v>
      </c>
      <c r="D249" s="7" t="str">
        <f t="shared" si="37"/>
        <v>N/A</v>
      </c>
      <c r="E249" s="7">
        <v>25.925925926000001</v>
      </c>
      <c r="F249" s="7" t="str">
        <f t="shared" si="38"/>
        <v>N/A</v>
      </c>
      <c r="G249" s="7">
        <v>27.329192547000002</v>
      </c>
      <c r="H249" s="7" t="str">
        <f t="shared" si="39"/>
        <v>N/A</v>
      </c>
      <c r="I249" s="8">
        <v>51.85</v>
      </c>
      <c r="J249" s="8">
        <v>5.4130000000000003</v>
      </c>
      <c r="K249" s="25" t="s">
        <v>734</v>
      </c>
      <c r="L249" s="85" t="str">
        <f t="shared" si="40"/>
        <v>Yes</v>
      </c>
    </row>
    <row r="250" spans="1:12" ht="25" x14ac:dyDescent="0.25">
      <c r="A250" s="116" t="s">
        <v>1383</v>
      </c>
      <c r="B250" s="21" t="s">
        <v>213</v>
      </c>
      <c r="C250" s="7">
        <v>15.582237133</v>
      </c>
      <c r="D250" s="7" t="str">
        <f t="shared" si="37"/>
        <v>N/A</v>
      </c>
      <c r="E250" s="7">
        <v>15.82440924</v>
      </c>
      <c r="F250" s="7" t="str">
        <f t="shared" si="38"/>
        <v>N/A</v>
      </c>
      <c r="G250" s="7">
        <v>16.284722221999999</v>
      </c>
      <c r="H250" s="7" t="str">
        <f t="shared" si="39"/>
        <v>N/A</v>
      </c>
      <c r="I250" s="8">
        <v>1.554</v>
      </c>
      <c r="J250" s="8">
        <v>2.9089999999999998</v>
      </c>
      <c r="K250" s="25" t="s">
        <v>734</v>
      </c>
      <c r="L250" s="85" t="str">
        <f t="shared" si="40"/>
        <v>Yes</v>
      </c>
    </row>
    <row r="251" spans="1:12" ht="25" x14ac:dyDescent="0.25">
      <c r="A251" s="116" t="s">
        <v>1384</v>
      </c>
      <c r="B251" s="21" t="s">
        <v>213</v>
      </c>
      <c r="C251" s="7">
        <v>7.7017021E-3</v>
      </c>
      <c r="D251" s="7" t="str">
        <f t="shared" si="37"/>
        <v>N/A</v>
      </c>
      <c r="E251" s="7">
        <v>1.1917272499999999E-2</v>
      </c>
      <c r="F251" s="7" t="str">
        <f t="shared" si="38"/>
        <v>N/A</v>
      </c>
      <c r="G251" s="7">
        <v>9.6953504999999999E-3</v>
      </c>
      <c r="H251" s="7" t="str">
        <f t="shared" si="39"/>
        <v>N/A</v>
      </c>
      <c r="I251" s="8">
        <v>54.74</v>
      </c>
      <c r="J251" s="8">
        <v>-18.600000000000001</v>
      </c>
      <c r="K251" s="25" t="s">
        <v>734</v>
      </c>
      <c r="L251" s="85" t="str">
        <f t="shared" si="40"/>
        <v>Yes</v>
      </c>
    </row>
    <row r="252" spans="1:12" ht="25" x14ac:dyDescent="0.25">
      <c r="A252" s="144" t="s">
        <v>1385</v>
      </c>
      <c r="B252" s="93" t="s">
        <v>213</v>
      </c>
      <c r="C252" s="124">
        <v>0</v>
      </c>
      <c r="D252" s="124" t="str">
        <f t="shared" si="37"/>
        <v>N/A</v>
      </c>
      <c r="E252" s="124">
        <v>4.3329433999999998E-3</v>
      </c>
      <c r="F252" s="124" t="str">
        <f t="shared" si="38"/>
        <v>N/A</v>
      </c>
      <c r="G252" s="124">
        <v>4.3036667000000001E-3</v>
      </c>
      <c r="H252" s="124" t="str">
        <f t="shared" si="39"/>
        <v>N/A</v>
      </c>
      <c r="I252" s="125" t="s">
        <v>1750</v>
      </c>
      <c r="J252" s="125">
        <v>-0.67600000000000005</v>
      </c>
      <c r="K252" s="138" t="s">
        <v>734</v>
      </c>
      <c r="L252" s="96" t="str">
        <f t="shared" si="40"/>
        <v>Yes</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1796875" style="13" customWidth="1"/>
    <col min="12" max="12" width="16.17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3" t="s">
        <v>1581</v>
      </c>
      <c r="B2" s="184"/>
      <c r="C2" s="184"/>
      <c r="D2" s="184"/>
      <c r="E2" s="184"/>
      <c r="F2" s="184"/>
      <c r="G2" s="184"/>
      <c r="H2" s="184"/>
      <c r="I2" s="184"/>
      <c r="J2" s="184"/>
      <c r="K2" s="184"/>
      <c r="L2" s="185"/>
    </row>
    <row r="3" spans="1:12" s="13" customFormat="1" ht="13" x14ac:dyDescent="0.3">
      <c r="A3" s="164" t="s">
        <v>1749</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14377</v>
      </c>
      <c r="D6" s="7" t="str">
        <f t="shared" ref="D6:D37" si="0">IF($B6="N/A","N/A",IF(C6&gt;10,"No",IF(C6&lt;-10,"No","Yes")))</f>
        <v>N/A</v>
      </c>
      <c r="E6" s="22">
        <v>14373</v>
      </c>
      <c r="F6" s="7" t="str">
        <f t="shared" ref="F6:F37" si="1">IF($B6="N/A","N/A",IF(E6&gt;10,"No",IF(E6&lt;-10,"No","Yes")))</f>
        <v>N/A</v>
      </c>
      <c r="G6" s="22">
        <v>14521</v>
      </c>
      <c r="H6" s="7" t="str">
        <f t="shared" ref="H6:H37" si="2">IF($B6="N/A","N/A",IF(G6&gt;10,"No",IF(G6&lt;-10,"No","Yes")))</f>
        <v>N/A</v>
      </c>
      <c r="I6" s="8">
        <v>-2.8000000000000001E-2</v>
      </c>
      <c r="J6" s="8">
        <v>1.03</v>
      </c>
      <c r="K6" s="25" t="s">
        <v>734</v>
      </c>
      <c r="L6" s="85" t="str">
        <f t="shared" ref="L6:L39" si="3">IF(J6="Div by 0", "N/A", IF(K6="N/A","N/A", IF(J6&gt;VALUE(MID(K6,1,2)), "No", IF(J6&lt;-1*VALUE(MID(K6,1,2)), "No", "Yes"))))</f>
        <v>Yes</v>
      </c>
    </row>
    <row r="7" spans="1:12" x14ac:dyDescent="0.25">
      <c r="A7" s="142" t="s">
        <v>6</v>
      </c>
      <c r="B7" s="21" t="s">
        <v>213</v>
      </c>
      <c r="C7" s="22">
        <v>13703</v>
      </c>
      <c r="D7" s="7" t="str">
        <f t="shared" si="0"/>
        <v>N/A</v>
      </c>
      <c r="E7" s="22">
        <v>13715</v>
      </c>
      <c r="F7" s="7" t="str">
        <f t="shared" si="1"/>
        <v>N/A</v>
      </c>
      <c r="G7" s="22">
        <v>13844</v>
      </c>
      <c r="H7" s="7" t="str">
        <f t="shared" si="2"/>
        <v>N/A</v>
      </c>
      <c r="I7" s="8">
        <v>8.7599999999999997E-2</v>
      </c>
      <c r="J7" s="8">
        <v>0.94059999999999999</v>
      </c>
      <c r="K7" s="25" t="s">
        <v>734</v>
      </c>
      <c r="L7" s="85" t="str">
        <f t="shared" si="3"/>
        <v>Yes</v>
      </c>
    </row>
    <row r="8" spans="1:12" x14ac:dyDescent="0.25">
      <c r="A8" s="142" t="s">
        <v>360</v>
      </c>
      <c r="B8" s="21" t="s">
        <v>213</v>
      </c>
      <c r="C8" s="4">
        <v>95.311956597000005</v>
      </c>
      <c r="D8" s="7" t="str">
        <f t="shared" si="0"/>
        <v>N/A</v>
      </c>
      <c r="E8" s="4">
        <v>95.421971752999994</v>
      </c>
      <c r="F8" s="7" t="str">
        <f t="shared" si="1"/>
        <v>N/A</v>
      </c>
      <c r="G8" s="4">
        <v>95.337786653999999</v>
      </c>
      <c r="H8" s="7" t="str">
        <f t="shared" si="2"/>
        <v>N/A</v>
      </c>
      <c r="I8" s="8">
        <v>0.1154</v>
      </c>
      <c r="J8" s="8">
        <v>-8.7999999999999995E-2</v>
      </c>
      <c r="K8" s="25" t="s">
        <v>734</v>
      </c>
      <c r="L8" s="85" t="str">
        <f t="shared" si="3"/>
        <v>Yes</v>
      </c>
    </row>
    <row r="9" spans="1:12" x14ac:dyDescent="0.25">
      <c r="A9" s="116" t="s">
        <v>88</v>
      </c>
      <c r="B9" s="25" t="s">
        <v>213</v>
      </c>
      <c r="C9" s="1">
        <v>12720.28</v>
      </c>
      <c r="D9" s="7" t="str">
        <f t="shared" si="0"/>
        <v>N/A</v>
      </c>
      <c r="E9" s="1">
        <v>12776.28</v>
      </c>
      <c r="F9" s="7" t="str">
        <f t="shared" si="1"/>
        <v>N/A</v>
      </c>
      <c r="G9" s="1">
        <v>12821.52</v>
      </c>
      <c r="H9" s="7" t="str">
        <f t="shared" si="2"/>
        <v>N/A</v>
      </c>
      <c r="I9" s="8">
        <v>0.44019999999999998</v>
      </c>
      <c r="J9" s="8">
        <v>0.35410000000000003</v>
      </c>
      <c r="K9" s="25" t="s">
        <v>734</v>
      </c>
      <c r="L9" s="85" t="str">
        <f t="shared" si="3"/>
        <v>Yes</v>
      </c>
    </row>
    <row r="10" spans="1:12" x14ac:dyDescent="0.25">
      <c r="A10" s="116" t="s">
        <v>1386</v>
      </c>
      <c r="B10" s="21" t="s">
        <v>213</v>
      </c>
      <c r="C10" s="4">
        <v>0.62599986090000004</v>
      </c>
      <c r="D10" s="7" t="str">
        <f t="shared" si="0"/>
        <v>N/A</v>
      </c>
      <c r="E10" s="4">
        <v>0.64704654559999997</v>
      </c>
      <c r="F10" s="7" t="str">
        <f t="shared" si="1"/>
        <v>N/A</v>
      </c>
      <c r="G10" s="4">
        <v>0.32366916880000002</v>
      </c>
      <c r="H10" s="7" t="str">
        <f t="shared" si="2"/>
        <v>N/A</v>
      </c>
      <c r="I10" s="8">
        <v>3.3620000000000001</v>
      </c>
      <c r="J10" s="8">
        <v>-50</v>
      </c>
      <c r="K10" s="25" t="s">
        <v>734</v>
      </c>
      <c r="L10" s="85" t="str">
        <f t="shared" si="3"/>
        <v>No</v>
      </c>
    </row>
    <row r="11" spans="1:12" x14ac:dyDescent="0.25">
      <c r="A11" s="116" t="s">
        <v>1387</v>
      </c>
      <c r="B11" s="21" t="s">
        <v>213</v>
      </c>
      <c r="C11" s="4">
        <v>1.3702441399</v>
      </c>
      <c r="D11" s="7" t="str">
        <f t="shared" si="0"/>
        <v>N/A</v>
      </c>
      <c r="E11" s="4">
        <v>0.99492103249999997</v>
      </c>
      <c r="F11" s="7" t="str">
        <f t="shared" si="1"/>
        <v>N/A</v>
      </c>
      <c r="G11" s="4">
        <v>0.92968803799999999</v>
      </c>
      <c r="H11" s="7" t="str">
        <f t="shared" si="2"/>
        <v>N/A</v>
      </c>
      <c r="I11" s="8">
        <v>-27.4</v>
      </c>
      <c r="J11" s="8">
        <v>-6.56</v>
      </c>
      <c r="K11" s="25" t="s">
        <v>734</v>
      </c>
      <c r="L11" s="85" t="str">
        <f t="shared" si="3"/>
        <v>Yes</v>
      </c>
    </row>
    <row r="12" spans="1:12" x14ac:dyDescent="0.25">
      <c r="A12" s="116" t="s">
        <v>1388</v>
      </c>
      <c r="B12" s="21" t="s">
        <v>213</v>
      </c>
      <c r="C12" s="4">
        <v>66.940251790999994</v>
      </c>
      <c r="D12" s="7" t="str">
        <f t="shared" si="0"/>
        <v>N/A</v>
      </c>
      <c r="E12" s="4">
        <v>67.111946009999997</v>
      </c>
      <c r="F12" s="7" t="str">
        <f t="shared" si="1"/>
        <v>N/A</v>
      </c>
      <c r="G12" s="4">
        <v>67.109703187999997</v>
      </c>
      <c r="H12" s="7" t="str">
        <f t="shared" si="2"/>
        <v>N/A</v>
      </c>
      <c r="I12" s="8">
        <v>0.25650000000000001</v>
      </c>
      <c r="J12" s="8">
        <v>-3.0000000000000001E-3</v>
      </c>
      <c r="K12" s="25" t="s">
        <v>734</v>
      </c>
      <c r="L12" s="85" t="str">
        <f t="shared" si="3"/>
        <v>Yes</v>
      </c>
    </row>
    <row r="13" spans="1:12" x14ac:dyDescent="0.25">
      <c r="A13" s="116" t="s">
        <v>1389</v>
      </c>
      <c r="B13" s="21" t="s">
        <v>213</v>
      </c>
      <c r="C13" s="4">
        <v>0.43124434859999999</v>
      </c>
      <c r="D13" s="7" t="str">
        <f t="shared" si="0"/>
        <v>N/A</v>
      </c>
      <c r="E13" s="4">
        <v>0.32700201769999998</v>
      </c>
      <c r="F13" s="7" t="str">
        <f t="shared" si="1"/>
        <v>N/A</v>
      </c>
      <c r="G13" s="4">
        <v>0.39942152739999998</v>
      </c>
      <c r="H13" s="7" t="str">
        <f t="shared" si="2"/>
        <v>N/A</v>
      </c>
      <c r="I13" s="8">
        <v>-24.2</v>
      </c>
      <c r="J13" s="8">
        <v>22.15</v>
      </c>
      <c r="K13" s="25" t="s">
        <v>734</v>
      </c>
      <c r="L13" s="85" t="str">
        <f t="shared" si="3"/>
        <v>Yes</v>
      </c>
    </row>
    <row r="14" spans="1:12" x14ac:dyDescent="0.25">
      <c r="A14" s="116" t="s">
        <v>1390</v>
      </c>
      <c r="B14" s="21" t="s">
        <v>213</v>
      </c>
      <c r="C14" s="4">
        <v>7.1920428461999997</v>
      </c>
      <c r="D14" s="7" t="str">
        <f t="shared" si="0"/>
        <v>N/A</v>
      </c>
      <c r="E14" s="4">
        <v>7.0896820426999998</v>
      </c>
      <c r="F14" s="7" t="str">
        <f t="shared" si="1"/>
        <v>N/A</v>
      </c>
      <c r="G14" s="4">
        <v>6.4871565319000002</v>
      </c>
      <c r="H14" s="7" t="str">
        <f t="shared" si="2"/>
        <v>N/A</v>
      </c>
      <c r="I14" s="8">
        <v>-1.42</v>
      </c>
      <c r="J14" s="8">
        <v>-8.5</v>
      </c>
      <c r="K14" s="25" t="s">
        <v>734</v>
      </c>
      <c r="L14" s="85" t="str">
        <f t="shared" si="3"/>
        <v>Yes</v>
      </c>
    </row>
    <row r="15" spans="1:12" x14ac:dyDescent="0.25">
      <c r="A15" s="116" t="s">
        <v>1391</v>
      </c>
      <c r="B15" s="21" t="s">
        <v>213</v>
      </c>
      <c r="C15" s="4">
        <v>0</v>
      </c>
      <c r="D15" s="7" t="str">
        <f t="shared" si="0"/>
        <v>N/A</v>
      </c>
      <c r="E15" s="4">
        <v>0</v>
      </c>
      <c r="F15" s="7" t="str">
        <f t="shared" si="1"/>
        <v>N/A</v>
      </c>
      <c r="G15" s="4">
        <v>0</v>
      </c>
      <c r="H15" s="7" t="str">
        <f t="shared" si="2"/>
        <v>N/A</v>
      </c>
      <c r="I15" s="8" t="s">
        <v>1750</v>
      </c>
      <c r="J15" s="8" t="s">
        <v>1750</v>
      </c>
      <c r="K15" s="25" t="s">
        <v>734</v>
      </c>
      <c r="L15" s="85" t="str">
        <f t="shared" si="3"/>
        <v>N/A</v>
      </c>
    </row>
    <row r="16" spans="1:12" x14ac:dyDescent="0.25">
      <c r="A16" s="116" t="s">
        <v>1392</v>
      </c>
      <c r="B16" s="21" t="s">
        <v>213</v>
      </c>
      <c r="C16" s="4">
        <v>0.19475551229999999</v>
      </c>
      <c r="D16" s="7" t="str">
        <f t="shared" si="0"/>
        <v>N/A</v>
      </c>
      <c r="E16" s="4">
        <v>0.13219230500000001</v>
      </c>
      <c r="F16" s="7" t="str">
        <f t="shared" si="1"/>
        <v>N/A</v>
      </c>
      <c r="G16" s="4">
        <v>8.9525514799999997E-2</v>
      </c>
      <c r="H16" s="7" t="str">
        <f t="shared" si="2"/>
        <v>N/A</v>
      </c>
      <c r="I16" s="8">
        <v>-32.1</v>
      </c>
      <c r="J16" s="8">
        <v>-32.299999999999997</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1750</v>
      </c>
      <c r="J17" s="8" t="s">
        <v>1750</v>
      </c>
      <c r="K17" s="25" t="s">
        <v>734</v>
      </c>
      <c r="L17" s="85" t="str">
        <f t="shared" si="3"/>
        <v>N/A</v>
      </c>
    </row>
    <row r="18" spans="1:12" x14ac:dyDescent="0.25">
      <c r="A18" s="116" t="s">
        <v>1394</v>
      </c>
      <c r="B18" s="21" t="s">
        <v>213</v>
      </c>
      <c r="C18" s="4">
        <v>23.245461501000001</v>
      </c>
      <c r="D18" s="7" t="str">
        <f t="shared" si="0"/>
        <v>N/A</v>
      </c>
      <c r="E18" s="4">
        <v>23.697210046999999</v>
      </c>
      <c r="F18" s="7" t="str">
        <f t="shared" si="1"/>
        <v>N/A</v>
      </c>
      <c r="G18" s="4">
        <v>24.660836030999999</v>
      </c>
      <c r="H18" s="7" t="str">
        <f t="shared" si="2"/>
        <v>N/A</v>
      </c>
      <c r="I18" s="8">
        <v>1.9430000000000001</v>
      </c>
      <c r="J18" s="8">
        <v>4.0659999999999998</v>
      </c>
      <c r="K18" s="25" t="s">
        <v>734</v>
      </c>
      <c r="L18" s="85" t="str">
        <f t="shared" si="3"/>
        <v>Yes</v>
      </c>
    </row>
    <row r="19" spans="1:12" x14ac:dyDescent="0.25">
      <c r="A19" s="116" t="s">
        <v>1395</v>
      </c>
      <c r="B19" s="21" t="s">
        <v>213</v>
      </c>
      <c r="C19" s="4">
        <v>0</v>
      </c>
      <c r="D19" s="7" t="str">
        <f t="shared" si="0"/>
        <v>N/A</v>
      </c>
      <c r="E19" s="4">
        <v>0</v>
      </c>
      <c r="F19" s="7" t="str">
        <f t="shared" si="1"/>
        <v>N/A</v>
      </c>
      <c r="G19" s="4">
        <v>0</v>
      </c>
      <c r="H19" s="7" t="str">
        <f t="shared" si="2"/>
        <v>N/A</v>
      </c>
      <c r="I19" s="8" t="s">
        <v>1750</v>
      </c>
      <c r="J19" s="8" t="s">
        <v>1750</v>
      </c>
      <c r="K19" s="25" t="s">
        <v>734</v>
      </c>
      <c r="L19" s="85" t="str">
        <f t="shared" si="3"/>
        <v>N/A</v>
      </c>
    </row>
    <row r="20" spans="1:12" x14ac:dyDescent="0.25">
      <c r="A20" s="108" t="s">
        <v>958</v>
      </c>
      <c r="B20" s="21" t="s">
        <v>213</v>
      </c>
      <c r="C20" s="4">
        <v>98.003755999000006</v>
      </c>
      <c r="D20" s="7" t="str">
        <f t="shared" si="0"/>
        <v>N/A</v>
      </c>
      <c r="E20" s="4">
        <v>98.545884645000001</v>
      </c>
      <c r="F20" s="7" t="str">
        <f t="shared" si="1"/>
        <v>N/A</v>
      </c>
      <c r="G20" s="4">
        <v>98.581364919999999</v>
      </c>
      <c r="H20" s="7" t="str">
        <f t="shared" si="2"/>
        <v>N/A</v>
      </c>
      <c r="I20" s="8">
        <v>0.55320000000000003</v>
      </c>
      <c r="J20" s="8">
        <v>3.5999999999999997E-2</v>
      </c>
      <c r="K20" s="25" t="s">
        <v>734</v>
      </c>
      <c r="L20" s="85" t="str">
        <f t="shared" si="3"/>
        <v>Yes</v>
      </c>
    </row>
    <row r="21" spans="1:12" x14ac:dyDescent="0.25">
      <c r="A21" s="108" t="s">
        <v>959</v>
      </c>
      <c r="B21" s="21" t="s">
        <v>213</v>
      </c>
      <c r="C21" s="4">
        <v>1.9962440008</v>
      </c>
      <c r="D21" s="7" t="str">
        <f t="shared" si="0"/>
        <v>N/A</v>
      </c>
      <c r="E21" s="4">
        <v>1.4541153551999999</v>
      </c>
      <c r="F21" s="7" t="str">
        <f t="shared" si="1"/>
        <v>N/A</v>
      </c>
      <c r="G21" s="4">
        <v>1.4186350802000001</v>
      </c>
      <c r="H21" s="7" t="str">
        <f t="shared" si="2"/>
        <v>N/A</v>
      </c>
      <c r="I21" s="8">
        <v>-27.2</v>
      </c>
      <c r="J21" s="8">
        <v>-2.44</v>
      </c>
      <c r="K21" s="25" t="s">
        <v>734</v>
      </c>
      <c r="L21" s="85" t="str">
        <f t="shared" si="3"/>
        <v>Yes</v>
      </c>
    </row>
    <row r="22" spans="1:12" x14ac:dyDescent="0.25">
      <c r="A22" s="84" t="s">
        <v>1689</v>
      </c>
      <c r="B22" s="21" t="s">
        <v>213</v>
      </c>
      <c r="C22" s="22">
        <v>6566</v>
      </c>
      <c r="D22" s="7" t="str">
        <f t="shared" si="0"/>
        <v>N/A</v>
      </c>
      <c r="E22" s="22">
        <v>6472</v>
      </c>
      <c r="F22" s="7" t="str">
        <f t="shared" si="1"/>
        <v>N/A</v>
      </c>
      <c r="G22" s="22">
        <v>6565</v>
      </c>
      <c r="H22" s="7" t="str">
        <f t="shared" si="2"/>
        <v>N/A</v>
      </c>
      <c r="I22" s="8">
        <v>-1.43</v>
      </c>
      <c r="J22" s="8">
        <v>1.4370000000000001</v>
      </c>
      <c r="K22" s="25" t="s">
        <v>734</v>
      </c>
      <c r="L22" s="85" t="str">
        <f t="shared" si="3"/>
        <v>Yes</v>
      </c>
    </row>
    <row r="23" spans="1:12" x14ac:dyDescent="0.25">
      <c r="A23" s="84" t="s">
        <v>974</v>
      </c>
      <c r="B23" s="21" t="s">
        <v>213</v>
      </c>
      <c r="C23" s="22">
        <v>1622</v>
      </c>
      <c r="D23" s="7" t="str">
        <f t="shared" si="0"/>
        <v>N/A</v>
      </c>
      <c r="E23" s="22">
        <v>1606</v>
      </c>
      <c r="F23" s="7" t="str">
        <f t="shared" si="1"/>
        <v>N/A</v>
      </c>
      <c r="G23" s="22">
        <v>1640</v>
      </c>
      <c r="H23" s="7" t="str">
        <f t="shared" si="2"/>
        <v>N/A</v>
      </c>
      <c r="I23" s="8">
        <v>-0.98599999999999999</v>
      </c>
      <c r="J23" s="8">
        <v>2.117</v>
      </c>
      <c r="K23" s="25" t="s">
        <v>734</v>
      </c>
      <c r="L23" s="85" t="str">
        <f t="shared" si="3"/>
        <v>Yes</v>
      </c>
    </row>
    <row r="24" spans="1:12" x14ac:dyDescent="0.25">
      <c r="A24" s="84" t="s">
        <v>975</v>
      </c>
      <c r="B24" s="21" t="s">
        <v>213</v>
      </c>
      <c r="C24" s="22">
        <v>0</v>
      </c>
      <c r="D24" s="7" t="str">
        <f t="shared" si="0"/>
        <v>N/A</v>
      </c>
      <c r="E24" s="22">
        <v>0</v>
      </c>
      <c r="F24" s="7" t="str">
        <f t="shared" si="1"/>
        <v>N/A</v>
      </c>
      <c r="G24" s="22">
        <v>0</v>
      </c>
      <c r="H24" s="7" t="str">
        <f t="shared" si="2"/>
        <v>N/A</v>
      </c>
      <c r="I24" s="8" t="s">
        <v>1750</v>
      </c>
      <c r="J24" s="8" t="s">
        <v>1750</v>
      </c>
      <c r="K24" s="25" t="s">
        <v>734</v>
      </c>
      <c r="L24" s="85" t="str">
        <f t="shared" si="3"/>
        <v>N/A</v>
      </c>
    </row>
    <row r="25" spans="1:12" x14ac:dyDescent="0.25">
      <c r="A25" s="84" t="s">
        <v>976</v>
      </c>
      <c r="B25" s="21" t="s">
        <v>213</v>
      </c>
      <c r="C25" s="22">
        <v>114</v>
      </c>
      <c r="D25" s="7" t="str">
        <f t="shared" si="0"/>
        <v>N/A</v>
      </c>
      <c r="E25" s="22">
        <v>82</v>
      </c>
      <c r="F25" s="7" t="str">
        <f t="shared" si="1"/>
        <v>N/A</v>
      </c>
      <c r="G25" s="22">
        <v>75</v>
      </c>
      <c r="H25" s="7" t="str">
        <f t="shared" si="2"/>
        <v>N/A</v>
      </c>
      <c r="I25" s="8">
        <v>-28.1</v>
      </c>
      <c r="J25" s="8">
        <v>-8.5399999999999991</v>
      </c>
      <c r="K25" s="25" t="s">
        <v>734</v>
      </c>
      <c r="L25" s="85" t="str">
        <f t="shared" si="3"/>
        <v>Yes</v>
      </c>
    </row>
    <row r="26" spans="1:12" x14ac:dyDescent="0.25">
      <c r="A26" s="84" t="s">
        <v>977</v>
      </c>
      <c r="B26" s="21" t="s">
        <v>213</v>
      </c>
      <c r="C26" s="22">
        <v>4830</v>
      </c>
      <c r="D26" s="7" t="str">
        <f t="shared" si="0"/>
        <v>N/A</v>
      </c>
      <c r="E26" s="22">
        <v>4784</v>
      </c>
      <c r="F26" s="7" t="str">
        <f t="shared" si="1"/>
        <v>N/A</v>
      </c>
      <c r="G26" s="22">
        <v>4850</v>
      </c>
      <c r="H26" s="7" t="str">
        <f t="shared" si="2"/>
        <v>N/A</v>
      </c>
      <c r="I26" s="8">
        <v>-0.95199999999999996</v>
      </c>
      <c r="J26" s="8">
        <v>1.38</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1750</v>
      </c>
      <c r="J27" s="8" t="s">
        <v>1750</v>
      </c>
      <c r="K27" s="25" t="s">
        <v>734</v>
      </c>
      <c r="L27" s="85" t="str">
        <f t="shared" si="3"/>
        <v>N/A</v>
      </c>
    </row>
    <row r="28" spans="1:12" x14ac:dyDescent="0.25">
      <c r="A28" s="84" t="s">
        <v>103</v>
      </c>
      <c r="B28" s="21" t="s">
        <v>213</v>
      </c>
      <c r="C28" s="22">
        <v>7678</v>
      </c>
      <c r="D28" s="7" t="str">
        <f t="shared" si="0"/>
        <v>N/A</v>
      </c>
      <c r="E28" s="22">
        <v>7704</v>
      </c>
      <c r="F28" s="7" t="str">
        <f t="shared" si="1"/>
        <v>N/A</v>
      </c>
      <c r="G28" s="22">
        <v>7708</v>
      </c>
      <c r="H28" s="7" t="str">
        <f t="shared" si="2"/>
        <v>N/A</v>
      </c>
      <c r="I28" s="8">
        <v>0.33860000000000001</v>
      </c>
      <c r="J28" s="8">
        <v>5.1900000000000002E-2</v>
      </c>
      <c r="K28" s="25" t="s">
        <v>734</v>
      </c>
      <c r="L28" s="85" t="str">
        <f t="shared" si="3"/>
        <v>Yes</v>
      </c>
    </row>
    <row r="29" spans="1:12" x14ac:dyDescent="0.25">
      <c r="A29" s="84" t="s">
        <v>979</v>
      </c>
      <c r="B29" s="21" t="s">
        <v>213</v>
      </c>
      <c r="C29" s="22">
        <v>5328</v>
      </c>
      <c r="D29" s="7" t="str">
        <f t="shared" si="0"/>
        <v>N/A</v>
      </c>
      <c r="E29" s="22">
        <v>5351</v>
      </c>
      <c r="F29" s="7" t="str">
        <f t="shared" si="1"/>
        <v>N/A</v>
      </c>
      <c r="G29" s="22">
        <v>5351</v>
      </c>
      <c r="H29" s="7" t="str">
        <f t="shared" si="2"/>
        <v>N/A</v>
      </c>
      <c r="I29" s="8">
        <v>0.43169999999999997</v>
      </c>
      <c r="J29" s="8">
        <v>0</v>
      </c>
      <c r="K29" s="25" t="s">
        <v>734</v>
      </c>
      <c r="L29" s="85" t="str">
        <f t="shared" si="3"/>
        <v>Yes</v>
      </c>
    </row>
    <row r="30" spans="1:12" x14ac:dyDescent="0.25">
      <c r="A30" s="84" t="s">
        <v>980</v>
      </c>
      <c r="B30" s="21" t="s">
        <v>213</v>
      </c>
      <c r="C30" s="22">
        <v>0</v>
      </c>
      <c r="D30" s="7" t="str">
        <f t="shared" si="0"/>
        <v>N/A</v>
      </c>
      <c r="E30" s="22">
        <v>0</v>
      </c>
      <c r="F30" s="7" t="str">
        <f t="shared" si="1"/>
        <v>N/A</v>
      </c>
      <c r="G30" s="22">
        <v>0</v>
      </c>
      <c r="H30" s="7" t="str">
        <f t="shared" si="2"/>
        <v>N/A</v>
      </c>
      <c r="I30" s="8" t="s">
        <v>1750</v>
      </c>
      <c r="J30" s="8" t="s">
        <v>1750</v>
      </c>
      <c r="K30" s="25" t="s">
        <v>734</v>
      </c>
      <c r="L30" s="85" t="str">
        <f t="shared" si="3"/>
        <v>N/A</v>
      </c>
    </row>
    <row r="31" spans="1:12" x14ac:dyDescent="0.25">
      <c r="A31" s="84" t="s">
        <v>981</v>
      </c>
      <c r="B31" s="21" t="s">
        <v>213</v>
      </c>
      <c r="C31" s="22">
        <v>174</v>
      </c>
      <c r="D31" s="7" t="str">
        <f t="shared" si="0"/>
        <v>N/A</v>
      </c>
      <c r="E31" s="22">
        <v>135</v>
      </c>
      <c r="F31" s="7" t="str">
        <f t="shared" si="1"/>
        <v>N/A</v>
      </c>
      <c r="G31" s="22">
        <v>137</v>
      </c>
      <c r="H31" s="7" t="str">
        <f t="shared" si="2"/>
        <v>N/A</v>
      </c>
      <c r="I31" s="8">
        <v>-22.4</v>
      </c>
      <c r="J31" s="8">
        <v>1.4810000000000001</v>
      </c>
      <c r="K31" s="25" t="s">
        <v>734</v>
      </c>
      <c r="L31" s="85" t="str">
        <f t="shared" si="3"/>
        <v>Yes</v>
      </c>
    </row>
    <row r="32" spans="1:12" x14ac:dyDescent="0.25">
      <c r="A32" s="84" t="s">
        <v>982</v>
      </c>
      <c r="B32" s="21" t="s">
        <v>213</v>
      </c>
      <c r="C32" s="22">
        <v>2176</v>
      </c>
      <c r="D32" s="7" t="str">
        <f t="shared" si="0"/>
        <v>N/A</v>
      </c>
      <c r="E32" s="22">
        <v>2218</v>
      </c>
      <c r="F32" s="7" t="str">
        <f t="shared" si="1"/>
        <v>N/A</v>
      </c>
      <c r="G32" s="22">
        <v>2220</v>
      </c>
      <c r="H32" s="7" t="str">
        <f t="shared" si="2"/>
        <v>N/A</v>
      </c>
      <c r="I32" s="8">
        <v>1.93</v>
      </c>
      <c r="J32" s="8">
        <v>9.0200000000000002E-2</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1750</v>
      </c>
      <c r="J33" s="8" t="s">
        <v>1750</v>
      </c>
      <c r="K33" s="25" t="s">
        <v>734</v>
      </c>
      <c r="L33" s="85" t="str">
        <f t="shared" si="3"/>
        <v>N/A</v>
      </c>
    </row>
    <row r="34" spans="1:12" x14ac:dyDescent="0.25">
      <c r="A34" s="142" t="s">
        <v>84</v>
      </c>
      <c r="B34" s="21" t="s">
        <v>213</v>
      </c>
      <c r="C34" s="26">
        <v>252625969</v>
      </c>
      <c r="D34" s="7" t="str">
        <f t="shared" si="0"/>
        <v>N/A</v>
      </c>
      <c r="E34" s="26">
        <v>262333239</v>
      </c>
      <c r="F34" s="7" t="str">
        <f t="shared" si="1"/>
        <v>N/A</v>
      </c>
      <c r="G34" s="26">
        <v>277967732</v>
      </c>
      <c r="H34" s="7" t="str">
        <f t="shared" si="2"/>
        <v>N/A</v>
      </c>
      <c r="I34" s="8">
        <v>3.843</v>
      </c>
      <c r="J34" s="8">
        <v>5.96</v>
      </c>
      <c r="K34" s="25" t="s">
        <v>734</v>
      </c>
      <c r="L34" s="85" t="str">
        <f t="shared" si="3"/>
        <v>Yes</v>
      </c>
    </row>
    <row r="35" spans="1:12" x14ac:dyDescent="0.25">
      <c r="A35" s="142" t="s">
        <v>1396</v>
      </c>
      <c r="B35" s="21" t="s">
        <v>213</v>
      </c>
      <c r="C35" s="26">
        <v>17571.535716999999</v>
      </c>
      <c r="D35" s="7" t="str">
        <f t="shared" si="0"/>
        <v>N/A</v>
      </c>
      <c r="E35" s="26">
        <v>18251.808182000001</v>
      </c>
      <c r="F35" s="7" t="str">
        <f t="shared" si="1"/>
        <v>N/A</v>
      </c>
      <c r="G35" s="26">
        <v>19142.464843999998</v>
      </c>
      <c r="H35" s="7" t="str">
        <f t="shared" si="2"/>
        <v>N/A</v>
      </c>
      <c r="I35" s="8">
        <v>3.871</v>
      </c>
      <c r="J35" s="8">
        <v>4.88</v>
      </c>
      <c r="K35" s="25" t="s">
        <v>734</v>
      </c>
      <c r="L35" s="85" t="str">
        <f t="shared" si="3"/>
        <v>Yes</v>
      </c>
    </row>
    <row r="36" spans="1:12" x14ac:dyDescent="0.25">
      <c r="A36" s="142" t="s">
        <v>1397</v>
      </c>
      <c r="B36" s="21" t="s">
        <v>213</v>
      </c>
      <c r="C36" s="26">
        <v>18435.814711999999</v>
      </c>
      <c r="D36" s="7" t="str">
        <f t="shared" si="0"/>
        <v>N/A</v>
      </c>
      <c r="E36" s="26">
        <v>19127.469120999998</v>
      </c>
      <c r="F36" s="7" t="str">
        <f t="shared" si="1"/>
        <v>N/A</v>
      </c>
      <c r="G36" s="26">
        <v>20078.570643999999</v>
      </c>
      <c r="H36" s="7" t="str">
        <f t="shared" si="2"/>
        <v>N/A</v>
      </c>
      <c r="I36" s="8">
        <v>3.7519999999999998</v>
      </c>
      <c r="J36" s="8">
        <v>4.9720000000000004</v>
      </c>
      <c r="K36" s="25" t="s">
        <v>734</v>
      </c>
      <c r="L36" s="85" t="str">
        <f t="shared" si="3"/>
        <v>Yes</v>
      </c>
    </row>
    <row r="37" spans="1:12" x14ac:dyDescent="0.25">
      <c r="A37" s="116" t="s">
        <v>107</v>
      </c>
      <c r="B37" s="21" t="s">
        <v>213</v>
      </c>
      <c r="C37" s="26">
        <v>744246</v>
      </c>
      <c r="D37" s="7" t="str">
        <f t="shared" si="0"/>
        <v>N/A</v>
      </c>
      <c r="E37" s="26">
        <v>1873395</v>
      </c>
      <c r="F37" s="7" t="str">
        <f t="shared" si="1"/>
        <v>N/A</v>
      </c>
      <c r="G37" s="26">
        <v>1211846</v>
      </c>
      <c r="H37" s="7" t="str">
        <f t="shared" si="2"/>
        <v>N/A</v>
      </c>
      <c r="I37" s="8">
        <v>151.69999999999999</v>
      </c>
      <c r="J37" s="8">
        <v>-35.299999999999997</v>
      </c>
      <c r="K37" s="25" t="s">
        <v>734</v>
      </c>
      <c r="L37" s="85" t="str">
        <f t="shared" si="3"/>
        <v>No</v>
      </c>
    </row>
    <row r="38" spans="1:12" x14ac:dyDescent="0.25">
      <c r="A38" s="142" t="s">
        <v>158</v>
      </c>
      <c r="B38" s="25" t="s">
        <v>217</v>
      </c>
      <c r="C38" s="1">
        <v>0</v>
      </c>
      <c r="D38" s="7" t="str">
        <f>IF($B38="N/A","N/A",IF(C38&gt;0,"No",IF(C38&lt;0,"No","Yes")))</f>
        <v>Yes</v>
      </c>
      <c r="E38" s="1">
        <v>0</v>
      </c>
      <c r="F38" s="7" t="str">
        <f>IF($B38="N/A","N/A",IF(E38&gt;0,"No",IF(E38&lt;0,"No","Yes")))</f>
        <v>Yes</v>
      </c>
      <c r="G38" s="1">
        <v>0</v>
      </c>
      <c r="H38" s="7" t="str">
        <f>IF($B38="N/A","N/A",IF(G38&gt;0,"No",IF(G38&lt;0,"No","Yes")))</f>
        <v>Yes</v>
      </c>
      <c r="I38" s="8" t="s">
        <v>1750</v>
      </c>
      <c r="J38" s="8" t="s">
        <v>1750</v>
      </c>
      <c r="K38" s="25" t="s">
        <v>734</v>
      </c>
      <c r="L38" s="85" t="str">
        <f t="shared" si="3"/>
        <v>N/A</v>
      </c>
    </row>
    <row r="39" spans="1:12" x14ac:dyDescent="0.25">
      <c r="A39" s="142" t="s">
        <v>156</v>
      </c>
      <c r="B39" s="21" t="s">
        <v>213</v>
      </c>
      <c r="C39" s="26">
        <v>0</v>
      </c>
      <c r="D39" s="7" t="str">
        <f t="shared" ref="D39:D40" si="4">IF($B39="N/A","N/A",IF(C39&gt;10,"No",IF(C39&lt;-10,"No","Yes")))</f>
        <v>N/A</v>
      </c>
      <c r="E39" s="26">
        <v>0</v>
      </c>
      <c r="F39" s="7" t="str">
        <f t="shared" ref="F39:F40" si="5">IF($B39="N/A","N/A",IF(E39&gt;10,"No",IF(E39&lt;-10,"No","Yes")))</f>
        <v>N/A</v>
      </c>
      <c r="G39" s="26">
        <v>0</v>
      </c>
      <c r="H39" s="7" t="str">
        <f t="shared" ref="H39:H40" si="6">IF($B39="N/A","N/A",IF(G39&gt;10,"No",IF(G39&lt;-10,"No","Yes")))</f>
        <v>N/A</v>
      </c>
      <c r="I39" s="8" t="s">
        <v>1750</v>
      </c>
      <c r="J39" s="8" t="s">
        <v>1750</v>
      </c>
      <c r="K39" s="25" t="s">
        <v>734</v>
      </c>
      <c r="L39" s="85" t="str">
        <f t="shared" si="3"/>
        <v>N/A</v>
      </c>
    </row>
    <row r="40" spans="1:12" x14ac:dyDescent="0.25">
      <c r="A40" s="142" t="s">
        <v>1276</v>
      </c>
      <c r="B40" s="21" t="s">
        <v>213</v>
      </c>
      <c r="C40" s="26" t="s">
        <v>1750</v>
      </c>
      <c r="D40" s="7" t="str">
        <f t="shared" si="4"/>
        <v>N/A</v>
      </c>
      <c r="E40" s="26" t="s">
        <v>1750</v>
      </c>
      <c r="F40" s="7" t="str">
        <f t="shared" si="5"/>
        <v>N/A</v>
      </c>
      <c r="G40" s="26" t="s">
        <v>1750</v>
      </c>
      <c r="H40" s="7" t="str">
        <f t="shared" si="6"/>
        <v>N/A</v>
      </c>
      <c r="I40" s="8" t="s">
        <v>1750</v>
      </c>
      <c r="J40" s="8" t="s">
        <v>1750</v>
      </c>
      <c r="K40" s="25" t="s">
        <v>734</v>
      </c>
      <c r="L40" s="85" t="str">
        <f>IF(J40="Div by 0", "N/A", IF(OR(J40="N/A",K40="N/A"),"N/A", IF(J40&gt;VALUE(MID(K40,1,2)), "No", IF(J40&lt;-1*VALUE(MID(K40,1,2)), "No", "Yes"))))</f>
        <v>N/A</v>
      </c>
    </row>
    <row r="41" spans="1:12" x14ac:dyDescent="0.25">
      <c r="A41" s="84" t="s">
        <v>1398</v>
      </c>
      <c r="B41" s="21" t="s">
        <v>213</v>
      </c>
      <c r="C41" s="26">
        <v>18718.448218000001</v>
      </c>
      <c r="D41" s="7" t="str">
        <f t="shared" ref="D41:D52" si="7">IF($B41="N/A","N/A",IF(C41&gt;10,"No",IF(C41&lt;-10,"No","Yes")))</f>
        <v>N/A</v>
      </c>
      <c r="E41" s="26">
        <v>19614.638443</v>
      </c>
      <c r="F41" s="7" t="str">
        <f t="shared" ref="F41:F52" si="8">IF($B41="N/A","N/A",IF(E41&gt;10,"No",IF(E41&lt;-10,"No","Yes")))</f>
        <v>N/A</v>
      </c>
      <c r="G41" s="26">
        <v>20761.709673000001</v>
      </c>
      <c r="H41" s="7" t="str">
        <f t="shared" ref="H41:H52" si="9">IF($B41="N/A","N/A",IF(G41&gt;10,"No",IF(G41&lt;-10,"No","Yes")))</f>
        <v>N/A</v>
      </c>
      <c r="I41" s="8">
        <v>4.7880000000000003</v>
      </c>
      <c r="J41" s="8">
        <v>5.8479999999999999</v>
      </c>
      <c r="K41" s="25" t="s">
        <v>734</v>
      </c>
      <c r="L41" s="85" t="str">
        <f t="shared" ref="L41:L52" si="10">IF(J41="Div by 0", "N/A", IF(K41="N/A","N/A", IF(J41&gt;VALUE(MID(K41,1,2)), "No", IF(J41&lt;-1*VALUE(MID(K41,1,2)), "No", "Yes"))))</f>
        <v>Yes</v>
      </c>
    </row>
    <row r="42" spans="1:12" x14ac:dyDescent="0.25">
      <c r="A42" s="84" t="s">
        <v>1399</v>
      </c>
      <c r="B42" s="21" t="s">
        <v>213</v>
      </c>
      <c r="C42" s="26">
        <v>4993.2971639999996</v>
      </c>
      <c r="D42" s="7" t="str">
        <f t="shared" si="7"/>
        <v>N/A</v>
      </c>
      <c r="E42" s="26">
        <v>5288.4869239999998</v>
      </c>
      <c r="F42" s="7" t="str">
        <f t="shared" si="8"/>
        <v>N/A</v>
      </c>
      <c r="G42" s="26">
        <v>5656.6323171000004</v>
      </c>
      <c r="H42" s="7" t="str">
        <f t="shared" si="9"/>
        <v>N/A</v>
      </c>
      <c r="I42" s="8">
        <v>5.9119999999999999</v>
      </c>
      <c r="J42" s="8">
        <v>6.9610000000000003</v>
      </c>
      <c r="K42" s="25" t="s">
        <v>734</v>
      </c>
      <c r="L42" s="85" t="str">
        <f t="shared" si="10"/>
        <v>Yes</v>
      </c>
    </row>
    <row r="43" spans="1:12" x14ac:dyDescent="0.25">
      <c r="A43" s="84" t="s">
        <v>1400</v>
      </c>
      <c r="B43" s="21" t="s">
        <v>213</v>
      </c>
      <c r="C43" s="26" t="s">
        <v>1750</v>
      </c>
      <c r="D43" s="7" t="str">
        <f t="shared" si="7"/>
        <v>N/A</v>
      </c>
      <c r="E43" s="26" t="s">
        <v>1750</v>
      </c>
      <c r="F43" s="7" t="str">
        <f t="shared" si="8"/>
        <v>N/A</v>
      </c>
      <c r="G43" s="26" t="s">
        <v>1750</v>
      </c>
      <c r="H43" s="7" t="str">
        <f t="shared" si="9"/>
        <v>N/A</v>
      </c>
      <c r="I43" s="8" t="s">
        <v>1750</v>
      </c>
      <c r="J43" s="8" t="s">
        <v>1750</v>
      </c>
      <c r="K43" s="25" t="s">
        <v>734</v>
      </c>
      <c r="L43" s="85" t="str">
        <f t="shared" si="10"/>
        <v>N/A</v>
      </c>
    </row>
    <row r="44" spans="1:12" x14ac:dyDescent="0.25">
      <c r="A44" s="84" t="s">
        <v>1401</v>
      </c>
      <c r="B44" s="21" t="s">
        <v>213</v>
      </c>
      <c r="C44" s="26">
        <v>6498.1754386000002</v>
      </c>
      <c r="D44" s="7" t="str">
        <f t="shared" si="7"/>
        <v>N/A</v>
      </c>
      <c r="E44" s="26">
        <v>5691.4024390000004</v>
      </c>
      <c r="F44" s="7" t="str">
        <f t="shared" si="8"/>
        <v>N/A</v>
      </c>
      <c r="G44" s="26">
        <v>7966.2666667000003</v>
      </c>
      <c r="H44" s="7" t="str">
        <f t="shared" si="9"/>
        <v>N/A</v>
      </c>
      <c r="I44" s="8">
        <v>-12.4</v>
      </c>
      <c r="J44" s="8">
        <v>39.97</v>
      </c>
      <c r="K44" s="25" t="s">
        <v>734</v>
      </c>
      <c r="L44" s="85" t="str">
        <f t="shared" si="10"/>
        <v>No</v>
      </c>
    </row>
    <row r="45" spans="1:12" x14ac:dyDescent="0.25">
      <c r="A45" s="84" t="s">
        <v>1402</v>
      </c>
      <c r="B45" s="21" t="s">
        <v>213</v>
      </c>
      <c r="C45" s="26">
        <v>23616.027122</v>
      </c>
      <c r="D45" s="7" t="str">
        <f t="shared" si="7"/>
        <v>N/A</v>
      </c>
      <c r="E45" s="26">
        <v>24662.611830999998</v>
      </c>
      <c r="F45" s="7" t="str">
        <f t="shared" si="8"/>
        <v>N/A</v>
      </c>
      <c r="G45" s="26">
        <v>26067.273608</v>
      </c>
      <c r="H45" s="7" t="str">
        <f t="shared" si="9"/>
        <v>N/A</v>
      </c>
      <c r="I45" s="8">
        <v>4.4320000000000004</v>
      </c>
      <c r="J45" s="8">
        <v>5.6959999999999997</v>
      </c>
      <c r="K45" s="25" t="s">
        <v>734</v>
      </c>
      <c r="L45" s="85" t="str">
        <f t="shared" si="10"/>
        <v>Yes</v>
      </c>
    </row>
    <row r="46" spans="1:12" x14ac:dyDescent="0.25">
      <c r="A46" s="84" t="s">
        <v>1403</v>
      </c>
      <c r="B46" s="21" t="s">
        <v>213</v>
      </c>
      <c r="C46" s="26" t="s">
        <v>1750</v>
      </c>
      <c r="D46" s="7" t="str">
        <f t="shared" si="7"/>
        <v>N/A</v>
      </c>
      <c r="E46" s="26" t="s">
        <v>1750</v>
      </c>
      <c r="F46" s="7" t="str">
        <f t="shared" si="8"/>
        <v>N/A</v>
      </c>
      <c r="G46" s="26" t="s">
        <v>1750</v>
      </c>
      <c r="H46" s="7" t="str">
        <f t="shared" si="9"/>
        <v>N/A</v>
      </c>
      <c r="I46" s="8" t="s">
        <v>1750</v>
      </c>
      <c r="J46" s="8" t="s">
        <v>1750</v>
      </c>
      <c r="K46" s="25" t="s">
        <v>734</v>
      </c>
      <c r="L46" s="85" t="str">
        <f t="shared" si="10"/>
        <v>N/A</v>
      </c>
    </row>
    <row r="47" spans="1:12" x14ac:dyDescent="0.25">
      <c r="A47" s="84" t="s">
        <v>1404</v>
      </c>
      <c r="B47" s="21" t="s">
        <v>213</v>
      </c>
      <c r="C47" s="26">
        <v>16801.728184</v>
      </c>
      <c r="D47" s="7" t="str">
        <f t="shared" si="7"/>
        <v>N/A</v>
      </c>
      <c r="E47" s="26">
        <v>17433.156412</v>
      </c>
      <c r="F47" s="7" t="str">
        <f t="shared" si="8"/>
        <v>N/A</v>
      </c>
      <c r="G47" s="26">
        <v>18182.871951000001</v>
      </c>
      <c r="H47" s="7" t="str">
        <f t="shared" si="9"/>
        <v>N/A</v>
      </c>
      <c r="I47" s="8">
        <v>3.758</v>
      </c>
      <c r="J47" s="8">
        <v>4.3010000000000002</v>
      </c>
      <c r="K47" s="25" t="s">
        <v>734</v>
      </c>
      <c r="L47" s="85" t="str">
        <f t="shared" si="10"/>
        <v>Yes</v>
      </c>
    </row>
    <row r="48" spans="1:12" x14ac:dyDescent="0.25">
      <c r="A48" s="84" t="s">
        <v>1405</v>
      </c>
      <c r="B48" s="25" t="s">
        <v>213</v>
      </c>
      <c r="C48" s="10">
        <v>10703.917793000001</v>
      </c>
      <c r="D48" s="7" t="str">
        <f t="shared" si="7"/>
        <v>N/A</v>
      </c>
      <c r="E48" s="10">
        <v>11066.391702000001</v>
      </c>
      <c r="F48" s="7" t="str">
        <f t="shared" si="8"/>
        <v>N/A</v>
      </c>
      <c r="G48" s="10">
        <v>11455.228929000001</v>
      </c>
      <c r="H48" s="7" t="str">
        <f t="shared" si="9"/>
        <v>N/A</v>
      </c>
      <c r="I48" s="8">
        <v>3.3860000000000001</v>
      </c>
      <c r="J48" s="8">
        <v>3.5139999999999998</v>
      </c>
      <c r="K48" s="25" t="s">
        <v>734</v>
      </c>
      <c r="L48" s="85" t="str">
        <f t="shared" si="10"/>
        <v>Yes</v>
      </c>
    </row>
    <row r="49" spans="1:12" x14ac:dyDescent="0.25">
      <c r="A49" s="84" t="s">
        <v>1406</v>
      </c>
      <c r="B49" s="25" t="s">
        <v>213</v>
      </c>
      <c r="C49" s="10" t="s">
        <v>1750</v>
      </c>
      <c r="D49" s="7" t="str">
        <f t="shared" si="7"/>
        <v>N/A</v>
      </c>
      <c r="E49" s="10" t="s">
        <v>1750</v>
      </c>
      <c r="F49" s="7" t="str">
        <f t="shared" si="8"/>
        <v>N/A</v>
      </c>
      <c r="G49" s="10" t="s">
        <v>1750</v>
      </c>
      <c r="H49" s="7" t="str">
        <f t="shared" si="9"/>
        <v>N/A</v>
      </c>
      <c r="I49" s="8" t="s">
        <v>1750</v>
      </c>
      <c r="J49" s="8" t="s">
        <v>1750</v>
      </c>
      <c r="K49" s="25" t="s">
        <v>734</v>
      </c>
      <c r="L49" s="85" t="str">
        <f t="shared" si="10"/>
        <v>N/A</v>
      </c>
    </row>
    <row r="50" spans="1:12" x14ac:dyDescent="0.25">
      <c r="A50" s="84" t="s">
        <v>1407</v>
      </c>
      <c r="B50" s="25" t="s">
        <v>213</v>
      </c>
      <c r="C50" s="10">
        <v>6429.5</v>
      </c>
      <c r="D50" s="7" t="str">
        <f t="shared" si="7"/>
        <v>N/A</v>
      </c>
      <c r="E50" s="10">
        <v>5303.8518518999999</v>
      </c>
      <c r="F50" s="7" t="str">
        <f t="shared" si="8"/>
        <v>N/A</v>
      </c>
      <c r="G50" s="10">
        <v>7323.7372262999997</v>
      </c>
      <c r="H50" s="7" t="str">
        <f t="shared" si="9"/>
        <v>N/A</v>
      </c>
      <c r="I50" s="8">
        <v>-17.5</v>
      </c>
      <c r="J50" s="8">
        <v>38.08</v>
      </c>
      <c r="K50" s="25" t="s">
        <v>734</v>
      </c>
      <c r="L50" s="85" t="str">
        <f t="shared" si="10"/>
        <v>No</v>
      </c>
    </row>
    <row r="51" spans="1:12" x14ac:dyDescent="0.25">
      <c r="A51" s="84" t="s">
        <v>1408</v>
      </c>
      <c r="B51" s="25" t="s">
        <v>213</v>
      </c>
      <c r="C51" s="10">
        <v>32561.793199</v>
      </c>
      <c r="D51" s="7" t="str">
        <f t="shared" si="7"/>
        <v>N/A</v>
      </c>
      <c r="E51" s="10">
        <v>33531.449503999997</v>
      </c>
      <c r="F51" s="7" t="str">
        <f t="shared" si="8"/>
        <v>N/A</v>
      </c>
      <c r="G51" s="10">
        <v>35069.051802000002</v>
      </c>
      <c r="H51" s="7" t="str">
        <f t="shared" si="9"/>
        <v>N/A</v>
      </c>
      <c r="I51" s="8">
        <v>2.9780000000000002</v>
      </c>
      <c r="J51" s="8">
        <v>4.5860000000000003</v>
      </c>
      <c r="K51" s="25" t="s">
        <v>734</v>
      </c>
      <c r="L51" s="85" t="str">
        <f t="shared" si="10"/>
        <v>Yes</v>
      </c>
    </row>
    <row r="52" spans="1:12" x14ac:dyDescent="0.25">
      <c r="A52" s="84" t="s">
        <v>1409</v>
      </c>
      <c r="B52" s="25" t="s">
        <v>213</v>
      </c>
      <c r="C52" s="10" t="s">
        <v>1750</v>
      </c>
      <c r="D52" s="7" t="str">
        <f t="shared" si="7"/>
        <v>N/A</v>
      </c>
      <c r="E52" s="10" t="s">
        <v>1750</v>
      </c>
      <c r="F52" s="7" t="str">
        <f t="shared" si="8"/>
        <v>N/A</v>
      </c>
      <c r="G52" s="10" t="s">
        <v>1750</v>
      </c>
      <c r="H52" s="7" t="str">
        <f t="shared" si="9"/>
        <v>N/A</v>
      </c>
      <c r="I52" s="8" t="s">
        <v>1750</v>
      </c>
      <c r="J52" s="8" t="s">
        <v>1750</v>
      </c>
      <c r="K52" s="25" t="s">
        <v>734</v>
      </c>
      <c r="L52" s="85" t="str">
        <f t="shared" si="10"/>
        <v>N/A</v>
      </c>
    </row>
    <row r="53" spans="1:12" x14ac:dyDescent="0.25">
      <c r="A53" s="142" t="s">
        <v>1583</v>
      </c>
      <c r="B53" s="21" t="s">
        <v>213</v>
      </c>
      <c r="C53" s="26">
        <v>5489990</v>
      </c>
      <c r="D53" s="7" t="str">
        <f t="shared" ref="D53:D122" si="11">IF($B53="N/A","N/A",IF(C53&gt;10,"No",IF(C53&lt;-10,"No","Yes")))</f>
        <v>N/A</v>
      </c>
      <c r="E53" s="26">
        <v>5446718</v>
      </c>
      <c r="F53" s="7" t="str">
        <f t="shared" ref="F53:F122" si="12">IF($B53="N/A","N/A",IF(E53&gt;10,"No",IF(E53&lt;-10,"No","Yes")))</f>
        <v>N/A</v>
      </c>
      <c r="G53" s="26">
        <v>7338675</v>
      </c>
      <c r="H53" s="7" t="str">
        <f t="shared" ref="H53:H122" si="13">IF($B53="N/A","N/A",IF(G53&gt;10,"No",IF(G53&lt;-10,"No","Yes")))</f>
        <v>N/A</v>
      </c>
      <c r="I53" s="8">
        <v>-0.78800000000000003</v>
      </c>
      <c r="J53" s="8">
        <v>34.74</v>
      </c>
      <c r="K53" s="25" t="s">
        <v>734</v>
      </c>
      <c r="L53" s="85" t="str">
        <f t="shared" ref="L53:L113" si="14">IF(J53="Div by 0", "N/A", IF(K53="N/A","N/A", IF(J53&gt;VALUE(MID(K53,1,2)), "No", IF(J53&lt;-1*VALUE(MID(K53,1,2)), "No", "Yes"))))</f>
        <v>No</v>
      </c>
    </row>
    <row r="54" spans="1:12" x14ac:dyDescent="0.25">
      <c r="A54" s="142" t="s">
        <v>595</v>
      </c>
      <c r="B54" s="21" t="s">
        <v>213</v>
      </c>
      <c r="C54" s="22">
        <v>2303</v>
      </c>
      <c r="D54" s="7" t="str">
        <f t="shared" si="11"/>
        <v>N/A</v>
      </c>
      <c r="E54" s="22">
        <v>2237</v>
      </c>
      <c r="F54" s="7" t="str">
        <f t="shared" si="12"/>
        <v>N/A</v>
      </c>
      <c r="G54" s="22">
        <v>2306</v>
      </c>
      <c r="H54" s="7" t="str">
        <f t="shared" si="13"/>
        <v>N/A</v>
      </c>
      <c r="I54" s="8">
        <v>-2.87</v>
      </c>
      <c r="J54" s="8">
        <v>3.0840000000000001</v>
      </c>
      <c r="K54" s="25" t="s">
        <v>734</v>
      </c>
      <c r="L54" s="85" t="str">
        <f t="shared" si="14"/>
        <v>Yes</v>
      </c>
    </row>
    <row r="55" spans="1:12" x14ac:dyDescent="0.25">
      <c r="A55" s="142" t="s">
        <v>1410</v>
      </c>
      <c r="B55" s="21" t="s">
        <v>213</v>
      </c>
      <c r="C55" s="26">
        <v>2383.8428137000001</v>
      </c>
      <c r="D55" s="7" t="str">
        <f t="shared" si="11"/>
        <v>N/A</v>
      </c>
      <c r="E55" s="26">
        <v>2434.8314707</v>
      </c>
      <c r="F55" s="7" t="str">
        <f t="shared" si="12"/>
        <v>N/A</v>
      </c>
      <c r="G55" s="26">
        <v>3182.4262792999998</v>
      </c>
      <c r="H55" s="7" t="str">
        <f t="shared" si="13"/>
        <v>N/A</v>
      </c>
      <c r="I55" s="8">
        <v>2.1389999999999998</v>
      </c>
      <c r="J55" s="8">
        <v>30.7</v>
      </c>
      <c r="K55" s="25" t="s">
        <v>734</v>
      </c>
      <c r="L55" s="85" t="str">
        <f t="shared" si="14"/>
        <v>No</v>
      </c>
    </row>
    <row r="56" spans="1:12" x14ac:dyDescent="0.25">
      <c r="A56" s="142" t="s">
        <v>1411</v>
      </c>
      <c r="B56" s="21" t="s">
        <v>213</v>
      </c>
      <c r="C56" s="22">
        <v>0.55405992179999997</v>
      </c>
      <c r="D56" s="7" t="str">
        <f t="shared" si="11"/>
        <v>N/A</v>
      </c>
      <c r="E56" s="22">
        <v>0.52525704070000001</v>
      </c>
      <c r="F56" s="7" t="str">
        <f t="shared" si="12"/>
        <v>N/A</v>
      </c>
      <c r="G56" s="22">
        <v>0.59670424980000003</v>
      </c>
      <c r="H56" s="7" t="str">
        <f t="shared" si="13"/>
        <v>N/A</v>
      </c>
      <c r="I56" s="8">
        <v>-5.2</v>
      </c>
      <c r="J56" s="8">
        <v>13.6</v>
      </c>
      <c r="K56" s="25" t="s">
        <v>734</v>
      </c>
      <c r="L56" s="85" t="str">
        <f t="shared" si="14"/>
        <v>Yes</v>
      </c>
    </row>
    <row r="57" spans="1:12" x14ac:dyDescent="0.25">
      <c r="A57" s="142" t="s">
        <v>596</v>
      </c>
      <c r="B57" s="21" t="s">
        <v>213</v>
      </c>
      <c r="C57" s="26">
        <v>3095669</v>
      </c>
      <c r="D57" s="7" t="str">
        <f t="shared" si="11"/>
        <v>N/A</v>
      </c>
      <c r="E57" s="26">
        <v>2793745</v>
      </c>
      <c r="F57" s="7" t="str">
        <f t="shared" si="12"/>
        <v>N/A</v>
      </c>
      <c r="G57" s="26">
        <v>2609508</v>
      </c>
      <c r="H57" s="7" t="str">
        <f t="shared" si="13"/>
        <v>N/A</v>
      </c>
      <c r="I57" s="8">
        <v>-9.75</v>
      </c>
      <c r="J57" s="8">
        <v>-6.59</v>
      </c>
      <c r="K57" s="25" t="s">
        <v>734</v>
      </c>
      <c r="L57" s="85" t="str">
        <f t="shared" si="14"/>
        <v>Yes</v>
      </c>
    </row>
    <row r="58" spans="1:12" x14ac:dyDescent="0.25">
      <c r="A58" s="142" t="s">
        <v>597</v>
      </c>
      <c r="B58" s="21" t="s">
        <v>213</v>
      </c>
      <c r="C58" s="22">
        <v>85</v>
      </c>
      <c r="D58" s="7" t="str">
        <f t="shared" si="11"/>
        <v>N/A</v>
      </c>
      <c r="E58" s="22">
        <v>89</v>
      </c>
      <c r="F58" s="7" t="str">
        <f t="shared" si="12"/>
        <v>N/A</v>
      </c>
      <c r="G58" s="22">
        <v>52</v>
      </c>
      <c r="H58" s="7" t="str">
        <f t="shared" si="13"/>
        <v>N/A</v>
      </c>
      <c r="I58" s="8">
        <v>4.7060000000000004</v>
      </c>
      <c r="J58" s="8">
        <v>-41.6</v>
      </c>
      <c r="K58" s="25" t="s">
        <v>734</v>
      </c>
      <c r="L58" s="85" t="str">
        <f t="shared" si="14"/>
        <v>No</v>
      </c>
    </row>
    <row r="59" spans="1:12" x14ac:dyDescent="0.25">
      <c r="A59" s="142" t="s">
        <v>1412</v>
      </c>
      <c r="B59" s="21" t="s">
        <v>213</v>
      </c>
      <c r="C59" s="26">
        <v>36419.635294</v>
      </c>
      <c r="D59" s="7" t="str">
        <f t="shared" si="11"/>
        <v>N/A</v>
      </c>
      <c r="E59" s="26">
        <v>31390.393258</v>
      </c>
      <c r="F59" s="7" t="str">
        <f t="shared" si="12"/>
        <v>N/A</v>
      </c>
      <c r="G59" s="26">
        <v>50182.846153999999</v>
      </c>
      <c r="H59" s="7" t="str">
        <f t="shared" si="13"/>
        <v>N/A</v>
      </c>
      <c r="I59" s="8">
        <v>-13.8</v>
      </c>
      <c r="J59" s="8">
        <v>59.87</v>
      </c>
      <c r="K59" s="25" t="s">
        <v>734</v>
      </c>
      <c r="L59" s="85" t="str">
        <f t="shared" si="14"/>
        <v>No</v>
      </c>
    </row>
    <row r="60" spans="1:12" ht="25" x14ac:dyDescent="0.25">
      <c r="A60" s="142" t="s">
        <v>598</v>
      </c>
      <c r="B60" s="21" t="s">
        <v>213</v>
      </c>
      <c r="C60" s="26">
        <v>1184</v>
      </c>
      <c r="D60" s="7" t="str">
        <f t="shared" si="11"/>
        <v>N/A</v>
      </c>
      <c r="E60" s="26">
        <v>1216</v>
      </c>
      <c r="F60" s="7" t="str">
        <f t="shared" si="12"/>
        <v>N/A</v>
      </c>
      <c r="G60" s="26">
        <v>4354</v>
      </c>
      <c r="H60" s="7" t="str">
        <f t="shared" si="13"/>
        <v>N/A</v>
      </c>
      <c r="I60" s="8">
        <v>2.7029999999999998</v>
      </c>
      <c r="J60" s="8">
        <v>258.10000000000002</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0</v>
      </c>
      <c r="J61" s="8">
        <v>0</v>
      </c>
      <c r="K61" s="25" t="s">
        <v>734</v>
      </c>
      <c r="L61" s="85" t="str">
        <f t="shared" si="14"/>
        <v>Yes</v>
      </c>
    </row>
    <row r="62" spans="1:12" ht="25" x14ac:dyDescent="0.25">
      <c r="A62" s="116" t="s">
        <v>1413</v>
      </c>
      <c r="B62" s="25" t="s">
        <v>213</v>
      </c>
      <c r="C62" s="10">
        <v>1184</v>
      </c>
      <c r="D62" s="7" t="str">
        <f t="shared" si="11"/>
        <v>N/A</v>
      </c>
      <c r="E62" s="10">
        <v>1216</v>
      </c>
      <c r="F62" s="7" t="str">
        <f t="shared" si="12"/>
        <v>N/A</v>
      </c>
      <c r="G62" s="10">
        <v>4354</v>
      </c>
      <c r="H62" s="7" t="str">
        <f t="shared" si="13"/>
        <v>N/A</v>
      </c>
      <c r="I62" s="8">
        <v>2.7029999999999998</v>
      </c>
      <c r="J62" s="8">
        <v>258.10000000000002</v>
      </c>
      <c r="K62" s="25" t="s">
        <v>734</v>
      </c>
      <c r="L62" s="85" t="str">
        <f t="shared" si="14"/>
        <v>No</v>
      </c>
    </row>
    <row r="63" spans="1:12" x14ac:dyDescent="0.25">
      <c r="A63" s="116" t="s">
        <v>600</v>
      </c>
      <c r="B63" s="25" t="s">
        <v>213</v>
      </c>
      <c r="C63" s="10">
        <v>10288088</v>
      </c>
      <c r="D63" s="7" t="str">
        <f t="shared" si="11"/>
        <v>N/A</v>
      </c>
      <c r="E63" s="10">
        <v>11151141</v>
      </c>
      <c r="F63" s="7" t="str">
        <f t="shared" si="12"/>
        <v>N/A</v>
      </c>
      <c r="G63" s="10">
        <v>21312252</v>
      </c>
      <c r="H63" s="7" t="str">
        <f t="shared" si="13"/>
        <v>N/A</v>
      </c>
      <c r="I63" s="8">
        <v>8.3889999999999993</v>
      </c>
      <c r="J63" s="8">
        <v>91.12</v>
      </c>
      <c r="K63" s="25" t="s">
        <v>734</v>
      </c>
      <c r="L63" s="85" t="str">
        <f t="shared" si="14"/>
        <v>No</v>
      </c>
    </row>
    <row r="64" spans="1:12" x14ac:dyDescent="0.25">
      <c r="A64" s="116" t="s">
        <v>601</v>
      </c>
      <c r="B64" s="25" t="s">
        <v>213</v>
      </c>
      <c r="C64" s="1">
        <v>70</v>
      </c>
      <c r="D64" s="7" t="str">
        <f t="shared" si="11"/>
        <v>N/A</v>
      </c>
      <c r="E64" s="1">
        <v>75</v>
      </c>
      <c r="F64" s="7" t="str">
        <f t="shared" si="12"/>
        <v>N/A</v>
      </c>
      <c r="G64" s="1">
        <v>939</v>
      </c>
      <c r="H64" s="7" t="str">
        <f t="shared" si="13"/>
        <v>N/A</v>
      </c>
      <c r="I64" s="8">
        <v>7.1429999999999998</v>
      </c>
      <c r="J64" s="8">
        <v>1152</v>
      </c>
      <c r="K64" s="25" t="s">
        <v>734</v>
      </c>
      <c r="L64" s="85" t="str">
        <f t="shared" si="14"/>
        <v>No</v>
      </c>
    </row>
    <row r="65" spans="1:12" x14ac:dyDescent="0.25">
      <c r="A65" s="116" t="s">
        <v>1414</v>
      </c>
      <c r="B65" s="25" t="s">
        <v>213</v>
      </c>
      <c r="C65" s="10">
        <v>146972.68570999999</v>
      </c>
      <c r="D65" s="7" t="str">
        <f t="shared" si="11"/>
        <v>N/A</v>
      </c>
      <c r="E65" s="10">
        <v>148681.88</v>
      </c>
      <c r="F65" s="7" t="str">
        <f t="shared" si="12"/>
        <v>N/A</v>
      </c>
      <c r="G65" s="10">
        <v>22696.753993999999</v>
      </c>
      <c r="H65" s="7" t="str">
        <f t="shared" si="13"/>
        <v>N/A</v>
      </c>
      <c r="I65" s="8">
        <v>1.163</v>
      </c>
      <c r="J65" s="8">
        <v>-84.7</v>
      </c>
      <c r="K65" s="25" t="s">
        <v>734</v>
      </c>
      <c r="L65" s="85" t="str">
        <f t="shared" si="14"/>
        <v>No</v>
      </c>
    </row>
    <row r="66" spans="1:12" x14ac:dyDescent="0.25">
      <c r="A66" s="116" t="s">
        <v>602</v>
      </c>
      <c r="B66" s="25" t="s">
        <v>213</v>
      </c>
      <c r="C66" s="10">
        <v>119987640</v>
      </c>
      <c r="D66" s="7" t="str">
        <f t="shared" si="11"/>
        <v>N/A</v>
      </c>
      <c r="E66" s="10">
        <v>124567627</v>
      </c>
      <c r="F66" s="7" t="str">
        <f t="shared" si="12"/>
        <v>N/A</v>
      </c>
      <c r="G66" s="10">
        <v>120068067</v>
      </c>
      <c r="H66" s="7" t="str">
        <f t="shared" si="13"/>
        <v>N/A</v>
      </c>
      <c r="I66" s="8">
        <v>3.8170000000000002</v>
      </c>
      <c r="J66" s="8">
        <v>-3.61</v>
      </c>
      <c r="K66" s="25" t="s">
        <v>734</v>
      </c>
      <c r="L66" s="85" t="str">
        <f t="shared" si="14"/>
        <v>Yes</v>
      </c>
    </row>
    <row r="67" spans="1:12" x14ac:dyDescent="0.25">
      <c r="A67" s="116" t="s">
        <v>603</v>
      </c>
      <c r="B67" s="25" t="s">
        <v>213</v>
      </c>
      <c r="C67" s="1">
        <v>4813</v>
      </c>
      <c r="D67" s="7" t="str">
        <f t="shared" si="11"/>
        <v>N/A</v>
      </c>
      <c r="E67" s="1">
        <v>4673</v>
      </c>
      <c r="F67" s="7" t="str">
        <f t="shared" si="12"/>
        <v>N/A</v>
      </c>
      <c r="G67" s="1">
        <v>4579</v>
      </c>
      <c r="H67" s="7" t="str">
        <f t="shared" si="13"/>
        <v>N/A</v>
      </c>
      <c r="I67" s="8">
        <v>-2.91</v>
      </c>
      <c r="J67" s="8">
        <v>-2.0099999999999998</v>
      </c>
      <c r="K67" s="25" t="s">
        <v>734</v>
      </c>
      <c r="L67" s="85" t="str">
        <f t="shared" si="14"/>
        <v>Yes</v>
      </c>
    </row>
    <row r="68" spans="1:12" x14ac:dyDescent="0.25">
      <c r="A68" s="116" t="s">
        <v>1415</v>
      </c>
      <c r="B68" s="25" t="s">
        <v>213</v>
      </c>
      <c r="C68" s="10">
        <v>24929.906502999998</v>
      </c>
      <c r="D68" s="7" t="str">
        <f t="shared" si="11"/>
        <v>N/A</v>
      </c>
      <c r="E68" s="10">
        <v>26656.885727000001</v>
      </c>
      <c r="F68" s="7" t="str">
        <f t="shared" si="12"/>
        <v>N/A</v>
      </c>
      <c r="G68" s="10">
        <v>26221.460362999998</v>
      </c>
      <c r="H68" s="7" t="str">
        <f t="shared" si="13"/>
        <v>N/A</v>
      </c>
      <c r="I68" s="8">
        <v>6.9269999999999996</v>
      </c>
      <c r="J68" s="8">
        <v>-1.63</v>
      </c>
      <c r="K68" s="25" t="s">
        <v>734</v>
      </c>
      <c r="L68" s="85" t="str">
        <f t="shared" si="14"/>
        <v>Yes</v>
      </c>
    </row>
    <row r="69" spans="1:12" x14ac:dyDescent="0.25">
      <c r="A69" s="116" t="s">
        <v>604</v>
      </c>
      <c r="B69" s="25" t="s">
        <v>213</v>
      </c>
      <c r="C69" s="10">
        <v>3629873</v>
      </c>
      <c r="D69" s="7" t="str">
        <f t="shared" si="11"/>
        <v>N/A</v>
      </c>
      <c r="E69" s="10">
        <v>3536827</v>
      </c>
      <c r="F69" s="7" t="str">
        <f t="shared" si="12"/>
        <v>N/A</v>
      </c>
      <c r="G69" s="10">
        <v>3424662</v>
      </c>
      <c r="H69" s="7" t="str">
        <f t="shared" si="13"/>
        <v>N/A</v>
      </c>
      <c r="I69" s="8">
        <v>-2.56</v>
      </c>
      <c r="J69" s="8">
        <v>-3.17</v>
      </c>
      <c r="K69" s="25" t="s">
        <v>734</v>
      </c>
      <c r="L69" s="85" t="str">
        <f t="shared" si="14"/>
        <v>Yes</v>
      </c>
    </row>
    <row r="70" spans="1:12" x14ac:dyDescent="0.25">
      <c r="A70" s="116" t="s">
        <v>605</v>
      </c>
      <c r="B70" s="25" t="s">
        <v>213</v>
      </c>
      <c r="C70" s="1">
        <v>9313</v>
      </c>
      <c r="D70" s="7" t="str">
        <f t="shared" si="11"/>
        <v>N/A</v>
      </c>
      <c r="E70" s="1">
        <v>9319</v>
      </c>
      <c r="F70" s="7" t="str">
        <f t="shared" si="12"/>
        <v>N/A</v>
      </c>
      <c r="G70" s="1">
        <v>9428</v>
      </c>
      <c r="H70" s="7" t="str">
        <f t="shared" si="13"/>
        <v>N/A</v>
      </c>
      <c r="I70" s="8">
        <v>6.4399999999999999E-2</v>
      </c>
      <c r="J70" s="8">
        <v>1.17</v>
      </c>
      <c r="K70" s="25" t="s">
        <v>734</v>
      </c>
      <c r="L70" s="85" t="str">
        <f t="shared" si="14"/>
        <v>Yes</v>
      </c>
    </row>
    <row r="71" spans="1:12" x14ac:dyDescent="0.25">
      <c r="A71" s="116" t="s">
        <v>1416</v>
      </c>
      <c r="B71" s="25" t="s">
        <v>213</v>
      </c>
      <c r="C71" s="10">
        <v>389.76409319999999</v>
      </c>
      <c r="D71" s="7" t="str">
        <f t="shared" si="11"/>
        <v>N/A</v>
      </c>
      <c r="E71" s="10">
        <v>379.52859748999998</v>
      </c>
      <c r="F71" s="7" t="str">
        <f t="shared" si="12"/>
        <v>N/A</v>
      </c>
      <c r="G71" s="10">
        <v>363.24374203999997</v>
      </c>
      <c r="H71" s="7" t="str">
        <f t="shared" si="13"/>
        <v>N/A</v>
      </c>
      <c r="I71" s="8">
        <v>-2.63</v>
      </c>
      <c r="J71" s="8">
        <v>-4.29</v>
      </c>
      <c r="K71" s="25" t="s">
        <v>734</v>
      </c>
      <c r="L71" s="85" t="str">
        <f t="shared" si="14"/>
        <v>Yes</v>
      </c>
    </row>
    <row r="72" spans="1:12" x14ac:dyDescent="0.25">
      <c r="A72" s="116" t="s">
        <v>606</v>
      </c>
      <c r="B72" s="25" t="s">
        <v>213</v>
      </c>
      <c r="C72" s="10">
        <v>1364378</v>
      </c>
      <c r="D72" s="7" t="str">
        <f t="shared" si="11"/>
        <v>N/A</v>
      </c>
      <c r="E72" s="10">
        <v>1462136</v>
      </c>
      <c r="F72" s="7" t="str">
        <f t="shared" si="12"/>
        <v>N/A</v>
      </c>
      <c r="G72" s="10">
        <v>1604929</v>
      </c>
      <c r="H72" s="7" t="str">
        <f t="shared" si="13"/>
        <v>N/A</v>
      </c>
      <c r="I72" s="8">
        <v>7.165</v>
      </c>
      <c r="J72" s="8">
        <v>9.766</v>
      </c>
      <c r="K72" s="25" t="s">
        <v>734</v>
      </c>
      <c r="L72" s="85" t="str">
        <f t="shared" si="14"/>
        <v>Yes</v>
      </c>
    </row>
    <row r="73" spans="1:12" x14ac:dyDescent="0.25">
      <c r="A73" s="116" t="s">
        <v>607</v>
      </c>
      <c r="B73" s="25" t="s">
        <v>213</v>
      </c>
      <c r="C73" s="1">
        <v>3857</v>
      </c>
      <c r="D73" s="7" t="str">
        <f t="shared" si="11"/>
        <v>N/A</v>
      </c>
      <c r="E73" s="1">
        <v>3783</v>
      </c>
      <c r="F73" s="7" t="str">
        <f t="shared" si="12"/>
        <v>N/A</v>
      </c>
      <c r="G73" s="1">
        <v>3993</v>
      </c>
      <c r="H73" s="7" t="str">
        <f t="shared" si="13"/>
        <v>N/A</v>
      </c>
      <c r="I73" s="8">
        <v>-1.92</v>
      </c>
      <c r="J73" s="8">
        <v>5.5510000000000002</v>
      </c>
      <c r="K73" s="25" t="s">
        <v>734</v>
      </c>
      <c r="L73" s="85" t="str">
        <f t="shared" si="14"/>
        <v>Yes</v>
      </c>
    </row>
    <row r="74" spans="1:12" x14ac:dyDescent="0.25">
      <c r="A74" s="116" t="s">
        <v>1417</v>
      </c>
      <c r="B74" s="25" t="s">
        <v>213</v>
      </c>
      <c r="C74" s="10">
        <v>353.74073113999998</v>
      </c>
      <c r="D74" s="7" t="str">
        <f t="shared" si="11"/>
        <v>N/A</v>
      </c>
      <c r="E74" s="10">
        <v>386.50171820999998</v>
      </c>
      <c r="F74" s="7" t="str">
        <f t="shared" si="12"/>
        <v>N/A</v>
      </c>
      <c r="G74" s="10">
        <v>401.93563736999999</v>
      </c>
      <c r="H74" s="7" t="str">
        <f t="shared" si="13"/>
        <v>N/A</v>
      </c>
      <c r="I74" s="8">
        <v>9.2609999999999992</v>
      </c>
      <c r="J74" s="8">
        <v>3.9929999999999999</v>
      </c>
      <c r="K74" s="25" t="s">
        <v>734</v>
      </c>
      <c r="L74" s="85" t="str">
        <f t="shared" si="14"/>
        <v>Yes</v>
      </c>
    </row>
    <row r="75" spans="1:12" ht="25" x14ac:dyDescent="0.25">
      <c r="A75" s="116" t="s">
        <v>608</v>
      </c>
      <c r="B75" s="25" t="s">
        <v>213</v>
      </c>
      <c r="C75" s="10">
        <v>1390911</v>
      </c>
      <c r="D75" s="7" t="str">
        <f t="shared" si="11"/>
        <v>N/A</v>
      </c>
      <c r="E75" s="10">
        <v>1170921</v>
      </c>
      <c r="F75" s="7" t="str">
        <f t="shared" si="12"/>
        <v>N/A</v>
      </c>
      <c r="G75" s="10">
        <v>655851</v>
      </c>
      <c r="H75" s="7" t="str">
        <f t="shared" si="13"/>
        <v>N/A</v>
      </c>
      <c r="I75" s="8">
        <v>-15.8</v>
      </c>
      <c r="J75" s="8">
        <v>-44</v>
      </c>
      <c r="K75" s="25" t="s">
        <v>734</v>
      </c>
      <c r="L75" s="85" t="str">
        <f t="shared" si="14"/>
        <v>No</v>
      </c>
    </row>
    <row r="76" spans="1:12" x14ac:dyDescent="0.25">
      <c r="A76" s="142" t="s">
        <v>609</v>
      </c>
      <c r="B76" s="21" t="s">
        <v>213</v>
      </c>
      <c r="C76" s="22">
        <v>8158</v>
      </c>
      <c r="D76" s="7" t="str">
        <f t="shared" si="11"/>
        <v>N/A</v>
      </c>
      <c r="E76" s="22">
        <v>8011</v>
      </c>
      <c r="F76" s="7" t="str">
        <f t="shared" si="12"/>
        <v>N/A</v>
      </c>
      <c r="G76" s="22">
        <v>6823</v>
      </c>
      <c r="H76" s="7" t="str">
        <f t="shared" si="13"/>
        <v>N/A</v>
      </c>
      <c r="I76" s="8">
        <v>-1.8</v>
      </c>
      <c r="J76" s="8">
        <v>-14.8</v>
      </c>
      <c r="K76" s="25" t="s">
        <v>734</v>
      </c>
      <c r="L76" s="85" t="str">
        <f t="shared" si="14"/>
        <v>Yes</v>
      </c>
    </row>
    <row r="77" spans="1:12" ht="25" x14ac:dyDescent="0.25">
      <c r="A77" s="142" t="s">
        <v>1418</v>
      </c>
      <c r="B77" s="21" t="s">
        <v>213</v>
      </c>
      <c r="C77" s="26">
        <v>170.49656779</v>
      </c>
      <c r="D77" s="7" t="str">
        <f t="shared" si="11"/>
        <v>N/A</v>
      </c>
      <c r="E77" s="26">
        <v>146.16414929000001</v>
      </c>
      <c r="F77" s="7" t="str">
        <f t="shared" si="12"/>
        <v>N/A</v>
      </c>
      <c r="G77" s="26">
        <v>96.123552688999993</v>
      </c>
      <c r="H77" s="7" t="str">
        <f t="shared" si="13"/>
        <v>N/A</v>
      </c>
      <c r="I77" s="8">
        <v>-14.3</v>
      </c>
      <c r="J77" s="8">
        <v>-34.200000000000003</v>
      </c>
      <c r="K77" s="25" t="s">
        <v>734</v>
      </c>
      <c r="L77" s="85" t="str">
        <f t="shared" si="14"/>
        <v>No</v>
      </c>
    </row>
    <row r="78" spans="1:12" ht="25" x14ac:dyDescent="0.25">
      <c r="A78" s="142" t="s">
        <v>610</v>
      </c>
      <c r="B78" s="21" t="s">
        <v>213</v>
      </c>
      <c r="C78" s="26">
        <v>6894687</v>
      </c>
      <c r="D78" s="7" t="str">
        <f t="shared" si="11"/>
        <v>N/A</v>
      </c>
      <c r="E78" s="26">
        <v>7679291</v>
      </c>
      <c r="F78" s="7" t="str">
        <f t="shared" si="12"/>
        <v>N/A</v>
      </c>
      <c r="G78" s="26">
        <v>6200713</v>
      </c>
      <c r="H78" s="7" t="str">
        <f t="shared" si="13"/>
        <v>N/A</v>
      </c>
      <c r="I78" s="8">
        <v>11.38</v>
      </c>
      <c r="J78" s="8">
        <v>-19.3</v>
      </c>
      <c r="K78" s="25" t="s">
        <v>734</v>
      </c>
      <c r="L78" s="85" t="str">
        <f t="shared" si="14"/>
        <v>Yes</v>
      </c>
    </row>
    <row r="79" spans="1:12" x14ac:dyDescent="0.25">
      <c r="A79" s="142" t="s">
        <v>611</v>
      </c>
      <c r="B79" s="21" t="s">
        <v>213</v>
      </c>
      <c r="C79" s="22">
        <v>7528</v>
      </c>
      <c r="D79" s="7" t="str">
        <f t="shared" si="11"/>
        <v>N/A</v>
      </c>
      <c r="E79" s="22">
        <v>7552</v>
      </c>
      <c r="F79" s="7" t="str">
        <f t="shared" si="12"/>
        <v>N/A</v>
      </c>
      <c r="G79" s="22">
        <v>7052</v>
      </c>
      <c r="H79" s="7" t="str">
        <f t="shared" si="13"/>
        <v>N/A</v>
      </c>
      <c r="I79" s="8">
        <v>0.31879999999999997</v>
      </c>
      <c r="J79" s="8">
        <v>-6.62</v>
      </c>
      <c r="K79" s="25" t="s">
        <v>734</v>
      </c>
      <c r="L79" s="85" t="str">
        <f t="shared" si="14"/>
        <v>Yes</v>
      </c>
    </row>
    <row r="80" spans="1:12" x14ac:dyDescent="0.25">
      <c r="A80" s="142" t="s">
        <v>1419</v>
      </c>
      <c r="B80" s="21" t="s">
        <v>213</v>
      </c>
      <c r="C80" s="26">
        <v>915.87234324999997</v>
      </c>
      <c r="D80" s="7" t="str">
        <f t="shared" si="11"/>
        <v>N/A</v>
      </c>
      <c r="E80" s="26">
        <v>1016.8552701</v>
      </c>
      <c r="F80" s="7" t="str">
        <f t="shared" si="12"/>
        <v>N/A</v>
      </c>
      <c r="G80" s="26">
        <v>879.28431651000005</v>
      </c>
      <c r="H80" s="7" t="str">
        <f t="shared" si="13"/>
        <v>N/A</v>
      </c>
      <c r="I80" s="8">
        <v>11.03</v>
      </c>
      <c r="J80" s="8">
        <v>-13.5</v>
      </c>
      <c r="K80" s="25" t="s">
        <v>734</v>
      </c>
      <c r="L80" s="85" t="str">
        <f t="shared" si="14"/>
        <v>Yes</v>
      </c>
    </row>
    <row r="81" spans="1:12" x14ac:dyDescent="0.25">
      <c r="A81" s="142" t="s">
        <v>612</v>
      </c>
      <c r="B81" s="21" t="s">
        <v>213</v>
      </c>
      <c r="C81" s="26">
        <v>4233222</v>
      </c>
      <c r="D81" s="7" t="str">
        <f t="shared" si="11"/>
        <v>N/A</v>
      </c>
      <c r="E81" s="26">
        <v>4125011</v>
      </c>
      <c r="F81" s="7" t="str">
        <f t="shared" si="12"/>
        <v>N/A</v>
      </c>
      <c r="G81" s="26">
        <v>3971774</v>
      </c>
      <c r="H81" s="7" t="str">
        <f t="shared" si="13"/>
        <v>N/A</v>
      </c>
      <c r="I81" s="8">
        <v>-2.56</v>
      </c>
      <c r="J81" s="8">
        <v>-3.71</v>
      </c>
      <c r="K81" s="25" t="s">
        <v>734</v>
      </c>
      <c r="L81" s="85" t="str">
        <f t="shared" si="14"/>
        <v>Yes</v>
      </c>
    </row>
    <row r="82" spans="1:12" x14ac:dyDescent="0.25">
      <c r="A82" s="142" t="s">
        <v>613</v>
      </c>
      <c r="B82" s="21" t="s">
        <v>213</v>
      </c>
      <c r="C82" s="22">
        <v>4204</v>
      </c>
      <c r="D82" s="7" t="str">
        <f t="shared" si="11"/>
        <v>N/A</v>
      </c>
      <c r="E82" s="22">
        <v>4152</v>
      </c>
      <c r="F82" s="7" t="str">
        <f t="shared" si="12"/>
        <v>N/A</v>
      </c>
      <c r="G82" s="22">
        <v>4250</v>
      </c>
      <c r="H82" s="7" t="str">
        <f t="shared" si="13"/>
        <v>N/A</v>
      </c>
      <c r="I82" s="8">
        <v>-1.24</v>
      </c>
      <c r="J82" s="8">
        <v>2.36</v>
      </c>
      <c r="K82" s="25" t="s">
        <v>734</v>
      </c>
      <c r="L82" s="85" t="str">
        <f t="shared" si="14"/>
        <v>Yes</v>
      </c>
    </row>
    <row r="83" spans="1:12" x14ac:dyDescent="0.25">
      <c r="A83" s="142" t="s">
        <v>1420</v>
      </c>
      <c r="B83" s="21" t="s">
        <v>213</v>
      </c>
      <c r="C83" s="26">
        <v>1006.950999</v>
      </c>
      <c r="D83" s="7" t="str">
        <f t="shared" si="11"/>
        <v>N/A</v>
      </c>
      <c r="E83" s="26">
        <v>993.49975915000005</v>
      </c>
      <c r="F83" s="7" t="str">
        <f t="shared" si="12"/>
        <v>N/A</v>
      </c>
      <c r="G83" s="26">
        <v>934.53505882000002</v>
      </c>
      <c r="H83" s="7" t="str">
        <f t="shared" si="13"/>
        <v>N/A</v>
      </c>
      <c r="I83" s="8">
        <v>-1.34</v>
      </c>
      <c r="J83" s="8">
        <v>-5.94</v>
      </c>
      <c r="K83" s="25" t="s">
        <v>734</v>
      </c>
      <c r="L83" s="85" t="str">
        <f t="shared" si="14"/>
        <v>Yes</v>
      </c>
    </row>
    <row r="84" spans="1:12" ht="25" x14ac:dyDescent="0.25">
      <c r="A84" s="142" t="s">
        <v>614</v>
      </c>
      <c r="B84" s="21" t="s">
        <v>213</v>
      </c>
      <c r="C84" s="26">
        <v>13801</v>
      </c>
      <c r="D84" s="7" t="str">
        <f t="shared" si="11"/>
        <v>N/A</v>
      </c>
      <c r="E84" s="26">
        <v>4757</v>
      </c>
      <c r="F84" s="7" t="str">
        <f t="shared" si="12"/>
        <v>N/A</v>
      </c>
      <c r="G84" s="26">
        <v>6742</v>
      </c>
      <c r="H84" s="7" t="str">
        <f t="shared" si="13"/>
        <v>N/A</v>
      </c>
      <c r="I84" s="8">
        <v>-65.5</v>
      </c>
      <c r="J84" s="8">
        <v>41.73</v>
      </c>
      <c r="K84" s="25" t="s">
        <v>734</v>
      </c>
      <c r="L84" s="85" t="str">
        <f t="shared" si="14"/>
        <v>No</v>
      </c>
    </row>
    <row r="85" spans="1:12" x14ac:dyDescent="0.25">
      <c r="A85" s="142" t="s">
        <v>615</v>
      </c>
      <c r="B85" s="21" t="s">
        <v>213</v>
      </c>
      <c r="C85" s="22">
        <v>15</v>
      </c>
      <c r="D85" s="7" t="str">
        <f t="shared" si="11"/>
        <v>N/A</v>
      </c>
      <c r="E85" s="22">
        <v>11</v>
      </c>
      <c r="F85" s="7" t="str">
        <f t="shared" si="12"/>
        <v>N/A</v>
      </c>
      <c r="G85" s="22">
        <v>11</v>
      </c>
      <c r="H85" s="7" t="str">
        <f t="shared" si="13"/>
        <v>N/A</v>
      </c>
      <c r="I85" s="8">
        <v>-26.7</v>
      </c>
      <c r="J85" s="8">
        <v>0</v>
      </c>
      <c r="K85" s="25" t="s">
        <v>734</v>
      </c>
      <c r="L85" s="85" t="str">
        <f t="shared" si="14"/>
        <v>Yes</v>
      </c>
    </row>
    <row r="86" spans="1:12" x14ac:dyDescent="0.25">
      <c r="A86" s="142" t="s">
        <v>1421</v>
      </c>
      <c r="B86" s="21" t="s">
        <v>213</v>
      </c>
      <c r="C86" s="26">
        <v>920.06666667000002</v>
      </c>
      <c r="D86" s="7" t="str">
        <f t="shared" si="11"/>
        <v>N/A</v>
      </c>
      <c r="E86" s="26">
        <v>432.45454545000001</v>
      </c>
      <c r="F86" s="7" t="str">
        <f t="shared" si="12"/>
        <v>N/A</v>
      </c>
      <c r="G86" s="26">
        <v>612.90909091000003</v>
      </c>
      <c r="H86" s="7" t="str">
        <f t="shared" si="13"/>
        <v>N/A</v>
      </c>
      <c r="I86" s="8">
        <v>-53</v>
      </c>
      <c r="J86" s="8">
        <v>41.73</v>
      </c>
      <c r="K86" s="25" t="s">
        <v>734</v>
      </c>
      <c r="L86" s="85" t="str">
        <f t="shared" si="14"/>
        <v>No</v>
      </c>
    </row>
    <row r="87" spans="1:12" x14ac:dyDescent="0.25">
      <c r="A87" s="142" t="s">
        <v>616</v>
      </c>
      <c r="B87" s="21" t="s">
        <v>213</v>
      </c>
      <c r="C87" s="26">
        <v>617794</v>
      </c>
      <c r="D87" s="7" t="str">
        <f t="shared" si="11"/>
        <v>N/A</v>
      </c>
      <c r="E87" s="26">
        <v>1014382</v>
      </c>
      <c r="F87" s="7" t="str">
        <f t="shared" si="12"/>
        <v>N/A</v>
      </c>
      <c r="G87" s="26">
        <v>2559944</v>
      </c>
      <c r="H87" s="7" t="str">
        <f t="shared" si="13"/>
        <v>N/A</v>
      </c>
      <c r="I87" s="8">
        <v>64.19</v>
      </c>
      <c r="J87" s="8">
        <v>152.4</v>
      </c>
      <c r="K87" s="25" t="s">
        <v>734</v>
      </c>
      <c r="L87" s="85" t="str">
        <f t="shared" si="14"/>
        <v>No</v>
      </c>
    </row>
    <row r="88" spans="1:12" x14ac:dyDescent="0.25">
      <c r="A88" s="142" t="s">
        <v>617</v>
      </c>
      <c r="B88" s="21" t="s">
        <v>213</v>
      </c>
      <c r="C88" s="22">
        <v>5859</v>
      </c>
      <c r="D88" s="7" t="str">
        <f t="shared" si="11"/>
        <v>N/A</v>
      </c>
      <c r="E88" s="22">
        <v>6399</v>
      </c>
      <c r="F88" s="7" t="str">
        <f t="shared" si="12"/>
        <v>N/A</v>
      </c>
      <c r="G88" s="22">
        <v>7889</v>
      </c>
      <c r="H88" s="7" t="str">
        <f t="shared" si="13"/>
        <v>N/A</v>
      </c>
      <c r="I88" s="8">
        <v>9.2170000000000005</v>
      </c>
      <c r="J88" s="8">
        <v>23.28</v>
      </c>
      <c r="K88" s="25" t="s">
        <v>734</v>
      </c>
      <c r="L88" s="85" t="str">
        <f t="shared" si="14"/>
        <v>Yes</v>
      </c>
    </row>
    <row r="89" spans="1:12" x14ac:dyDescent="0.25">
      <c r="A89" s="142" t="s">
        <v>1422</v>
      </c>
      <c r="B89" s="21" t="s">
        <v>213</v>
      </c>
      <c r="C89" s="26">
        <v>105.44359106</v>
      </c>
      <c r="D89" s="7" t="str">
        <f t="shared" si="11"/>
        <v>N/A</v>
      </c>
      <c r="E89" s="26">
        <v>158.52195656000001</v>
      </c>
      <c r="F89" s="7" t="str">
        <f t="shared" si="12"/>
        <v>N/A</v>
      </c>
      <c r="G89" s="26">
        <v>324.49537329999998</v>
      </c>
      <c r="H89" s="7" t="str">
        <f t="shared" si="13"/>
        <v>N/A</v>
      </c>
      <c r="I89" s="8">
        <v>50.34</v>
      </c>
      <c r="J89" s="8">
        <v>104.7</v>
      </c>
      <c r="K89" s="25" t="s">
        <v>734</v>
      </c>
      <c r="L89" s="85" t="str">
        <f t="shared" si="14"/>
        <v>No</v>
      </c>
    </row>
    <row r="90" spans="1:12" x14ac:dyDescent="0.25">
      <c r="A90" s="142" t="s">
        <v>618</v>
      </c>
      <c r="B90" s="21" t="s">
        <v>213</v>
      </c>
      <c r="C90" s="26">
        <v>1314424</v>
      </c>
      <c r="D90" s="7" t="str">
        <f t="shared" si="11"/>
        <v>N/A</v>
      </c>
      <c r="E90" s="26">
        <v>1199030</v>
      </c>
      <c r="F90" s="7" t="str">
        <f t="shared" si="12"/>
        <v>N/A</v>
      </c>
      <c r="G90" s="26">
        <v>1468871</v>
      </c>
      <c r="H90" s="7" t="str">
        <f t="shared" si="13"/>
        <v>N/A</v>
      </c>
      <c r="I90" s="8">
        <v>-8.7799999999999994</v>
      </c>
      <c r="J90" s="8">
        <v>22.5</v>
      </c>
      <c r="K90" s="25" t="s">
        <v>734</v>
      </c>
      <c r="L90" s="85" t="str">
        <f t="shared" si="14"/>
        <v>Yes</v>
      </c>
    </row>
    <row r="91" spans="1:12" x14ac:dyDescent="0.25">
      <c r="A91" s="142" t="s">
        <v>619</v>
      </c>
      <c r="B91" s="21" t="s">
        <v>213</v>
      </c>
      <c r="C91" s="22">
        <v>2732</v>
      </c>
      <c r="D91" s="7" t="str">
        <f t="shared" si="11"/>
        <v>N/A</v>
      </c>
      <c r="E91" s="22">
        <v>2665</v>
      </c>
      <c r="F91" s="7" t="str">
        <f t="shared" si="12"/>
        <v>N/A</v>
      </c>
      <c r="G91" s="22">
        <v>2750</v>
      </c>
      <c r="H91" s="7" t="str">
        <f t="shared" si="13"/>
        <v>N/A</v>
      </c>
      <c r="I91" s="8">
        <v>-2.4500000000000002</v>
      </c>
      <c r="J91" s="8">
        <v>3.1890000000000001</v>
      </c>
      <c r="K91" s="25" t="s">
        <v>734</v>
      </c>
      <c r="L91" s="85" t="str">
        <f t="shared" si="14"/>
        <v>Yes</v>
      </c>
    </row>
    <row r="92" spans="1:12" x14ac:dyDescent="0.25">
      <c r="A92" s="142" t="s">
        <v>1423</v>
      </c>
      <c r="B92" s="21" t="s">
        <v>213</v>
      </c>
      <c r="C92" s="26">
        <v>481.12152269000001</v>
      </c>
      <c r="D92" s="7" t="str">
        <f t="shared" si="11"/>
        <v>N/A</v>
      </c>
      <c r="E92" s="26">
        <v>449.91744841000002</v>
      </c>
      <c r="F92" s="7" t="str">
        <f t="shared" si="12"/>
        <v>N/A</v>
      </c>
      <c r="G92" s="26">
        <v>534.13490908999995</v>
      </c>
      <c r="H92" s="7" t="str">
        <f t="shared" si="13"/>
        <v>N/A</v>
      </c>
      <c r="I92" s="8">
        <v>-6.49</v>
      </c>
      <c r="J92" s="8">
        <v>18.72</v>
      </c>
      <c r="K92" s="25" t="s">
        <v>734</v>
      </c>
      <c r="L92" s="85" t="str">
        <f t="shared" si="14"/>
        <v>Yes</v>
      </c>
    </row>
    <row r="93" spans="1:12" ht="25" x14ac:dyDescent="0.25">
      <c r="A93" s="142" t="s">
        <v>620</v>
      </c>
      <c r="B93" s="21" t="s">
        <v>213</v>
      </c>
      <c r="C93" s="26">
        <v>70292975</v>
      </c>
      <c r="D93" s="7" t="str">
        <f t="shared" si="11"/>
        <v>N/A</v>
      </c>
      <c r="E93" s="26">
        <v>73383164</v>
      </c>
      <c r="F93" s="7" t="str">
        <f t="shared" si="12"/>
        <v>N/A</v>
      </c>
      <c r="G93" s="26">
        <v>77554141</v>
      </c>
      <c r="H93" s="7" t="str">
        <f t="shared" si="13"/>
        <v>N/A</v>
      </c>
      <c r="I93" s="8">
        <v>4.3959999999999999</v>
      </c>
      <c r="J93" s="8">
        <v>5.6840000000000002</v>
      </c>
      <c r="K93" s="25" t="s">
        <v>734</v>
      </c>
      <c r="L93" s="85" t="str">
        <f t="shared" si="14"/>
        <v>Yes</v>
      </c>
    </row>
    <row r="94" spans="1:12" x14ac:dyDescent="0.25">
      <c r="A94" s="145" t="s">
        <v>621</v>
      </c>
      <c r="B94" s="22" t="s">
        <v>213</v>
      </c>
      <c r="C94" s="22">
        <v>4379</v>
      </c>
      <c r="D94" s="7" t="str">
        <f t="shared" si="11"/>
        <v>N/A</v>
      </c>
      <c r="E94" s="22">
        <v>4220</v>
      </c>
      <c r="F94" s="7" t="str">
        <f t="shared" si="12"/>
        <v>N/A</v>
      </c>
      <c r="G94" s="22">
        <v>3771</v>
      </c>
      <c r="H94" s="7" t="str">
        <f t="shared" si="13"/>
        <v>N/A</v>
      </c>
      <c r="I94" s="8">
        <v>-3.63</v>
      </c>
      <c r="J94" s="8">
        <v>-10.6</v>
      </c>
      <c r="K94" s="1" t="s">
        <v>734</v>
      </c>
      <c r="L94" s="85" t="str">
        <f t="shared" si="14"/>
        <v>Yes</v>
      </c>
    </row>
    <row r="95" spans="1:12" x14ac:dyDescent="0.25">
      <c r="A95" s="142" t="s">
        <v>1424</v>
      </c>
      <c r="B95" s="21" t="s">
        <v>213</v>
      </c>
      <c r="C95" s="26">
        <v>16052.289334999999</v>
      </c>
      <c r="D95" s="7" t="str">
        <f t="shared" si="11"/>
        <v>N/A</v>
      </c>
      <c r="E95" s="26">
        <v>17389.375355</v>
      </c>
      <c r="F95" s="7" t="str">
        <f t="shared" si="12"/>
        <v>N/A</v>
      </c>
      <c r="G95" s="26">
        <v>20565.935030000001</v>
      </c>
      <c r="H95" s="7" t="str">
        <f t="shared" si="13"/>
        <v>N/A</v>
      </c>
      <c r="I95" s="8">
        <v>8.33</v>
      </c>
      <c r="J95" s="8">
        <v>18.27</v>
      </c>
      <c r="K95" s="25" t="s">
        <v>734</v>
      </c>
      <c r="L95" s="85" t="str">
        <f t="shared" si="14"/>
        <v>Yes</v>
      </c>
    </row>
    <row r="96" spans="1:12" ht="25" x14ac:dyDescent="0.25">
      <c r="A96" s="142" t="s">
        <v>622</v>
      </c>
      <c r="B96" s="21" t="s">
        <v>213</v>
      </c>
      <c r="C96" s="26">
        <v>1806516</v>
      </c>
      <c r="D96" s="7" t="str">
        <f t="shared" si="11"/>
        <v>N/A</v>
      </c>
      <c r="E96" s="26">
        <v>2069795</v>
      </c>
      <c r="F96" s="7" t="str">
        <f t="shared" si="12"/>
        <v>N/A</v>
      </c>
      <c r="G96" s="26">
        <v>2315223</v>
      </c>
      <c r="H96" s="7" t="str">
        <f t="shared" si="13"/>
        <v>N/A</v>
      </c>
      <c r="I96" s="8">
        <v>14.57</v>
      </c>
      <c r="J96" s="8">
        <v>11.86</v>
      </c>
      <c r="K96" s="25" t="s">
        <v>734</v>
      </c>
      <c r="L96" s="85" t="str">
        <f t="shared" si="14"/>
        <v>Yes</v>
      </c>
    </row>
    <row r="97" spans="1:12" x14ac:dyDescent="0.25">
      <c r="A97" s="142" t="s">
        <v>623</v>
      </c>
      <c r="B97" s="21" t="s">
        <v>213</v>
      </c>
      <c r="C97" s="22">
        <v>3187</v>
      </c>
      <c r="D97" s="7" t="str">
        <f t="shared" si="11"/>
        <v>N/A</v>
      </c>
      <c r="E97" s="22">
        <v>3327</v>
      </c>
      <c r="F97" s="7" t="str">
        <f t="shared" si="12"/>
        <v>N/A</v>
      </c>
      <c r="G97" s="22">
        <v>3336</v>
      </c>
      <c r="H97" s="7" t="str">
        <f t="shared" si="13"/>
        <v>N/A</v>
      </c>
      <c r="I97" s="8">
        <v>4.3929999999999998</v>
      </c>
      <c r="J97" s="8">
        <v>0.27050000000000002</v>
      </c>
      <c r="K97" s="25" t="s">
        <v>734</v>
      </c>
      <c r="L97" s="85" t="str">
        <f t="shared" si="14"/>
        <v>Yes</v>
      </c>
    </row>
    <row r="98" spans="1:12" x14ac:dyDescent="0.25">
      <c r="A98" s="142" t="s">
        <v>1425</v>
      </c>
      <c r="B98" s="21" t="s">
        <v>213</v>
      </c>
      <c r="C98" s="26">
        <v>566.83903356999997</v>
      </c>
      <c r="D98" s="7" t="str">
        <f t="shared" si="11"/>
        <v>N/A</v>
      </c>
      <c r="E98" s="26">
        <v>622.12052901000004</v>
      </c>
      <c r="F98" s="7" t="str">
        <f t="shared" si="12"/>
        <v>N/A</v>
      </c>
      <c r="G98" s="26">
        <v>694.01169064999999</v>
      </c>
      <c r="H98" s="7" t="str">
        <f t="shared" si="13"/>
        <v>N/A</v>
      </c>
      <c r="I98" s="8">
        <v>9.7530000000000001</v>
      </c>
      <c r="J98" s="8">
        <v>11.56</v>
      </c>
      <c r="K98" s="25" t="s">
        <v>734</v>
      </c>
      <c r="L98" s="85" t="str">
        <f t="shared" si="14"/>
        <v>Yes</v>
      </c>
    </row>
    <row r="99" spans="1:12" ht="25" x14ac:dyDescent="0.25">
      <c r="A99" s="142" t="s">
        <v>624</v>
      </c>
      <c r="B99" s="21" t="s">
        <v>213</v>
      </c>
      <c r="C99" s="26">
        <v>12598537</v>
      </c>
      <c r="D99" s="7" t="str">
        <f t="shared" si="11"/>
        <v>N/A</v>
      </c>
      <c r="E99" s="26">
        <v>13297977</v>
      </c>
      <c r="F99" s="7" t="str">
        <f t="shared" si="12"/>
        <v>N/A</v>
      </c>
      <c r="G99" s="26">
        <v>14187525</v>
      </c>
      <c r="H99" s="7" t="str">
        <f t="shared" si="13"/>
        <v>N/A</v>
      </c>
      <c r="I99" s="8">
        <v>5.5519999999999996</v>
      </c>
      <c r="J99" s="8">
        <v>6.6890000000000001</v>
      </c>
      <c r="K99" s="25" t="s">
        <v>734</v>
      </c>
      <c r="L99" s="85" t="str">
        <f t="shared" si="14"/>
        <v>Yes</v>
      </c>
    </row>
    <row r="100" spans="1:12" x14ac:dyDescent="0.25">
      <c r="A100" s="142" t="s">
        <v>625</v>
      </c>
      <c r="B100" s="21" t="s">
        <v>213</v>
      </c>
      <c r="C100" s="22">
        <v>1887</v>
      </c>
      <c r="D100" s="7" t="str">
        <f t="shared" si="11"/>
        <v>N/A</v>
      </c>
      <c r="E100" s="22">
        <v>1967</v>
      </c>
      <c r="F100" s="7" t="str">
        <f t="shared" si="12"/>
        <v>N/A</v>
      </c>
      <c r="G100" s="22">
        <v>2010</v>
      </c>
      <c r="H100" s="7" t="str">
        <f t="shared" si="13"/>
        <v>N/A</v>
      </c>
      <c r="I100" s="8">
        <v>4.24</v>
      </c>
      <c r="J100" s="8">
        <v>2.1859999999999999</v>
      </c>
      <c r="K100" s="25" t="s">
        <v>734</v>
      </c>
      <c r="L100" s="85" t="str">
        <f t="shared" si="14"/>
        <v>Yes</v>
      </c>
    </row>
    <row r="101" spans="1:12" ht="25" x14ac:dyDescent="0.25">
      <c r="A101" s="142" t="s">
        <v>1426</v>
      </c>
      <c r="B101" s="21" t="s">
        <v>213</v>
      </c>
      <c r="C101" s="26">
        <v>6676.4901960999996</v>
      </c>
      <c r="D101" s="7" t="str">
        <f t="shared" si="11"/>
        <v>N/A</v>
      </c>
      <c r="E101" s="26">
        <v>6760.5373664999997</v>
      </c>
      <c r="F101" s="7" t="str">
        <f t="shared" si="12"/>
        <v>N/A</v>
      </c>
      <c r="G101" s="26">
        <v>7058.4701493000002</v>
      </c>
      <c r="H101" s="7" t="str">
        <f t="shared" si="13"/>
        <v>N/A</v>
      </c>
      <c r="I101" s="8">
        <v>1.2589999999999999</v>
      </c>
      <c r="J101" s="8">
        <v>4.407</v>
      </c>
      <c r="K101" s="25" t="s">
        <v>734</v>
      </c>
      <c r="L101" s="85" t="str">
        <f t="shared" si="14"/>
        <v>Yes</v>
      </c>
    </row>
    <row r="102" spans="1:12" ht="25" x14ac:dyDescent="0.25">
      <c r="A102" s="142" t="s">
        <v>626</v>
      </c>
      <c r="B102" s="21" t="s">
        <v>213</v>
      </c>
      <c r="C102" s="26">
        <v>0</v>
      </c>
      <c r="D102" s="7" t="str">
        <f t="shared" si="11"/>
        <v>N/A</v>
      </c>
      <c r="E102" s="26">
        <v>0</v>
      </c>
      <c r="F102" s="7" t="str">
        <f t="shared" si="12"/>
        <v>N/A</v>
      </c>
      <c r="G102" s="26">
        <v>157005</v>
      </c>
      <c r="H102" s="7" t="str">
        <f t="shared" si="13"/>
        <v>N/A</v>
      </c>
      <c r="I102" s="8" t="s">
        <v>1750</v>
      </c>
      <c r="J102" s="8" t="s">
        <v>1750</v>
      </c>
      <c r="K102" s="25" t="s">
        <v>734</v>
      </c>
      <c r="L102" s="85" t="str">
        <f t="shared" si="14"/>
        <v>N/A</v>
      </c>
    </row>
    <row r="103" spans="1:12" x14ac:dyDescent="0.25">
      <c r="A103" s="142" t="s">
        <v>627</v>
      </c>
      <c r="B103" s="21" t="s">
        <v>213</v>
      </c>
      <c r="C103" s="22">
        <v>0</v>
      </c>
      <c r="D103" s="7" t="str">
        <f t="shared" si="11"/>
        <v>N/A</v>
      </c>
      <c r="E103" s="22">
        <v>0</v>
      </c>
      <c r="F103" s="7" t="str">
        <f t="shared" si="12"/>
        <v>N/A</v>
      </c>
      <c r="G103" s="22">
        <v>150</v>
      </c>
      <c r="H103" s="7" t="str">
        <f t="shared" si="13"/>
        <v>N/A</v>
      </c>
      <c r="I103" s="8" t="s">
        <v>1750</v>
      </c>
      <c r="J103" s="8" t="s">
        <v>1750</v>
      </c>
      <c r="K103" s="25" t="s">
        <v>734</v>
      </c>
      <c r="L103" s="85" t="str">
        <f t="shared" si="14"/>
        <v>N/A</v>
      </c>
    </row>
    <row r="104" spans="1:12" ht="25" x14ac:dyDescent="0.25">
      <c r="A104" s="142" t="s">
        <v>1427</v>
      </c>
      <c r="B104" s="21" t="s">
        <v>213</v>
      </c>
      <c r="C104" s="26" t="s">
        <v>1750</v>
      </c>
      <c r="D104" s="7" t="str">
        <f t="shared" si="11"/>
        <v>N/A</v>
      </c>
      <c r="E104" s="26" t="s">
        <v>1750</v>
      </c>
      <c r="F104" s="7" t="str">
        <f t="shared" si="12"/>
        <v>N/A</v>
      </c>
      <c r="G104" s="26">
        <v>1046.7</v>
      </c>
      <c r="H104" s="7" t="str">
        <f t="shared" si="13"/>
        <v>N/A</v>
      </c>
      <c r="I104" s="8" t="s">
        <v>1750</v>
      </c>
      <c r="J104" s="8" t="s">
        <v>1750</v>
      </c>
      <c r="K104" s="25" t="s">
        <v>734</v>
      </c>
      <c r="L104" s="85" t="str">
        <f t="shared" si="14"/>
        <v>N/A</v>
      </c>
    </row>
    <row r="105" spans="1:12" ht="25" x14ac:dyDescent="0.25">
      <c r="A105" s="142" t="s">
        <v>628</v>
      </c>
      <c r="B105" s="21" t="s">
        <v>213</v>
      </c>
      <c r="C105" s="26">
        <v>9384</v>
      </c>
      <c r="D105" s="7" t="str">
        <f t="shared" si="11"/>
        <v>N/A</v>
      </c>
      <c r="E105" s="26">
        <v>10441</v>
      </c>
      <c r="F105" s="7" t="str">
        <f t="shared" si="12"/>
        <v>N/A</v>
      </c>
      <c r="G105" s="26">
        <v>21192</v>
      </c>
      <c r="H105" s="7" t="str">
        <f t="shared" si="13"/>
        <v>N/A</v>
      </c>
      <c r="I105" s="8">
        <v>11.26</v>
      </c>
      <c r="J105" s="8">
        <v>103</v>
      </c>
      <c r="K105" s="25" t="s">
        <v>734</v>
      </c>
      <c r="L105" s="85" t="str">
        <f t="shared" si="14"/>
        <v>No</v>
      </c>
    </row>
    <row r="106" spans="1:12" x14ac:dyDescent="0.25">
      <c r="A106" s="142" t="s">
        <v>629</v>
      </c>
      <c r="B106" s="21" t="s">
        <v>213</v>
      </c>
      <c r="C106" s="22">
        <v>70</v>
      </c>
      <c r="D106" s="7" t="str">
        <f t="shared" si="11"/>
        <v>N/A</v>
      </c>
      <c r="E106" s="22">
        <v>69</v>
      </c>
      <c r="F106" s="7" t="str">
        <f t="shared" si="12"/>
        <v>N/A</v>
      </c>
      <c r="G106" s="22">
        <v>113</v>
      </c>
      <c r="H106" s="7" t="str">
        <f t="shared" si="13"/>
        <v>N/A</v>
      </c>
      <c r="I106" s="8">
        <v>-1.43</v>
      </c>
      <c r="J106" s="8">
        <v>63.77</v>
      </c>
      <c r="K106" s="25" t="s">
        <v>734</v>
      </c>
      <c r="L106" s="85" t="str">
        <f t="shared" si="14"/>
        <v>No</v>
      </c>
    </row>
    <row r="107" spans="1:12" ht="25" x14ac:dyDescent="0.25">
      <c r="A107" s="142" t="s">
        <v>1428</v>
      </c>
      <c r="B107" s="21" t="s">
        <v>213</v>
      </c>
      <c r="C107" s="26">
        <v>134.05714286</v>
      </c>
      <c r="D107" s="7" t="str">
        <f t="shared" si="11"/>
        <v>N/A</v>
      </c>
      <c r="E107" s="26">
        <v>151.31884058</v>
      </c>
      <c r="F107" s="7" t="str">
        <f t="shared" si="12"/>
        <v>N/A</v>
      </c>
      <c r="G107" s="26">
        <v>187.53982300999999</v>
      </c>
      <c r="H107" s="7" t="str">
        <f t="shared" si="13"/>
        <v>N/A</v>
      </c>
      <c r="I107" s="8">
        <v>12.88</v>
      </c>
      <c r="J107" s="8">
        <v>23.94</v>
      </c>
      <c r="K107" s="25" t="s">
        <v>734</v>
      </c>
      <c r="L107" s="85" t="str">
        <f t="shared" si="14"/>
        <v>Yes</v>
      </c>
    </row>
    <row r="108" spans="1:12" ht="25" x14ac:dyDescent="0.25">
      <c r="A108" s="142" t="s">
        <v>630</v>
      </c>
      <c r="B108" s="21" t="s">
        <v>213</v>
      </c>
      <c r="C108" s="26">
        <v>97903</v>
      </c>
      <c r="D108" s="7" t="str">
        <f t="shared" si="11"/>
        <v>N/A</v>
      </c>
      <c r="E108" s="26">
        <v>104065</v>
      </c>
      <c r="F108" s="7" t="str">
        <f t="shared" si="12"/>
        <v>N/A</v>
      </c>
      <c r="G108" s="26">
        <v>122817</v>
      </c>
      <c r="H108" s="7" t="str">
        <f t="shared" si="13"/>
        <v>N/A</v>
      </c>
      <c r="I108" s="8">
        <v>6.2939999999999996</v>
      </c>
      <c r="J108" s="8">
        <v>18.02</v>
      </c>
      <c r="K108" s="25" t="s">
        <v>734</v>
      </c>
      <c r="L108" s="85" t="str">
        <f t="shared" si="14"/>
        <v>Yes</v>
      </c>
    </row>
    <row r="109" spans="1:12" x14ac:dyDescent="0.25">
      <c r="A109" s="142" t="s">
        <v>631</v>
      </c>
      <c r="B109" s="21" t="s">
        <v>213</v>
      </c>
      <c r="C109" s="22">
        <v>734</v>
      </c>
      <c r="D109" s="7" t="str">
        <f t="shared" si="11"/>
        <v>N/A</v>
      </c>
      <c r="E109" s="22">
        <v>741</v>
      </c>
      <c r="F109" s="7" t="str">
        <f t="shared" si="12"/>
        <v>N/A</v>
      </c>
      <c r="G109" s="22">
        <v>809</v>
      </c>
      <c r="H109" s="7" t="str">
        <f t="shared" si="13"/>
        <v>N/A</v>
      </c>
      <c r="I109" s="8">
        <v>0.95369999999999999</v>
      </c>
      <c r="J109" s="8">
        <v>9.1769999999999996</v>
      </c>
      <c r="K109" s="25" t="s">
        <v>734</v>
      </c>
      <c r="L109" s="85" t="str">
        <f t="shared" si="14"/>
        <v>Yes</v>
      </c>
    </row>
    <row r="110" spans="1:12" ht="25" x14ac:dyDescent="0.25">
      <c r="A110" s="142" t="s">
        <v>1429</v>
      </c>
      <c r="B110" s="21" t="s">
        <v>213</v>
      </c>
      <c r="C110" s="26">
        <v>133.38283379000001</v>
      </c>
      <c r="D110" s="7" t="str">
        <f t="shared" si="11"/>
        <v>N/A</v>
      </c>
      <c r="E110" s="26">
        <v>140.43859649000001</v>
      </c>
      <c r="F110" s="7" t="str">
        <f t="shared" si="12"/>
        <v>N/A</v>
      </c>
      <c r="G110" s="26">
        <v>151.81334981000001</v>
      </c>
      <c r="H110" s="7" t="str">
        <f t="shared" si="13"/>
        <v>N/A</v>
      </c>
      <c r="I110" s="8">
        <v>5.29</v>
      </c>
      <c r="J110" s="8">
        <v>8.0990000000000002</v>
      </c>
      <c r="K110" s="25" t="s">
        <v>734</v>
      </c>
      <c r="L110" s="85" t="str">
        <f t="shared" si="14"/>
        <v>Yes</v>
      </c>
    </row>
    <row r="111" spans="1:12" x14ac:dyDescent="0.25">
      <c r="A111" s="142" t="s">
        <v>632</v>
      </c>
      <c r="B111" s="21" t="s">
        <v>213</v>
      </c>
      <c r="C111" s="26">
        <v>3186633</v>
      </c>
      <c r="D111" s="7" t="str">
        <f t="shared" si="11"/>
        <v>N/A</v>
      </c>
      <c r="E111" s="26">
        <v>3202164</v>
      </c>
      <c r="F111" s="7" t="str">
        <f t="shared" si="12"/>
        <v>N/A</v>
      </c>
      <c r="G111" s="26">
        <v>3687958</v>
      </c>
      <c r="H111" s="7" t="str">
        <f t="shared" si="13"/>
        <v>N/A</v>
      </c>
      <c r="I111" s="8">
        <v>0.4874</v>
      </c>
      <c r="J111" s="8">
        <v>15.17</v>
      </c>
      <c r="K111" s="25" t="s">
        <v>734</v>
      </c>
      <c r="L111" s="85" t="str">
        <f t="shared" si="14"/>
        <v>Yes</v>
      </c>
    </row>
    <row r="112" spans="1:12" x14ac:dyDescent="0.25">
      <c r="A112" s="142" t="s">
        <v>633</v>
      </c>
      <c r="B112" s="21" t="s">
        <v>213</v>
      </c>
      <c r="C112" s="22">
        <v>489</v>
      </c>
      <c r="D112" s="7" t="str">
        <f t="shared" si="11"/>
        <v>N/A</v>
      </c>
      <c r="E112" s="22">
        <v>498</v>
      </c>
      <c r="F112" s="7" t="str">
        <f t="shared" si="12"/>
        <v>N/A</v>
      </c>
      <c r="G112" s="22">
        <v>512</v>
      </c>
      <c r="H112" s="7" t="str">
        <f t="shared" si="13"/>
        <v>N/A</v>
      </c>
      <c r="I112" s="8">
        <v>1.84</v>
      </c>
      <c r="J112" s="8">
        <v>2.8109999999999999</v>
      </c>
      <c r="K112" s="25" t="s">
        <v>734</v>
      </c>
      <c r="L112" s="85" t="str">
        <f t="shared" si="14"/>
        <v>Yes</v>
      </c>
    </row>
    <row r="113" spans="1:12" x14ac:dyDescent="0.25">
      <c r="A113" s="142" t="s">
        <v>1430</v>
      </c>
      <c r="B113" s="21" t="s">
        <v>213</v>
      </c>
      <c r="C113" s="26">
        <v>6516.6319018000004</v>
      </c>
      <c r="D113" s="7" t="str">
        <f t="shared" si="11"/>
        <v>N/A</v>
      </c>
      <c r="E113" s="26">
        <v>6430.0481927999999</v>
      </c>
      <c r="F113" s="7" t="str">
        <f t="shared" si="12"/>
        <v>N/A</v>
      </c>
      <c r="G113" s="26">
        <v>7203.0429688000004</v>
      </c>
      <c r="H113" s="7" t="str">
        <f t="shared" si="13"/>
        <v>N/A</v>
      </c>
      <c r="I113" s="8">
        <v>-1.33</v>
      </c>
      <c r="J113" s="8">
        <v>12.02</v>
      </c>
      <c r="K113" s="25" t="s">
        <v>734</v>
      </c>
      <c r="L113" s="85" t="str">
        <f t="shared" si="14"/>
        <v>Yes</v>
      </c>
    </row>
    <row r="114" spans="1:12" ht="25" x14ac:dyDescent="0.25">
      <c r="A114" s="142" t="s">
        <v>634</v>
      </c>
      <c r="B114" s="21" t="s">
        <v>213</v>
      </c>
      <c r="C114" s="26">
        <v>0</v>
      </c>
      <c r="D114" s="7" t="str">
        <f t="shared" si="11"/>
        <v>N/A</v>
      </c>
      <c r="E114" s="26">
        <v>0</v>
      </c>
      <c r="F114" s="7" t="str">
        <f t="shared" si="12"/>
        <v>N/A</v>
      </c>
      <c r="G114" s="26">
        <v>132864</v>
      </c>
      <c r="H114" s="7" t="str">
        <f t="shared" si="13"/>
        <v>N/A</v>
      </c>
      <c r="I114" s="8" t="s">
        <v>1750</v>
      </c>
      <c r="J114" s="8" t="s">
        <v>1750</v>
      </c>
      <c r="K114" s="25" t="s">
        <v>734</v>
      </c>
      <c r="L114" s="85" t="str">
        <f>IF(J114="Div by 0", "N/A", IF(OR(J114="N/A",K114="N/A"),"N/A", IF(J114&gt;VALUE(MID(K114,1,2)), "No", IF(J114&lt;-1*VALUE(MID(K114,1,2)), "No", "Yes"))))</f>
        <v>N/A</v>
      </c>
    </row>
    <row r="115" spans="1:12" x14ac:dyDescent="0.25">
      <c r="A115" s="142" t="s">
        <v>635</v>
      </c>
      <c r="B115" s="21" t="s">
        <v>213</v>
      </c>
      <c r="C115" s="22">
        <v>0</v>
      </c>
      <c r="D115" s="7" t="str">
        <f t="shared" si="11"/>
        <v>N/A</v>
      </c>
      <c r="E115" s="22">
        <v>0</v>
      </c>
      <c r="F115" s="7" t="str">
        <f t="shared" si="12"/>
        <v>N/A</v>
      </c>
      <c r="G115" s="22">
        <v>3235</v>
      </c>
      <c r="H115" s="7" t="str">
        <f t="shared" si="13"/>
        <v>N/A</v>
      </c>
      <c r="I115" s="8" t="s">
        <v>1750</v>
      </c>
      <c r="J115" s="8" t="s">
        <v>1750</v>
      </c>
      <c r="K115" s="25" t="s">
        <v>734</v>
      </c>
      <c r="L115" s="85" t="str">
        <f t="shared" ref="L115:L119" si="15">IF(J115="Div by 0", "N/A", IF(OR(J115="N/A",K115="N/A"),"N/A", IF(J115&gt;VALUE(MID(K115,1,2)), "No", IF(J115&lt;-1*VALUE(MID(K115,1,2)), "No", "Yes"))))</f>
        <v>N/A</v>
      </c>
    </row>
    <row r="116" spans="1:12" ht="25" x14ac:dyDescent="0.25">
      <c r="A116" s="142" t="s">
        <v>1431</v>
      </c>
      <c r="B116" s="21" t="s">
        <v>213</v>
      </c>
      <c r="C116" s="26" t="s">
        <v>1750</v>
      </c>
      <c r="D116" s="7" t="str">
        <f t="shared" si="11"/>
        <v>N/A</v>
      </c>
      <c r="E116" s="26" t="s">
        <v>1750</v>
      </c>
      <c r="F116" s="7" t="str">
        <f t="shared" si="12"/>
        <v>N/A</v>
      </c>
      <c r="G116" s="26">
        <v>41.070788253000003</v>
      </c>
      <c r="H116" s="7" t="str">
        <f t="shared" si="13"/>
        <v>N/A</v>
      </c>
      <c r="I116" s="8" t="s">
        <v>1750</v>
      </c>
      <c r="J116" s="8" t="s">
        <v>1750</v>
      </c>
      <c r="K116" s="25" t="s">
        <v>734</v>
      </c>
      <c r="L116" s="85" t="str">
        <f t="shared" si="15"/>
        <v>N/A</v>
      </c>
    </row>
    <row r="117" spans="1:12" ht="25" x14ac:dyDescent="0.25">
      <c r="A117" s="142" t="s">
        <v>636</v>
      </c>
      <c r="B117" s="21" t="s">
        <v>213</v>
      </c>
      <c r="C117" s="26">
        <v>0</v>
      </c>
      <c r="D117" s="7" t="str">
        <f t="shared" si="11"/>
        <v>N/A</v>
      </c>
      <c r="E117" s="26">
        <v>89334</v>
      </c>
      <c r="F117" s="7" t="str">
        <f t="shared" si="12"/>
        <v>N/A</v>
      </c>
      <c r="G117" s="26">
        <v>64679</v>
      </c>
      <c r="H117" s="7" t="str">
        <f t="shared" si="13"/>
        <v>N/A</v>
      </c>
      <c r="I117" s="8" t="s">
        <v>1750</v>
      </c>
      <c r="J117" s="8">
        <v>-27.6</v>
      </c>
      <c r="K117" s="25" t="s">
        <v>734</v>
      </c>
      <c r="L117" s="85" t="str">
        <f t="shared" si="15"/>
        <v>Yes</v>
      </c>
    </row>
    <row r="118" spans="1:12" x14ac:dyDescent="0.25">
      <c r="A118" s="142" t="s">
        <v>637</v>
      </c>
      <c r="B118" s="21" t="s">
        <v>213</v>
      </c>
      <c r="C118" s="22">
        <v>0</v>
      </c>
      <c r="D118" s="7" t="str">
        <f t="shared" si="11"/>
        <v>N/A</v>
      </c>
      <c r="E118" s="22">
        <v>11</v>
      </c>
      <c r="F118" s="7" t="str">
        <f t="shared" si="12"/>
        <v>N/A</v>
      </c>
      <c r="G118" s="22">
        <v>11</v>
      </c>
      <c r="H118" s="7" t="str">
        <f t="shared" si="13"/>
        <v>N/A</v>
      </c>
      <c r="I118" s="8" t="s">
        <v>1750</v>
      </c>
      <c r="J118" s="8">
        <v>0</v>
      </c>
      <c r="K118" s="25" t="s">
        <v>734</v>
      </c>
      <c r="L118" s="85" t="str">
        <f t="shared" si="15"/>
        <v>Yes</v>
      </c>
    </row>
    <row r="119" spans="1:12" ht="25" x14ac:dyDescent="0.25">
      <c r="A119" s="142" t="s">
        <v>1432</v>
      </c>
      <c r="B119" s="21" t="s">
        <v>213</v>
      </c>
      <c r="C119" s="26" t="s">
        <v>1750</v>
      </c>
      <c r="D119" s="7" t="str">
        <f t="shared" si="11"/>
        <v>N/A</v>
      </c>
      <c r="E119" s="26">
        <v>89334</v>
      </c>
      <c r="F119" s="7" t="str">
        <f t="shared" si="12"/>
        <v>N/A</v>
      </c>
      <c r="G119" s="26">
        <v>64679</v>
      </c>
      <c r="H119" s="7" t="str">
        <f t="shared" si="13"/>
        <v>N/A</v>
      </c>
      <c r="I119" s="8" t="s">
        <v>1750</v>
      </c>
      <c r="J119" s="8">
        <v>-27.6</v>
      </c>
      <c r="K119" s="25" t="s">
        <v>734</v>
      </c>
      <c r="L119" s="85" t="str">
        <f t="shared" si="15"/>
        <v>Yes</v>
      </c>
    </row>
    <row r="120" spans="1:12" ht="25" x14ac:dyDescent="0.25">
      <c r="A120" s="142" t="s">
        <v>638</v>
      </c>
      <c r="B120" s="21" t="s">
        <v>213</v>
      </c>
      <c r="C120" s="26">
        <v>1422962</v>
      </c>
      <c r="D120" s="7" t="str">
        <f t="shared" si="11"/>
        <v>N/A</v>
      </c>
      <c r="E120" s="26">
        <v>1877140</v>
      </c>
      <c r="F120" s="7" t="str">
        <f t="shared" si="12"/>
        <v>N/A</v>
      </c>
      <c r="G120" s="26">
        <v>3584424</v>
      </c>
      <c r="H120" s="7" t="str">
        <f t="shared" si="13"/>
        <v>N/A</v>
      </c>
      <c r="I120" s="8">
        <v>31.92</v>
      </c>
      <c r="J120" s="8">
        <v>90.95</v>
      </c>
      <c r="K120" s="25" t="s">
        <v>734</v>
      </c>
      <c r="L120" s="85" t="str">
        <f t="shared" ref="L120:L131" si="16">IF(J120="Div by 0", "N/A", IF(K120="N/A","N/A", IF(J120&gt;VALUE(MID(K120,1,2)), "No", IF(J120&lt;-1*VALUE(MID(K120,1,2)), "No", "Yes"))))</f>
        <v>No</v>
      </c>
    </row>
    <row r="121" spans="1:12" x14ac:dyDescent="0.25">
      <c r="A121" s="142" t="s">
        <v>639</v>
      </c>
      <c r="B121" s="21" t="s">
        <v>213</v>
      </c>
      <c r="C121" s="22">
        <v>3670</v>
      </c>
      <c r="D121" s="7" t="str">
        <f t="shared" si="11"/>
        <v>N/A</v>
      </c>
      <c r="E121" s="22">
        <v>4600</v>
      </c>
      <c r="F121" s="7" t="str">
        <f t="shared" si="12"/>
        <v>N/A</v>
      </c>
      <c r="G121" s="22">
        <v>6249</v>
      </c>
      <c r="H121" s="7" t="str">
        <f t="shared" si="13"/>
        <v>N/A</v>
      </c>
      <c r="I121" s="8">
        <v>25.34</v>
      </c>
      <c r="J121" s="8">
        <v>35.85</v>
      </c>
      <c r="K121" s="25" t="s">
        <v>734</v>
      </c>
      <c r="L121" s="85" t="str">
        <f t="shared" si="16"/>
        <v>No</v>
      </c>
    </row>
    <row r="122" spans="1:12" ht="25" x14ac:dyDescent="0.25">
      <c r="A122" s="142" t="s">
        <v>1433</v>
      </c>
      <c r="B122" s="21" t="s">
        <v>213</v>
      </c>
      <c r="C122" s="26">
        <v>387.72806539999999</v>
      </c>
      <c r="D122" s="7" t="str">
        <f t="shared" si="11"/>
        <v>N/A</v>
      </c>
      <c r="E122" s="26">
        <v>408.07391303999998</v>
      </c>
      <c r="F122" s="7" t="str">
        <f t="shared" si="12"/>
        <v>N/A</v>
      </c>
      <c r="G122" s="26">
        <v>573.59961594000004</v>
      </c>
      <c r="H122" s="7" t="str">
        <f t="shared" si="13"/>
        <v>N/A</v>
      </c>
      <c r="I122" s="8">
        <v>5.2469999999999999</v>
      </c>
      <c r="J122" s="8">
        <v>40.56</v>
      </c>
      <c r="K122" s="25" t="s">
        <v>734</v>
      </c>
      <c r="L122" s="85" t="str">
        <f t="shared" si="16"/>
        <v>No</v>
      </c>
    </row>
    <row r="123" spans="1:12" ht="25" x14ac:dyDescent="0.25">
      <c r="A123" s="142" t="s">
        <v>640</v>
      </c>
      <c r="B123" s="21" t="s">
        <v>213</v>
      </c>
      <c r="C123" s="26">
        <v>0</v>
      </c>
      <c r="D123" s="7" t="str">
        <f t="shared" ref="D123:D131" si="17">IF($B123="N/A","N/A",IF(C123&gt;10,"No",IF(C123&lt;-10,"No","Yes")))</f>
        <v>N/A</v>
      </c>
      <c r="E123" s="26">
        <v>0</v>
      </c>
      <c r="F123" s="7" t="str">
        <f t="shared" ref="F123:F131" si="18">IF($B123="N/A","N/A",IF(E123&gt;10,"No",IF(E123&lt;-10,"No","Yes")))</f>
        <v>N/A</v>
      </c>
      <c r="G123" s="26">
        <v>0</v>
      </c>
      <c r="H123" s="7" t="str">
        <f t="shared" ref="H123:H131" si="19">IF($B123="N/A","N/A",IF(G123&gt;10,"No",IF(G123&lt;-10,"No","Yes")))</f>
        <v>N/A</v>
      </c>
      <c r="I123" s="8" t="s">
        <v>1750</v>
      </c>
      <c r="J123" s="8" t="s">
        <v>1750</v>
      </c>
      <c r="K123" s="25" t="s">
        <v>734</v>
      </c>
      <c r="L123" s="85" t="str">
        <f t="shared" si="16"/>
        <v>N/A</v>
      </c>
    </row>
    <row r="124" spans="1:12" x14ac:dyDescent="0.25">
      <c r="A124" s="142" t="s">
        <v>641</v>
      </c>
      <c r="B124" s="21" t="s">
        <v>213</v>
      </c>
      <c r="C124" s="22">
        <v>0</v>
      </c>
      <c r="D124" s="7" t="str">
        <f t="shared" si="17"/>
        <v>N/A</v>
      </c>
      <c r="E124" s="22">
        <v>0</v>
      </c>
      <c r="F124" s="7" t="str">
        <f t="shared" si="18"/>
        <v>N/A</v>
      </c>
      <c r="G124" s="22">
        <v>0</v>
      </c>
      <c r="H124" s="7" t="str">
        <f t="shared" si="19"/>
        <v>N/A</v>
      </c>
      <c r="I124" s="8" t="s">
        <v>1750</v>
      </c>
      <c r="J124" s="8" t="s">
        <v>1750</v>
      </c>
      <c r="K124" s="25" t="s">
        <v>734</v>
      </c>
      <c r="L124" s="85" t="str">
        <f t="shared" si="16"/>
        <v>N/A</v>
      </c>
    </row>
    <row r="125" spans="1:12" ht="25" x14ac:dyDescent="0.25">
      <c r="A125" s="142" t="s">
        <v>1434</v>
      </c>
      <c r="B125" s="21" t="s">
        <v>213</v>
      </c>
      <c r="C125" s="26" t="s">
        <v>1750</v>
      </c>
      <c r="D125" s="7" t="str">
        <f t="shared" si="17"/>
        <v>N/A</v>
      </c>
      <c r="E125" s="26" t="s">
        <v>1750</v>
      </c>
      <c r="F125" s="7" t="str">
        <f t="shared" si="18"/>
        <v>N/A</v>
      </c>
      <c r="G125" s="26" t="s">
        <v>1750</v>
      </c>
      <c r="H125" s="7" t="str">
        <f t="shared" si="19"/>
        <v>N/A</v>
      </c>
      <c r="I125" s="8" t="s">
        <v>1750</v>
      </c>
      <c r="J125" s="8" t="s">
        <v>1750</v>
      </c>
      <c r="K125" s="25" t="s">
        <v>734</v>
      </c>
      <c r="L125" s="85" t="str">
        <f t="shared" si="16"/>
        <v>N/A</v>
      </c>
    </row>
    <row r="126" spans="1:12" ht="25" x14ac:dyDescent="0.25">
      <c r="A126" s="142" t="s">
        <v>642</v>
      </c>
      <c r="B126" s="21" t="s">
        <v>213</v>
      </c>
      <c r="C126" s="26">
        <v>3984232</v>
      </c>
      <c r="D126" s="7" t="str">
        <f t="shared" si="17"/>
        <v>N/A</v>
      </c>
      <c r="E126" s="26">
        <v>4117144</v>
      </c>
      <c r="F126" s="7" t="str">
        <f t="shared" si="18"/>
        <v>N/A</v>
      </c>
      <c r="G126" s="26">
        <v>4829884</v>
      </c>
      <c r="H126" s="7" t="str">
        <f t="shared" si="19"/>
        <v>N/A</v>
      </c>
      <c r="I126" s="8">
        <v>3.3359999999999999</v>
      </c>
      <c r="J126" s="8">
        <v>17.309999999999999</v>
      </c>
      <c r="K126" s="25" t="s">
        <v>734</v>
      </c>
      <c r="L126" s="85" t="str">
        <f t="shared" si="16"/>
        <v>Yes</v>
      </c>
    </row>
    <row r="127" spans="1:12" x14ac:dyDescent="0.25">
      <c r="A127" s="142" t="s">
        <v>643</v>
      </c>
      <c r="B127" s="21" t="s">
        <v>213</v>
      </c>
      <c r="C127" s="22">
        <v>1622</v>
      </c>
      <c r="D127" s="7" t="str">
        <f t="shared" si="17"/>
        <v>N/A</v>
      </c>
      <c r="E127" s="22">
        <v>2106</v>
      </c>
      <c r="F127" s="7" t="str">
        <f t="shared" si="18"/>
        <v>N/A</v>
      </c>
      <c r="G127" s="22">
        <v>2663</v>
      </c>
      <c r="H127" s="7" t="str">
        <f t="shared" si="19"/>
        <v>N/A</v>
      </c>
      <c r="I127" s="8">
        <v>29.84</v>
      </c>
      <c r="J127" s="8">
        <v>26.45</v>
      </c>
      <c r="K127" s="25" t="s">
        <v>734</v>
      </c>
      <c r="L127" s="85" t="str">
        <f t="shared" si="16"/>
        <v>Yes</v>
      </c>
    </row>
    <row r="128" spans="1:12" ht="25" x14ac:dyDescent="0.25">
      <c r="A128" s="142" t="s">
        <v>1435</v>
      </c>
      <c r="B128" s="21" t="s">
        <v>213</v>
      </c>
      <c r="C128" s="26">
        <v>2456.3699136999999</v>
      </c>
      <c r="D128" s="7" t="str">
        <f t="shared" si="17"/>
        <v>N/A</v>
      </c>
      <c r="E128" s="26">
        <v>1954.9591643000001</v>
      </c>
      <c r="F128" s="7" t="str">
        <f t="shared" si="18"/>
        <v>N/A</v>
      </c>
      <c r="G128" s="26">
        <v>1813.7003380000001</v>
      </c>
      <c r="H128" s="7" t="str">
        <f t="shared" si="19"/>
        <v>N/A</v>
      </c>
      <c r="I128" s="8">
        <v>-20.399999999999999</v>
      </c>
      <c r="J128" s="8">
        <v>-7.23</v>
      </c>
      <c r="K128" s="25" t="s">
        <v>734</v>
      </c>
      <c r="L128" s="85" t="str">
        <f t="shared" si="16"/>
        <v>Yes</v>
      </c>
    </row>
    <row r="129" spans="1:12" ht="25" x14ac:dyDescent="0.25">
      <c r="A129" s="142" t="s">
        <v>644</v>
      </c>
      <c r="B129" s="21" t="s">
        <v>213</v>
      </c>
      <c r="C129" s="26">
        <v>19959</v>
      </c>
      <c r="D129" s="7" t="str">
        <f t="shared" si="17"/>
        <v>N/A</v>
      </c>
      <c r="E129" s="26">
        <v>27347</v>
      </c>
      <c r="F129" s="7" t="str">
        <f t="shared" si="18"/>
        <v>N/A</v>
      </c>
      <c r="G129" s="26">
        <v>30190</v>
      </c>
      <c r="H129" s="7" t="str">
        <f t="shared" si="19"/>
        <v>N/A</v>
      </c>
      <c r="I129" s="8">
        <v>37.020000000000003</v>
      </c>
      <c r="J129" s="8">
        <v>10.4</v>
      </c>
      <c r="K129" s="25" t="s">
        <v>734</v>
      </c>
      <c r="L129" s="85" t="str">
        <f t="shared" si="16"/>
        <v>Yes</v>
      </c>
    </row>
    <row r="130" spans="1:12" x14ac:dyDescent="0.25">
      <c r="A130" s="142" t="s">
        <v>645</v>
      </c>
      <c r="B130" s="21" t="s">
        <v>213</v>
      </c>
      <c r="C130" s="22">
        <v>12</v>
      </c>
      <c r="D130" s="7" t="str">
        <f t="shared" si="17"/>
        <v>N/A</v>
      </c>
      <c r="E130" s="22">
        <v>11</v>
      </c>
      <c r="F130" s="7" t="str">
        <f t="shared" si="18"/>
        <v>N/A</v>
      </c>
      <c r="G130" s="22">
        <v>14</v>
      </c>
      <c r="H130" s="7" t="str">
        <f t="shared" si="19"/>
        <v>N/A</v>
      </c>
      <c r="I130" s="8">
        <v>-25</v>
      </c>
      <c r="J130" s="8">
        <v>55.56</v>
      </c>
      <c r="K130" s="25" t="s">
        <v>734</v>
      </c>
      <c r="L130" s="85" t="str">
        <f t="shared" si="16"/>
        <v>No</v>
      </c>
    </row>
    <row r="131" spans="1:12" ht="25" x14ac:dyDescent="0.25">
      <c r="A131" s="142" t="s">
        <v>1436</v>
      </c>
      <c r="B131" s="21" t="s">
        <v>213</v>
      </c>
      <c r="C131" s="26">
        <v>1663.25</v>
      </c>
      <c r="D131" s="7" t="str">
        <f t="shared" si="17"/>
        <v>N/A</v>
      </c>
      <c r="E131" s="26">
        <v>3038.5555555999999</v>
      </c>
      <c r="F131" s="7" t="str">
        <f t="shared" si="18"/>
        <v>N/A</v>
      </c>
      <c r="G131" s="26">
        <v>2156.4285713999998</v>
      </c>
      <c r="H131" s="7" t="str">
        <f t="shared" si="19"/>
        <v>N/A</v>
      </c>
      <c r="I131" s="8">
        <v>82.69</v>
      </c>
      <c r="J131" s="8">
        <v>-29</v>
      </c>
      <c r="K131" s="25" t="s">
        <v>734</v>
      </c>
      <c r="L131" s="85" t="str">
        <f t="shared" si="16"/>
        <v>Yes</v>
      </c>
    </row>
    <row r="132" spans="1:12" x14ac:dyDescent="0.25">
      <c r="A132" s="142" t="s">
        <v>1437</v>
      </c>
      <c r="B132" s="21" t="s">
        <v>213</v>
      </c>
      <c r="C132" s="26">
        <v>381.85921959000001</v>
      </c>
      <c r="D132" s="7" t="str">
        <f t="shared" ref="D132:D143" si="20">IF($B132="N/A","N/A",IF(C132&gt;10,"No",IF(C132&lt;-10,"No","Yes")))</f>
        <v>N/A</v>
      </c>
      <c r="E132" s="26">
        <v>378.95484589</v>
      </c>
      <c r="F132" s="7" t="str">
        <f t="shared" ref="F132:F143" si="21">IF($B132="N/A","N/A",IF(E132&gt;10,"No",IF(E132&lt;-10,"No","Yes")))</f>
        <v>N/A</v>
      </c>
      <c r="G132" s="26">
        <v>505.38358240000002</v>
      </c>
      <c r="H132" s="7" t="str">
        <f t="shared" ref="H132:H143" si="22">IF($B132="N/A","N/A",IF(G132&gt;10,"No",IF(G132&lt;-10,"No","Yes")))</f>
        <v>N/A</v>
      </c>
      <c r="I132" s="8">
        <v>-0.76100000000000001</v>
      </c>
      <c r="J132" s="8">
        <v>33.36</v>
      </c>
      <c r="K132" s="25" t="s">
        <v>734</v>
      </c>
      <c r="L132" s="85" t="str">
        <f t="shared" ref="L132:L143" si="23">IF(J132="Div by 0", "N/A", IF(K132="N/A","N/A", IF(J132&gt;VALUE(MID(K132,1,2)), "No", IF(J132&lt;-1*VALUE(MID(K132,1,2)), "No", "Yes"))))</f>
        <v>No</v>
      </c>
    </row>
    <row r="133" spans="1:12" x14ac:dyDescent="0.25">
      <c r="A133" s="142" t="s">
        <v>1438</v>
      </c>
      <c r="B133" s="21" t="s">
        <v>213</v>
      </c>
      <c r="C133" s="26">
        <v>207.72692659000001</v>
      </c>
      <c r="D133" s="7" t="str">
        <f t="shared" si="20"/>
        <v>N/A</v>
      </c>
      <c r="E133" s="26">
        <v>222.06319529999999</v>
      </c>
      <c r="F133" s="7" t="str">
        <f t="shared" si="21"/>
        <v>N/A</v>
      </c>
      <c r="G133" s="26">
        <v>301.21523229000002</v>
      </c>
      <c r="H133" s="7" t="str">
        <f t="shared" si="22"/>
        <v>N/A</v>
      </c>
      <c r="I133" s="8">
        <v>6.9009999999999998</v>
      </c>
      <c r="J133" s="8">
        <v>35.64</v>
      </c>
      <c r="K133" s="25" t="s">
        <v>734</v>
      </c>
      <c r="L133" s="85" t="str">
        <f t="shared" si="23"/>
        <v>No</v>
      </c>
    </row>
    <row r="134" spans="1:12" x14ac:dyDescent="0.25">
      <c r="A134" s="142" t="s">
        <v>1439</v>
      </c>
      <c r="B134" s="21" t="s">
        <v>213</v>
      </c>
      <c r="C134" s="26">
        <v>527.46991404000005</v>
      </c>
      <c r="D134" s="7" t="str">
        <f t="shared" si="20"/>
        <v>N/A</v>
      </c>
      <c r="E134" s="26">
        <v>496.09021288000002</v>
      </c>
      <c r="F134" s="7" t="str">
        <f t="shared" si="21"/>
        <v>N/A</v>
      </c>
      <c r="G134" s="26">
        <v>665.23533990999999</v>
      </c>
      <c r="H134" s="7" t="str">
        <f t="shared" si="22"/>
        <v>N/A</v>
      </c>
      <c r="I134" s="8">
        <v>-5.95</v>
      </c>
      <c r="J134" s="8">
        <v>34.1</v>
      </c>
      <c r="K134" s="25" t="s">
        <v>734</v>
      </c>
      <c r="L134" s="85" t="str">
        <f t="shared" si="23"/>
        <v>No</v>
      </c>
    </row>
    <row r="135" spans="1:12" x14ac:dyDescent="0.25">
      <c r="A135" s="142" t="s">
        <v>1440</v>
      </c>
      <c r="B135" s="21" t="s">
        <v>213</v>
      </c>
      <c r="C135" s="26">
        <v>9276.8019058000009</v>
      </c>
      <c r="D135" s="7" t="str">
        <f t="shared" si="20"/>
        <v>N/A</v>
      </c>
      <c r="E135" s="26">
        <v>9637.0784805000003</v>
      </c>
      <c r="F135" s="7" t="str">
        <f t="shared" si="21"/>
        <v>N/A</v>
      </c>
      <c r="G135" s="26">
        <v>9916.2716755000001</v>
      </c>
      <c r="H135" s="7" t="str">
        <f t="shared" si="22"/>
        <v>N/A</v>
      </c>
      <c r="I135" s="8">
        <v>3.8839999999999999</v>
      </c>
      <c r="J135" s="8">
        <v>2.8969999999999998</v>
      </c>
      <c r="K135" s="25" t="s">
        <v>734</v>
      </c>
      <c r="L135" s="85" t="str">
        <f t="shared" si="23"/>
        <v>Yes</v>
      </c>
    </row>
    <row r="136" spans="1:12" x14ac:dyDescent="0.25">
      <c r="A136" s="142" t="s">
        <v>1441</v>
      </c>
      <c r="B136" s="21" t="s">
        <v>213</v>
      </c>
      <c r="C136" s="26">
        <v>15734.251598999999</v>
      </c>
      <c r="D136" s="7" t="str">
        <f t="shared" si="20"/>
        <v>N/A</v>
      </c>
      <c r="E136" s="26">
        <v>16552.717862000001</v>
      </c>
      <c r="F136" s="7" t="str">
        <f t="shared" si="21"/>
        <v>N/A</v>
      </c>
      <c r="G136" s="26">
        <v>17068.010358</v>
      </c>
      <c r="H136" s="7" t="str">
        <f t="shared" si="22"/>
        <v>N/A</v>
      </c>
      <c r="I136" s="8">
        <v>5.202</v>
      </c>
      <c r="J136" s="8">
        <v>3.113</v>
      </c>
      <c r="K136" s="25" t="s">
        <v>734</v>
      </c>
      <c r="L136" s="85" t="str">
        <f t="shared" si="23"/>
        <v>Yes</v>
      </c>
    </row>
    <row r="137" spans="1:12" x14ac:dyDescent="0.25">
      <c r="A137" s="142" t="s">
        <v>1442</v>
      </c>
      <c r="B137" s="21" t="s">
        <v>213</v>
      </c>
      <c r="C137" s="26">
        <v>3915.2754623999999</v>
      </c>
      <c r="D137" s="7" t="str">
        <f t="shared" si="20"/>
        <v>N/A</v>
      </c>
      <c r="E137" s="26">
        <v>4073.7978972000001</v>
      </c>
      <c r="F137" s="7" t="str">
        <f t="shared" si="21"/>
        <v>N/A</v>
      </c>
      <c r="G137" s="26">
        <v>4143.5312661999997</v>
      </c>
      <c r="H137" s="7" t="str">
        <f t="shared" si="22"/>
        <v>N/A</v>
      </c>
      <c r="I137" s="8">
        <v>4.0490000000000004</v>
      </c>
      <c r="J137" s="8">
        <v>1.712</v>
      </c>
      <c r="K137" s="25" t="s">
        <v>734</v>
      </c>
      <c r="L137" s="85" t="str">
        <f t="shared" si="23"/>
        <v>Yes</v>
      </c>
    </row>
    <row r="138" spans="1:12" x14ac:dyDescent="0.25">
      <c r="A138" s="142" t="s">
        <v>1443</v>
      </c>
      <c r="B138" s="21" t="s">
        <v>213</v>
      </c>
      <c r="C138" s="26">
        <v>91.425471239000004</v>
      </c>
      <c r="D138" s="7" t="str">
        <f t="shared" si="20"/>
        <v>N/A</v>
      </c>
      <c r="E138" s="26">
        <v>83.422389202000005</v>
      </c>
      <c r="F138" s="7" t="str">
        <f t="shared" si="21"/>
        <v>N/A</v>
      </c>
      <c r="G138" s="26">
        <v>101.15494801</v>
      </c>
      <c r="H138" s="7" t="str">
        <f t="shared" si="22"/>
        <v>N/A</v>
      </c>
      <c r="I138" s="8">
        <v>-8.75</v>
      </c>
      <c r="J138" s="8">
        <v>21.26</v>
      </c>
      <c r="K138" s="25" t="s">
        <v>734</v>
      </c>
      <c r="L138" s="85" t="str">
        <f t="shared" si="23"/>
        <v>Yes</v>
      </c>
    </row>
    <row r="139" spans="1:12" x14ac:dyDescent="0.25">
      <c r="A139" s="142" t="s">
        <v>1444</v>
      </c>
      <c r="B139" s="21" t="s">
        <v>213</v>
      </c>
      <c r="C139" s="26">
        <v>19.868108437</v>
      </c>
      <c r="D139" s="7" t="str">
        <f t="shared" si="20"/>
        <v>N/A</v>
      </c>
      <c r="E139" s="26">
        <v>17.202719407</v>
      </c>
      <c r="F139" s="7" t="str">
        <f t="shared" si="21"/>
        <v>N/A</v>
      </c>
      <c r="G139" s="26">
        <v>31.429550646999999</v>
      </c>
      <c r="H139" s="7" t="str">
        <f t="shared" si="22"/>
        <v>N/A</v>
      </c>
      <c r="I139" s="8">
        <v>-13.4</v>
      </c>
      <c r="J139" s="8">
        <v>82.7</v>
      </c>
      <c r="K139" s="25" t="s">
        <v>734</v>
      </c>
      <c r="L139" s="85" t="str">
        <f t="shared" si="23"/>
        <v>No</v>
      </c>
    </row>
    <row r="140" spans="1:12" x14ac:dyDescent="0.25">
      <c r="A140" s="142" t="s">
        <v>1445</v>
      </c>
      <c r="B140" s="21" t="s">
        <v>213</v>
      </c>
      <c r="C140" s="26">
        <v>137.85764521999999</v>
      </c>
      <c r="D140" s="7" t="str">
        <f t="shared" si="20"/>
        <v>N/A</v>
      </c>
      <c r="E140" s="26">
        <v>128.20755452</v>
      </c>
      <c r="F140" s="7" t="str">
        <f t="shared" si="21"/>
        <v>N/A</v>
      </c>
      <c r="G140" s="26">
        <v>131.90204982</v>
      </c>
      <c r="H140" s="7" t="str">
        <f t="shared" si="22"/>
        <v>N/A</v>
      </c>
      <c r="I140" s="8">
        <v>-7</v>
      </c>
      <c r="J140" s="8">
        <v>2.8820000000000001</v>
      </c>
      <c r="K140" s="25" t="s">
        <v>734</v>
      </c>
      <c r="L140" s="85" t="str">
        <f t="shared" si="23"/>
        <v>Yes</v>
      </c>
    </row>
    <row r="141" spans="1:12" x14ac:dyDescent="0.25">
      <c r="A141" s="142" t="s">
        <v>1446</v>
      </c>
      <c r="B141" s="21" t="s">
        <v>213</v>
      </c>
      <c r="C141" s="26">
        <v>7821.4491201000001</v>
      </c>
      <c r="D141" s="7" t="str">
        <f t="shared" si="20"/>
        <v>N/A</v>
      </c>
      <c r="E141" s="26">
        <v>8152.3524663999997</v>
      </c>
      <c r="F141" s="7" t="str">
        <f t="shared" si="21"/>
        <v>N/A</v>
      </c>
      <c r="G141" s="26">
        <v>8619.6546381000007</v>
      </c>
      <c r="H141" s="7" t="str">
        <f t="shared" si="22"/>
        <v>N/A</v>
      </c>
      <c r="I141" s="8">
        <v>4.2309999999999999</v>
      </c>
      <c r="J141" s="8">
        <v>5.7320000000000002</v>
      </c>
      <c r="K141" s="25" t="s">
        <v>734</v>
      </c>
      <c r="L141" s="85" t="str">
        <f t="shared" si="23"/>
        <v>Yes</v>
      </c>
    </row>
    <row r="142" spans="1:12" x14ac:dyDescent="0.25">
      <c r="A142" s="142" t="s">
        <v>1447</v>
      </c>
      <c r="B142" s="21" t="s">
        <v>213</v>
      </c>
      <c r="C142" s="26">
        <v>2756.6015839000002</v>
      </c>
      <c r="D142" s="7" t="str">
        <f t="shared" si="20"/>
        <v>N/A</v>
      </c>
      <c r="E142" s="26">
        <v>2822.6546662999999</v>
      </c>
      <c r="F142" s="7" t="str">
        <f t="shared" si="21"/>
        <v>N/A</v>
      </c>
      <c r="G142" s="26">
        <v>3361.0545315999998</v>
      </c>
      <c r="H142" s="7" t="str">
        <f t="shared" si="22"/>
        <v>N/A</v>
      </c>
      <c r="I142" s="8">
        <v>2.3959999999999999</v>
      </c>
      <c r="J142" s="8">
        <v>19.07</v>
      </c>
      <c r="K142" s="25" t="s">
        <v>734</v>
      </c>
      <c r="L142" s="85" t="str">
        <f t="shared" si="23"/>
        <v>Yes</v>
      </c>
    </row>
    <row r="143" spans="1:12" x14ac:dyDescent="0.25">
      <c r="A143" s="142" t="s">
        <v>1448</v>
      </c>
      <c r="B143" s="21" t="s">
        <v>213</v>
      </c>
      <c r="C143" s="26">
        <v>12221.125163000001</v>
      </c>
      <c r="D143" s="7" t="str">
        <f t="shared" si="20"/>
        <v>N/A</v>
      </c>
      <c r="E143" s="26">
        <v>12735.060748</v>
      </c>
      <c r="F143" s="7" t="str">
        <f t="shared" si="21"/>
        <v>N/A</v>
      </c>
      <c r="G143" s="26">
        <v>13242.203294999999</v>
      </c>
      <c r="H143" s="7" t="str">
        <f t="shared" si="22"/>
        <v>N/A</v>
      </c>
      <c r="I143" s="8">
        <v>4.2050000000000001</v>
      </c>
      <c r="J143" s="8">
        <v>3.9820000000000002</v>
      </c>
      <c r="K143" s="25" t="s">
        <v>734</v>
      </c>
      <c r="L143" s="85" t="str">
        <f t="shared" si="23"/>
        <v>Yes</v>
      </c>
    </row>
    <row r="144" spans="1:12" x14ac:dyDescent="0.25">
      <c r="A144" s="142" t="s">
        <v>89</v>
      </c>
      <c r="B144" s="21" t="s">
        <v>213</v>
      </c>
      <c r="C144" s="4">
        <v>16.018640885</v>
      </c>
      <c r="D144" s="7" t="str">
        <f t="shared" ref="D144:D161" si="24">IF($B144="N/A","N/A",IF(C144&gt;10,"No",IF(C144&lt;-10,"No","Yes")))</f>
        <v>N/A</v>
      </c>
      <c r="E144" s="4">
        <v>15.563904543</v>
      </c>
      <c r="F144" s="7" t="str">
        <f t="shared" ref="F144:F161" si="25">IF($B144="N/A","N/A",IF(E144&gt;10,"No",IF(E144&lt;-10,"No","Yes")))</f>
        <v>N/A</v>
      </c>
      <c r="G144" s="4">
        <v>15.880449004999999</v>
      </c>
      <c r="H144" s="7" t="str">
        <f t="shared" ref="H144:H161" si="26">IF($B144="N/A","N/A",IF(G144&gt;10,"No",IF(G144&lt;-10,"No","Yes")))</f>
        <v>N/A</v>
      </c>
      <c r="I144" s="8">
        <v>-2.84</v>
      </c>
      <c r="J144" s="8">
        <v>2.0339999999999998</v>
      </c>
      <c r="K144" s="25" t="s">
        <v>734</v>
      </c>
      <c r="L144" s="85" t="str">
        <f t="shared" ref="L144:L161" si="27">IF(J144="Div by 0", "N/A", IF(K144="N/A","N/A", IF(J144&gt;VALUE(MID(K144,1,2)), "No", IF(J144&lt;-1*VALUE(MID(K144,1,2)), "No", "Yes"))))</f>
        <v>Yes</v>
      </c>
    </row>
    <row r="145" spans="1:12" x14ac:dyDescent="0.25">
      <c r="A145" s="142" t="s">
        <v>474</v>
      </c>
      <c r="B145" s="21" t="s">
        <v>213</v>
      </c>
      <c r="C145" s="4">
        <v>14.13341456</v>
      </c>
      <c r="D145" s="7" t="str">
        <f t="shared" si="24"/>
        <v>N/A</v>
      </c>
      <c r="E145" s="4">
        <v>13.133498146000001</v>
      </c>
      <c r="F145" s="7" t="str">
        <f t="shared" si="25"/>
        <v>N/A</v>
      </c>
      <c r="G145" s="4">
        <v>13.937547601</v>
      </c>
      <c r="H145" s="7" t="str">
        <f t="shared" si="26"/>
        <v>N/A</v>
      </c>
      <c r="I145" s="8">
        <v>-7.07</v>
      </c>
      <c r="J145" s="8">
        <v>6.1219999999999999</v>
      </c>
      <c r="K145" s="25" t="s">
        <v>734</v>
      </c>
      <c r="L145" s="85" t="str">
        <f t="shared" si="27"/>
        <v>Yes</v>
      </c>
    </row>
    <row r="146" spans="1:12" x14ac:dyDescent="0.25">
      <c r="A146" s="142" t="s">
        <v>475</v>
      </c>
      <c r="B146" s="21" t="s">
        <v>213</v>
      </c>
      <c r="C146" s="4">
        <v>17.686897630000001</v>
      </c>
      <c r="D146" s="7" t="str">
        <f t="shared" si="24"/>
        <v>N/A</v>
      </c>
      <c r="E146" s="4">
        <v>17.601246106000001</v>
      </c>
      <c r="F146" s="7" t="str">
        <f t="shared" si="25"/>
        <v>N/A</v>
      </c>
      <c r="G146" s="4">
        <v>17.618059159000001</v>
      </c>
      <c r="H146" s="7" t="str">
        <f t="shared" si="26"/>
        <v>N/A</v>
      </c>
      <c r="I146" s="8">
        <v>-0.48399999999999999</v>
      </c>
      <c r="J146" s="8">
        <v>9.5500000000000002E-2</v>
      </c>
      <c r="K146" s="25" t="s">
        <v>734</v>
      </c>
      <c r="L146" s="85" t="str">
        <f t="shared" si="27"/>
        <v>Yes</v>
      </c>
    </row>
    <row r="147" spans="1:12" x14ac:dyDescent="0.25">
      <c r="A147" s="142" t="s">
        <v>1449</v>
      </c>
      <c r="B147" s="21" t="s">
        <v>213</v>
      </c>
      <c r="C147" s="4">
        <v>34.374347917000001</v>
      </c>
      <c r="D147" s="7" t="str">
        <f t="shared" si="24"/>
        <v>N/A</v>
      </c>
      <c r="E147" s="4">
        <v>33.458568149000001</v>
      </c>
      <c r="F147" s="7" t="str">
        <f t="shared" si="25"/>
        <v>N/A</v>
      </c>
      <c r="G147" s="4">
        <v>33.048688106999997</v>
      </c>
      <c r="H147" s="7" t="str">
        <f t="shared" si="26"/>
        <v>N/A</v>
      </c>
      <c r="I147" s="8">
        <v>-2.66</v>
      </c>
      <c r="J147" s="8">
        <v>-1.23</v>
      </c>
      <c r="K147" s="25" t="s">
        <v>734</v>
      </c>
      <c r="L147" s="85" t="str">
        <f t="shared" si="27"/>
        <v>Yes</v>
      </c>
    </row>
    <row r="148" spans="1:12" x14ac:dyDescent="0.25">
      <c r="A148" s="142" t="s">
        <v>1450</v>
      </c>
      <c r="B148" s="21" t="s">
        <v>213</v>
      </c>
      <c r="C148" s="4">
        <v>62.458117575000003</v>
      </c>
      <c r="D148" s="7" t="str">
        <f t="shared" si="24"/>
        <v>N/A</v>
      </c>
      <c r="E148" s="4">
        <v>61.650185413999999</v>
      </c>
      <c r="F148" s="7" t="str">
        <f t="shared" si="25"/>
        <v>N/A</v>
      </c>
      <c r="G148" s="4">
        <v>60.944402132999997</v>
      </c>
      <c r="H148" s="7" t="str">
        <f t="shared" si="26"/>
        <v>N/A</v>
      </c>
      <c r="I148" s="8">
        <v>-1.29</v>
      </c>
      <c r="J148" s="8">
        <v>-1.1399999999999999</v>
      </c>
      <c r="K148" s="25" t="s">
        <v>734</v>
      </c>
      <c r="L148" s="85" t="str">
        <f t="shared" si="27"/>
        <v>Yes</v>
      </c>
    </row>
    <row r="149" spans="1:12" x14ac:dyDescent="0.25">
      <c r="A149" s="142" t="s">
        <v>1451</v>
      </c>
      <c r="B149" s="21" t="s">
        <v>213</v>
      </c>
      <c r="C149" s="4">
        <v>10.953373274</v>
      </c>
      <c r="D149" s="7" t="str">
        <f t="shared" si="24"/>
        <v>N/A</v>
      </c>
      <c r="E149" s="4">
        <v>10.630841121</v>
      </c>
      <c r="F149" s="7" t="str">
        <f t="shared" si="25"/>
        <v>N/A</v>
      </c>
      <c r="G149" s="4">
        <v>10.339906591</v>
      </c>
      <c r="H149" s="7" t="str">
        <f t="shared" si="26"/>
        <v>N/A</v>
      </c>
      <c r="I149" s="8">
        <v>-2.94</v>
      </c>
      <c r="J149" s="8">
        <v>-2.74</v>
      </c>
      <c r="K149" s="25" t="s">
        <v>734</v>
      </c>
      <c r="L149" s="85" t="str">
        <f t="shared" si="27"/>
        <v>Yes</v>
      </c>
    </row>
    <row r="150" spans="1:12" x14ac:dyDescent="0.25">
      <c r="A150" s="142" t="s">
        <v>90</v>
      </c>
      <c r="B150" s="21" t="s">
        <v>213</v>
      </c>
      <c r="C150" s="4">
        <v>19.002573555000001</v>
      </c>
      <c r="D150" s="7" t="str">
        <f t="shared" si="24"/>
        <v>N/A</v>
      </c>
      <c r="E150" s="4">
        <v>18.541710151</v>
      </c>
      <c r="F150" s="7" t="str">
        <f t="shared" si="25"/>
        <v>N/A</v>
      </c>
      <c r="G150" s="4">
        <v>18.938089663</v>
      </c>
      <c r="H150" s="7" t="str">
        <f t="shared" si="26"/>
        <v>N/A</v>
      </c>
      <c r="I150" s="8">
        <v>-2.4300000000000002</v>
      </c>
      <c r="J150" s="8">
        <v>2.1379999999999999</v>
      </c>
      <c r="K150" s="25" t="s">
        <v>734</v>
      </c>
      <c r="L150" s="85" t="str">
        <f t="shared" si="27"/>
        <v>Yes</v>
      </c>
    </row>
    <row r="151" spans="1:12" x14ac:dyDescent="0.25">
      <c r="A151" s="142" t="s">
        <v>476</v>
      </c>
      <c r="B151" s="21" t="s">
        <v>213</v>
      </c>
      <c r="C151" s="4">
        <v>15.732561681</v>
      </c>
      <c r="D151" s="7" t="str">
        <f t="shared" si="24"/>
        <v>N/A</v>
      </c>
      <c r="E151" s="4">
        <v>15.265760198000001</v>
      </c>
      <c r="F151" s="7" t="str">
        <f t="shared" si="25"/>
        <v>N/A</v>
      </c>
      <c r="G151" s="4">
        <v>16.146230008</v>
      </c>
      <c r="H151" s="7" t="str">
        <f t="shared" si="26"/>
        <v>N/A</v>
      </c>
      <c r="I151" s="8">
        <v>-2.97</v>
      </c>
      <c r="J151" s="8">
        <v>5.7679999999999998</v>
      </c>
      <c r="K151" s="25" t="s">
        <v>734</v>
      </c>
      <c r="L151" s="85" t="str">
        <f t="shared" si="27"/>
        <v>Yes</v>
      </c>
    </row>
    <row r="152" spans="1:12" x14ac:dyDescent="0.25">
      <c r="A152" s="142" t="s">
        <v>477</v>
      </c>
      <c r="B152" s="21" t="s">
        <v>213</v>
      </c>
      <c r="C152" s="4">
        <v>21.516019796999998</v>
      </c>
      <c r="D152" s="7" t="str">
        <f t="shared" si="24"/>
        <v>N/A</v>
      </c>
      <c r="E152" s="4">
        <v>21.028037383000001</v>
      </c>
      <c r="F152" s="7" t="str">
        <f t="shared" si="25"/>
        <v>N/A</v>
      </c>
      <c r="G152" s="4">
        <v>20.913336792999999</v>
      </c>
      <c r="H152" s="7" t="str">
        <f t="shared" si="26"/>
        <v>N/A</v>
      </c>
      <c r="I152" s="8">
        <v>-2.27</v>
      </c>
      <c r="J152" s="8">
        <v>-0.54500000000000004</v>
      </c>
      <c r="K152" s="25" t="s">
        <v>734</v>
      </c>
      <c r="L152" s="85" t="str">
        <f t="shared" si="27"/>
        <v>Yes</v>
      </c>
    </row>
    <row r="153" spans="1:12" x14ac:dyDescent="0.25">
      <c r="A153" s="142" t="s">
        <v>117</v>
      </c>
      <c r="B153" s="21" t="s">
        <v>213</v>
      </c>
      <c r="C153" s="4">
        <v>88.314669262999999</v>
      </c>
      <c r="D153" s="7" t="str">
        <f t="shared" si="24"/>
        <v>N/A</v>
      </c>
      <c r="E153" s="4">
        <v>88.179224935999997</v>
      </c>
      <c r="F153" s="7" t="str">
        <f t="shared" si="25"/>
        <v>N/A</v>
      </c>
      <c r="G153" s="4">
        <v>87.955374973999994</v>
      </c>
      <c r="H153" s="7" t="str">
        <f t="shared" si="26"/>
        <v>N/A</v>
      </c>
      <c r="I153" s="8">
        <v>-0.153</v>
      </c>
      <c r="J153" s="8">
        <v>-0.254</v>
      </c>
      <c r="K153" s="25" t="s">
        <v>734</v>
      </c>
      <c r="L153" s="85" t="str">
        <f t="shared" si="27"/>
        <v>Yes</v>
      </c>
    </row>
    <row r="154" spans="1:12" x14ac:dyDescent="0.25">
      <c r="A154" s="142" t="s">
        <v>478</v>
      </c>
      <c r="B154" s="21" t="s">
        <v>213</v>
      </c>
      <c r="C154" s="4">
        <v>81.160523910999999</v>
      </c>
      <c r="D154" s="7" t="str">
        <f t="shared" si="24"/>
        <v>N/A</v>
      </c>
      <c r="E154" s="4">
        <v>80.268850432999997</v>
      </c>
      <c r="F154" s="7" t="str">
        <f t="shared" si="25"/>
        <v>N/A</v>
      </c>
      <c r="G154" s="4">
        <v>80.654988575999994</v>
      </c>
      <c r="H154" s="7" t="str">
        <f t="shared" si="26"/>
        <v>N/A</v>
      </c>
      <c r="I154" s="8">
        <v>-1.1000000000000001</v>
      </c>
      <c r="J154" s="8">
        <v>0.48110000000000003</v>
      </c>
      <c r="K154" s="25" t="s">
        <v>734</v>
      </c>
      <c r="L154" s="85" t="str">
        <f t="shared" si="27"/>
        <v>Yes</v>
      </c>
    </row>
    <row r="155" spans="1:12" x14ac:dyDescent="0.25">
      <c r="A155" s="142" t="s">
        <v>479</v>
      </c>
      <c r="B155" s="21" t="s">
        <v>213</v>
      </c>
      <c r="C155" s="4">
        <v>94.581922375999994</v>
      </c>
      <c r="D155" s="7" t="str">
        <f t="shared" si="24"/>
        <v>N/A</v>
      </c>
      <c r="E155" s="4">
        <v>94.768951193999996</v>
      </c>
      <c r="F155" s="7" t="str">
        <f t="shared" si="25"/>
        <v>N/A</v>
      </c>
      <c r="G155" s="4">
        <v>94.135962636000002</v>
      </c>
      <c r="H155" s="7" t="str">
        <f t="shared" si="26"/>
        <v>N/A</v>
      </c>
      <c r="I155" s="8">
        <v>0.19769999999999999</v>
      </c>
      <c r="J155" s="8">
        <v>-0.66800000000000004</v>
      </c>
      <c r="K155" s="25" t="s">
        <v>734</v>
      </c>
      <c r="L155" s="85" t="str">
        <f t="shared" si="27"/>
        <v>Yes</v>
      </c>
    </row>
    <row r="156" spans="1:12" x14ac:dyDescent="0.25">
      <c r="A156" s="142" t="s">
        <v>1452</v>
      </c>
      <c r="B156" s="21" t="s">
        <v>213</v>
      </c>
      <c r="C156" s="22">
        <v>0.55405992179999997</v>
      </c>
      <c r="D156" s="7" t="str">
        <f t="shared" si="24"/>
        <v>N/A</v>
      </c>
      <c r="E156" s="22">
        <v>0.52525704070000001</v>
      </c>
      <c r="F156" s="7" t="str">
        <f t="shared" si="25"/>
        <v>N/A</v>
      </c>
      <c r="G156" s="22">
        <v>0.59670424980000003</v>
      </c>
      <c r="H156" s="7" t="str">
        <f t="shared" si="26"/>
        <v>N/A</v>
      </c>
      <c r="I156" s="8">
        <v>-5.2</v>
      </c>
      <c r="J156" s="8">
        <v>13.6</v>
      </c>
      <c r="K156" s="25" t="s">
        <v>734</v>
      </c>
      <c r="L156" s="85" t="str">
        <f t="shared" si="27"/>
        <v>Yes</v>
      </c>
    </row>
    <row r="157" spans="1:12" x14ac:dyDescent="0.25">
      <c r="A157" s="142" t="s">
        <v>1453</v>
      </c>
      <c r="B157" s="21" t="s">
        <v>213</v>
      </c>
      <c r="C157" s="22">
        <v>7.0043103400000001E-2</v>
      </c>
      <c r="D157" s="7" t="str">
        <f t="shared" si="24"/>
        <v>N/A</v>
      </c>
      <c r="E157" s="22">
        <v>0.1105882353</v>
      </c>
      <c r="F157" s="7" t="str">
        <f t="shared" si="25"/>
        <v>N/A</v>
      </c>
      <c r="G157" s="22">
        <v>0.32131147539999999</v>
      </c>
      <c r="H157" s="7" t="str">
        <f t="shared" si="26"/>
        <v>N/A</v>
      </c>
      <c r="I157" s="8">
        <v>57.89</v>
      </c>
      <c r="J157" s="8">
        <v>190.5</v>
      </c>
      <c r="K157" s="25" t="s">
        <v>734</v>
      </c>
      <c r="L157" s="85" t="str">
        <f t="shared" si="27"/>
        <v>No</v>
      </c>
    </row>
    <row r="158" spans="1:12" x14ac:dyDescent="0.25">
      <c r="A158" s="142" t="s">
        <v>1454</v>
      </c>
      <c r="B158" s="21" t="s">
        <v>213</v>
      </c>
      <c r="C158" s="22">
        <v>0.84536082469999996</v>
      </c>
      <c r="D158" s="7" t="str">
        <f t="shared" si="24"/>
        <v>N/A</v>
      </c>
      <c r="E158" s="22">
        <v>0.67920353980000003</v>
      </c>
      <c r="F158" s="7" t="str">
        <f t="shared" si="25"/>
        <v>N/A</v>
      </c>
      <c r="G158" s="22">
        <v>0.71796759939999999</v>
      </c>
      <c r="H158" s="7" t="str">
        <f t="shared" si="26"/>
        <v>N/A</v>
      </c>
      <c r="I158" s="8">
        <v>-19.7</v>
      </c>
      <c r="J158" s="8">
        <v>5.7069999999999999</v>
      </c>
      <c r="K158" s="25" t="s">
        <v>734</v>
      </c>
      <c r="L158" s="85" t="str">
        <f t="shared" si="27"/>
        <v>Yes</v>
      </c>
    </row>
    <row r="159" spans="1:12" x14ac:dyDescent="0.25">
      <c r="A159" s="142" t="s">
        <v>1455</v>
      </c>
      <c r="B159" s="21" t="s">
        <v>213</v>
      </c>
      <c r="C159" s="22">
        <v>242.54694455999999</v>
      </c>
      <c r="D159" s="7" t="str">
        <f t="shared" si="24"/>
        <v>N/A</v>
      </c>
      <c r="E159" s="22">
        <v>248.22603452000001</v>
      </c>
      <c r="F159" s="7" t="str">
        <f t="shared" si="25"/>
        <v>N/A</v>
      </c>
      <c r="G159" s="22">
        <v>243.65534486000001</v>
      </c>
      <c r="H159" s="7" t="str">
        <f t="shared" si="26"/>
        <v>N/A</v>
      </c>
      <c r="I159" s="8">
        <v>2.3410000000000002</v>
      </c>
      <c r="J159" s="8">
        <v>-1.84</v>
      </c>
      <c r="K159" s="25" t="s">
        <v>734</v>
      </c>
      <c r="L159" s="85" t="str">
        <f t="shared" si="27"/>
        <v>Yes</v>
      </c>
    </row>
    <row r="160" spans="1:12" x14ac:dyDescent="0.25">
      <c r="A160" s="142" t="s">
        <v>1456</v>
      </c>
      <c r="B160" s="21" t="s">
        <v>213</v>
      </c>
      <c r="C160" s="22">
        <v>245.94659838999999</v>
      </c>
      <c r="D160" s="7" t="str">
        <f t="shared" si="24"/>
        <v>N/A</v>
      </c>
      <c r="E160" s="22">
        <v>252.11503758999999</v>
      </c>
      <c r="F160" s="7" t="str">
        <f t="shared" si="25"/>
        <v>N/A</v>
      </c>
      <c r="G160" s="22">
        <v>246.77855536000001</v>
      </c>
      <c r="H160" s="7" t="str">
        <f t="shared" si="26"/>
        <v>N/A</v>
      </c>
      <c r="I160" s="8">
        <v>2.508</v>
      </c>
      <c r="J160" s="8">
        <v>-2.12</v>
      </c>
      <c r="K160" s="25" t="s">
        <v>734</v>
      </c>
      <c r="L160" s="85" t="str">
        <f t="shared" si="27"/>
        <v>Yes</v>
      </c>
    </row>
    <row r="161" spans="1:12" x14ac:dyDescent="0.25">
      <c r="A161" s="142" t="s">
        <v>1457</v>
      </c>
      <c r="B161" s="21" t="s">
        <v>213</v>
      </c>
      <c r="C161" s="22">
        <v>225.96908442</v>
      </c>
      <c r="D161" s="7" t="str">
        <f t="shared" si="24"/>
        <v>N/A</v>
      </c>
      <c r="E161" s="22">
        <v>229.27960927999999</v>
      </c>
      <c r="F161" s="7" t="str">
        <f t="shared" si="25"/>
        <v>N/A</v>
      </c>
      <c r="G161" s="22">
        <v>228.28230866000001</v>
      </c>
      <c r="H161" s="7" t="str">
        <f t="shared" si="26"/>
        <v>N/A</v>
      </c>
      <c r="I161" s="8">
        <v>1.4650000000000001</v>
      </c>
      <c r="J161" s="8">
        <v>-0.435</v>
      </c>
      <c r="K161" s="25" t="s">
        <v>734</v>
      </c>
      <c r="L161" s="85" t="str">
        <f t="shared" si="27"/>
        <v>Yes</v>
      </c>
    </row>
    <row r="162" spans="1:12" x14ac:dyDescent="0.25">
      <c r="A162" s="142" t="s">
        <v>1590</v>
      </c>
      <c r="B162" s="21" t="s">
        <v>213</v>
      </c>
      <c r="C162" s="22">
        <v>0</v>
      </c>
      <c r="D162" s="7" t="str">
        <f t="shared" ref="D162:D172" si="28">IF($B162="N/A","N/A",IF(C162&gt;10,"No",IF(C162&lt;-10,"No","Yes")))</f>
        <v>N/A</v>
      </c>
      <c r="E162" s="22">
        <v>0</v>
      </c>
      <c r="F162" s="7" t="str">
        <f t="shared" ref="F162:F172" si="29">IF($B162="N/A","N/A",IF(E162&gt;10,"No",IF(E162&lt;-10,"No","Yes")))</f>
        <v>N/A</v>
      </c>
      <c r="G162" s="22">
        <v>11</v>
      </c>
      <c r="H162" s="7" t="str">
        <f t="shared" ref="H162:H172" si="30">IF($B162="N/A","N/A",IF(G162&gt;10,"No",IF(G162&lt;-10,"No","Yes")))</f>
        <v>N/A</v>
      </c>
      <c r="I162" s="8" t="s">
        <v>1750</v>
      </c>
      <c r="J162" s="8" t="s">
        <v>1750</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0</v>
      </c>
      <c r="F163" s="7" t="str">
        <f t="shared" si="29"/>
        <v>N/A</v>
      </c>
      <c r="G163" s="22">
        <v>11</v>
      </c>
      <c r="H163" s="7" t="str">
        <f t="shared" si="30"/>
        <v>N/A</v>
      </c>
      <c r="I163" s="8" t="s">
        <v>1750</v>
      </c>
      <c r="J163" s="8" t="s">
        <v>1750</v>
      </c>
      <c r="K163" s="10" t="s">
        <v>213</v>
      </c>
      <c r="L163" s="85" t="str">
        <f t="shared" si="31"/>
        <v>N/A</v>
      </c>
    </row>
    <row r="164" spans="1:12" ht="25" x14ac:dyDescent="0.25">
      <c r="A164" s="142" t="s">
        <v>1591</v>
      </c>
      <c r="B164" s="21" t="s">
        <v>213</v>
      </c>
      <c r="C164" s="22">
        <v>0</v>
      </c>
      <c r="D164" s="7" t="str">
        <f t="shared" si="28"/>
        <v>N/A</v>
      </c>
      <c r="E164" s="22">
        <v>0</v>
      </c>
      <c r="F164" s="7" t="str">
        <f t="shared" si="29"/>
        <v>N/A</v>
      </c>
      <c r="G164" s="22">
        <v>11</v>
      </c>
      <c r="H164" s="7" t="str">
        <f t="shared" si="30"/>
        <v>N/A</v>
      </c>
      <c r="I164" s="8" t="s">
        <v>1750</v>
      </c>
      <c r="J164" s="8" t="s">
        <v>1750</v>
      </c>
      <c r="K164" s="10" t="s">
        <v>213</v>
      </c>
      <c r="L164" s="85" t="str">
        <f t="shared" si="31"/>
        <v>N/A</v>
      </c>
    </row>
    <row r="165" spans="1:12" ht="25" x14ac:dyDescent="0.25">
      <c r="A165" s="142" t="s">
        <v>1458</v>
      </c>
      <c r="B165" s="21" t="s">
        <v>213</v>
      </c>
      <c r="C165" s="22">
        <v>0</v>
      </c>
      <c r="D165" s="7" t="str">
        <f t="shared" si="28"/>
        <v>N/A</v>
      </c>
      <c r="E165" s="22">
        <v>0</v>
      </c>
      <c r="F165" s="7" t="str">
        <f t="shared" si="29"/>
        <v>N/A</v>
      </c>
      <c r="G165" s="22">
        <v>11</v>
      </c>
      <c r="H165" s="7" t="str">
        <f t="shared" si="30"/>
        <v>N/A</v>
      </c>
      <c r="I165" s="8" t="s">
        <v>1750</v>
      </c>
      <c r="J165" s="8" t="s">
        <v>1750</v>
      </c>
      <c r="K165" s="10" t="s">
        <v>213</v>
      </c>
      <c r="L165" s="85" t="str">
        <f t="shared" si="31"/>
        <v>N/A</v>
      </c>
    </row>
    <row r="166" spans="1:12" x14ac:dyDescent="0.25">
      <c r="A166" s="142" t="s">
        <v>1592</v>
      </c>
      <c r="B166" s="21" t="s">
        <v>213</v>
      </c>
      <c r="C166" s="22">
        <v>0</v>
      </c>
      <c r="D166" s="7" t="str">
        <f t="shared" si="28"/>
        <v>N/A</v>
      </c>
      <c r="E166" s="22">
        <v>0</v>
      </c>
      <c r="F166" s="7" t="str">
        <f t="shared" si="29"/>
        <v>N/A</v>
      </c>
      <c r="G166" s="22">
        <v>0</v>
      </c>
      <c r="H166" s="7" t="str">
        <f t="shared" si="30"/>
        <v>N/A</v>
      </c>
      <c r="I166" s="8" t="s">
        <v>1750</v>
      </c>
      <c r="J166" s="8" t="s">
        <v>1750</v>
      </c>
      <c r="K166" s="10" t="s">
        <v>213</v>
      </c>
      <c r="L166" s="85" t="str">
        <f t="shared" si="31"/>
        <v>N/A</v>
      </c>
    </row>
    <row r="167" spans="1:12" x14ac:dyDescent="0.25">
      <c r="A167" s="142" t="s">
        <v>1593</v>
      </c>
      <c r="B167" s="21" t="s">
        <v>213</v>
      </c>
      <c r="C167" s="22">
        <v>0</v>
      </c>
      <c r="D167" s="7" t="str">
        <f t="shared" si="28"/>
        <v>N/A</v>
      </c>
      <c r="E167" s="22">
        <v>0</v>
      </c>
      <c r="F167" s="7" t="str">
        <f t="shared" si="29"/>
        <v>N/A</v>
      </c>
      <c r="G167" s="22">
        <v>11</v>
      </c>
      <c r="H167" s="7" t="str">
        <f t="shared" si="30"/>
        <v>N/A</v>
      </c>
      <c r="I167" s="8" t="s">
        <v>1750</v>
      </c>
      <c r="J167" s="8" t="s">
        <v>1750</v>
      </c>
      <c r="K167" s="10" t="s">
        <v>213</v>
      </c>
      <c r="L167" s="85" t="str">
        <f t="shared" si="31"/>
        <v>N/A</v>
      </c>
    </row>
    <row r="168" spans="1:12" x14ac:dyDescent="0.25">
      <c r="A168" s="142" t="s">
        <v>125</v>
      </c>
      <c r="B168" s="21" t="s">
        <v>213</v>
      </c>
      <c r="C168" s="26">
        <v>230625</v>
      </c>
      <c r="D168" s="7" t="str">
        <f t="shared" si="28"/>
        <v>N/A</v>
      </c>
      <c r="E168" s="26">
        <v>328620</v>
      </c>
      <c r="F168" s="7" t="str">
        <f t="shared" si="29"/>
        <v>N/A</v>
      </c>
      <c r="G168" s="26">
        <v>1268815</v>
      </c>
      <c r="H168" s="7" t="str">
        <f t="shared" si="30"/>
        <v>N/A</v>
      </c>
      <c r="I168" s="8">
        <v>42.49</v>
      </c>
      <c r="J168" s="8">
        <v>286.10000000000002</v>
      </c>
      <c r="K168" s="10" t="s">
        <v>213</v>
      </c>
      <c r="L168" s="85" t="str">
        <f t="shared" si="31"/>
        <v>N/A</v>
      </c>
    </row>
    <row r="169" spans="1:12" x14ac:dyDescent="0.25">
      <c r="A169" s="142" t="s">
        <v>1594</v>
      </c>
      <c r="B169" s="21" t="s">
        <v>213</v>
      </c>
      <c r="C169" s="26">
        <v>136838</v>
      </c>
      <c r="D169" s="7" t="str">
        <f t="shared" si="28"/>
        <v>N/A</v>
      </c>
      <c r="E169" s="26">
        <v>312824</v>
      </c>
      <c r="F169" s="7" t="str">
        <f t="shared" si="29"/>
        <v>N/A</v>
      </c>
      <c r="G169" s="26">
        <v>1263718</v>
      </c>
      <c r="H169" s="7" t="str">
        <f t="shared" si="30"/>
        <v>N/A</v>
      </c>
      <c r="I169" s="8">
        <v>128.6</v>
      </c>
      <c r="J169" s="8">
        <v>304</v>
      </c>
      <c r="K169" s="10" t="s">
        <v>213</v>
      </c>
      <c r="L169" s="85" t="str">
        <f t="shared" si="31"/>
        <v>N/A</v>
      </c>
    </row>
    <row r="170" spans="1:12" x14ac:dyDescent="0.25">
      <c r="A170" s="142" t="s">
        <v>1351</v>
      </c>
      <c r="B170" s="21" t="s">
        <v>213</v>
      </c>
      <c r="C170" s="26">
        <v>179279</v>
      </c>
      <c r="D170" s="7" t="str">
        <f t="shared" si="28"/>
        <v>N/A</v>
      </c>
      <c r="E170" s="26">
        <v>183601</v>
      </c>
      <c r="F170" s="7" t="str">
        <f t="shared" si="29"/>
        <v>N/A</v>
      </c>
      <c r="G170" s="26">
        <v>353317</v>
      </c>
      <c r="H170" s="7" t="str">
        <f t="shared" si="30"/>
        <v>N/A</v>
      </c>
      <c r="I170" s="8">
        <v>2.411</v>
      </c>
      <c r="J170" s="8">
        <v>92.44</v>
      </c>
      <c r="K170" s="10" t="s">
        <v>213</v>
      </c>
      <c r="L170" s="85" t="str">
        <f t="shared" si="31"/>
        <v>N/A</v>
      </c>
    </row>
    <row r="171" spans="1:12" x14ac:dyDescent="0.25">
      <c r="A171" s="142" t="s">
        <v>1588</v>
      </c>
      <c r="B171" s="21" t="s">
        <v>213</v>
      </c>
      <c r="C171" s="26">
        <v>66727</v>
      </c>
      <c r="D171" s="7" t="str">
        <f t="shared" si="28"/>
        <v>N/A</v>
      </c>
      <c r="E171" s="26">
        <v>110334</v>
      </c>
      <c r="F171" s="7" t="str">
        <f t="shared" si="29"/>
        <v>N/A</v>
      </c>
      <c r="G171" s="26">
        <v>39192</v>
      </c>
      <c r="H171" s="7" t="str">
        <f t="shared" si="30"/>
        <v>N/A</v>
      </c>
      <c r="I171" s="8">
        <v>65.349999999999994</v>
      </c>
      <c r="J171" s="8">
        <v>-64.5</v>
      </c>
      <c r="K171" s="10" t="s">
        <v>213</v>
      </c>
      <c r="L171" s="85" t="str">
        <f t="shared" si="31"/>
        <v>N/A</v>
      </c>
    </row>
    <row r="172" spans="1:12" x14ac:dyDescent="0.25">
      <c r="A172" s="142" t="s">
        <v>1589</v>
      </c>
      <c r="B172" s="21" t="s">
        <v>213</v>
      </c>
      <c r="C172" s="26">
        <v>186102</v>
      </c>
      <c r="D172" s="7" t="str">
        <f t="shared" si="28"/>
        <v>N/A</v>
      </c>
      <c r="E172" s="26">
        <v>198315</v>
      </c>
      <c r="F172" s="7" t="str">
        <f t="shared" si="29"/>
        <v>N/A</v>
      </c>
      <c r="G172" s="26">
        <v>211474</v>
      </c>
      <c r="H172" s="7" t="str">
        <f t="shared" si="30"/>
        <v>N/A</v>
      </c>
      <c r="I172" s="8">
        <v>6.5629999999999997</v>
      </c>
      <c r="J172" s="8">
        <v>6.6349999999999998</v>
      </c>
      <c r="K172" s="10" t="s">
        <v>213</v>
      </c>
      <c r="L172" s="85" t="str">
        <f t="shared" si="31"/>
        <v>N/A</v>
      </c>
    </row>
    <row r="173" spans="1:12" ht="25" x14ac:dyDescent="0.25">
      <c r="A173" s="142" t="s">
        <v>1352</v>
      </c>
      <c r="B173" s="21" t="s">
        <v>213</v>
      </c>
      <c r="C173" s="26">
        <v>16110</v>
      </c>
      <c r="D173" s="7" t="str">
        <f t="shared" ref="D173:D187" si="32">IF($B173="N/A","N/A",IF(C173&gt;10,"No",IF(C173&lt;-10,"No","Yes")))</f>
        <v>N/A</v>
      </c>
      <c r="E173" s="26">
        <v>15435</v>
      </c>
      <c r="F173" s="7" t="str">
        <f t="shared" ref="F173:F187" si="33">IF($B173="N/A","N/A",IF(E173&gt;10,"No",IF(E173&lt;-10,"No","Yes")))</f>
        <v>N/A</v>
      </c>
      <c r="G173" s="26">
        <v>25295</v>
      </c>
      <c r="H173" s="7" t="str">
        <f t="shared" ref="H173:H187" si="34">IF($B173="N/A","N/A",IF(G173&gt;10,"No",IF(G173&lt;-10,"No","Yes")))</f>
        <v>N/A</v>
      </c>
      <c r="I173" s="8">
        <v>-4.1900000000000004</v>
      </c>
      <c r="J173" s="8">
        <v>63.88</v>
      </c>
      <c r="K173" s="25" t="s">
        <v>734</v>
      </c>
      <c r="L173" s="85" t="str">
        <f t="shared" ref="L173:L187" si="35">IF(J173="Div by 0", "N/A", IF(K173="N/A","N/A", IF(J173&gt;VALUE(MID(K173,1,2)), "No", IF(J173&lt;-1*VALUE(MID(K173,1,2)), "No", "Yes"))))</f>
        <v>No</v>
      </c>
    </row>
    <row r="174" spans="1:12" x14ac:dyDescent="0.25">
      <c r="A174" s="142" t="s">
        <v>646</v>
      </c>
      <c r="B174" s="21" t="s">
        <v>213</v>
      </c>
      <c r="C174" s="22">
        <v>52</v>
      </c>
      <c r="D174" s="7" t="str">
        <f t="shared" si="32"/>
        <v>N/A</v>
      </c>
      <c r="E174" s="22">
        <v>66</v>
      </c>
      <c r="F174" s="7" t="str">
        <f t="shared" si="33"/>
        <v>N/A</v>
      </c>
      <c r="G174" s="22">
        <v>106</v>
      </c>
      <c r="H174" s="7" t="str">
        <f t="shared" si="34"/>
        <v>N/A</v>
      </c>
      <c r="I174" s="8">
        <v>26.92</v>
      </c>
      <c r="J174" s="8">
        <v>60.61</v>
      </c>
      <c r="K174" s="25" t="s">
        <v>734</v>
      </c>
      <c r="L174" s="85" t="str">
        <f t="shared" si="35"/>
        <v>No</v>
      </c>
    </row>
    <row r="175" spans="1:12" x14ac:dyDescent="0.25">
      <c r="A175" s="142" t="s">
        <v>1353</v>
      </c>
      <c r="B175" s="21" t="s">
        <v>213</v>
      </c>
      <c r="C175" s="26">
        <v>309.80769230999999</v>
      </c>
      <c r="D175" s="7" t="str">
        <f t="shared" si="32"/>
        <v>N/A</v>
      </c>
      <c r="E175" s="26">
        <v>233.86363635999999</v>
      </c>
      <c r="F175" s="7" t="str">
        <f t="shared" si="33"/>
        <v>N/A</v>
      </c>
      <c r="G175" s="26">
        <v>238.63207546999999</v>
      </c>
      <c r="H175" s="7" t="str">
        <f t="shared" si="34"/>
        <v>N/A</v>
      </c>
      <c r="I175" s="8">
        <v>-24.5</v>
      </c>
      <c r="J175" s="8">
        <v>2.0390000000000001</v>
      </c>
      <c r="K175" s="25" t="s">
        <v>734</v>
      </c>
      <c r="L175" s="85" t="str">
        <f t="shared" si="35"/>
        <v>Yes</v>
      </c>
    </row>
    <row r="176" spans="1:12" ht="25" x14ac:dyDescent="0.25">
      <c r="A176" s="142" t="s">
        <v>1354</v>
      </c>
      <c r="B176" s="21" t="s">
        <v>213</v>
      </c>
      <c r="C176" s="26">
        <v>493806</v>
      </c>
      <c r="D176" s="7" t="str">
        <f t="shared" si="32"/>
        <v>N/A</v>
      </c>
      <c r="E176" s="26">
        <v>532721</v>
      </c>
      <c r="F176" s="7" t="str">
        <f t="shared" si="33"/>
        <v>N/A</v>
      </c>
      <c r="G176" s="26">
        <v>532723</v>
      </c>
      <c r="H176" s="7" t="str">
        <f t="shared" si="34"/>
        <v>N/A</v>
      </c>
      <c r="I176" s="8">
        <v>7.8810000000000002</v>
      </c>
      <c r="J176" s="8">
        <v>4.0000000000000002E-4</v>
      </c>
      <c r="K176" s="25" t="s">
        <v>734</v>
      </c>
      <c r="L176" s="85" t="str">
        <f t="shared" si="35"/>
        <v>Yes</v>
      </c>
    </row>
    <row r="177" spans="1:12" x14ac:dyDescent="0.25">
      <c r="A177" s="142" t="s">
        <v>513</v>
      </c>
      <c r="B177" s="21" t="s">
        <v>213</v>
      </c>
      <c r="C177" s="22">
        <v>1978</v>
      </c>
      <c r="D177" s="7" t="str">
        <f t="shared" si="32"/>
        <v>N/A</v>
      </c>
      <c r="E177" s="22">
        <v>1910</v>
      </c>
      <c r="F177" s="7" t="str">
        <f t="shared" si="33"/>
        <v>N/A</v>
      </c>
      <c r="G177" s="22">
        <v>1966</v>
      </c>
      <c r="H177" s="7" t="str">
        <f t="shared" si="34"/>
        <v>N/A</v>
      </c>
      <c r="I177" s="8">
        <v>-3.44</v>
      </c>
      <c r="J177" s="8">
        <v>2.9319999999999999</v>
      </c>
      <c r="K177" s="25" t="s">
        <v>734</v>
      </c>
      <c r="L177" s="85" t="str">
        <f t="shared" si="35"/>
        <v>Yes</v>
      </c>
    </row>
    <row r="178" spans="1:12" x14ac:dyDescent="0.25">
      <c r="A178" s="142" t="s">
        <v>1355</v>
      </c>
      <c r="B178" s="21" t="s">
        <v>213</v>
      </c>
      <c r="C178" s="26">
        <v>249.64914055</v>
      </c>
      <c r="D178" s="7" t="str">
        <f t="shared" si="32"/>
        <v>N/A</v>
      </c>
      <c r="E178" s="26">
        <v>278.91151832000003</v>
      </c>
      <c r="F178" s="7" t="str">
        <f t="shared" si="33"/>
        <v>N/A</v>
      </c>
      <c r="G178" s="26">
        <v>270.96795523999998</v>
      </c>
      <c r="H178" s="7" t="str">
        <f t="shared" si="34"/>
        <v>N/A</v>
      </c>
      <c r="I178" s="8">
        <v>11.72</v>
      </c>
      <c r="J178" s="8">
        <v>-2.85</v>
      </c>
      <c r="K178" s="25" t="s">
        <v>734</v>
      </c>
      <c r="L178" s="85" t="str">
        <f t="shared" si="35"/>
        <v>Yes</v>
      </c>
    </row>
    <row r="179" spans="1:12" ht="25" x14ac:dyDescent="0.25">
      <c r="A179" s="142" t="s">
        <v>1356</v>
      </c>
      <c r="B179" s="21" t="s">
        <v>213</v>
      </c>
      <c r="C179" s="26">
        <v>361381</v>
      </c>
      <c r="D179" s="7" t="str">
        <f t="shared" si="32"/>
        <v>N/A</v>
      </c>
      <c r="E179" s="26">
        <v>533048</v>
      </c>
      <c r="F179" s="7" t="str">
        <f t="shared" si="33"/>
        <v>N/A</v>
      </c>
      <c r="G179" s="26">
        <v>496317</v>
      </c>
      <c r="H179" s="7" t="str">
        <f t="shared" si="34"/>
        <v>N/A</v>
      </c>
      <c r="I179" s="8">
        <v>47.5</v>
      </c>
      <c r="J179" s="8">
        <v>-6.89</v>
      </c>
      <c r="K179" s="25" t="s">
        <v>734</v>
      </c>
      <c r="L179" s="85" t="str">
        <f t="shared" si="35"/>
        <v>Yes</v>
      </c>
    </row>
    <row r="180" spans="1:12" x14ac:dyDescent="0.25">
      <c r="A180" s="142" t="s">
        <v>514</v>
      </c>
      <c r="B180" s="21" t="s">
        <v>213</v>
      </c>
      <c r="C180" s="22">
        <v>1227</v>
      </c>
      <c r="D180" s="7" t="str">
        <f t="shared" si="32"/>
        <v>N/A</v>
      </c>
      <c r="E180" s="22">
        <v>1309</v>
      </c>
      <c r="F180" s="7" t="str">
        <f t="shared" si="33"/>
        <v>N/A</v>
      </c>
      <c r="G180" s="22">
        <v>1299</v>
      </c>
      <c r="H180" s="7" t="str">
        <f t="shared" si="34"/>
        <v>N/A</v>
      </c>
      <c r="I180" s="8">
        <v>6.6829999999999998</v>
      </c>
      <c r="J180" s="8">
        <v>-0.76400000000000001</v>
      </c>
      <c r="K180" s="25" t="s">
        <v>734</v>
      </c>
      <c r="L180" s="85" t="str">
        <f t="shared" si="35"/>
        <v>Yes</v>
      </c>
    </row>
    <row r="181" spans="1:12" ht="25" x14ac:dyDescent="0.25">
      <c r="A181" s="142" t="s">
        <v>1357</v>
      </c>
      <c r="B181" s="21" t="s">
        <v>213</v>
      </c>
      <c r="C181" s="26">
        <v>294.52404238000003</v>
      </c>
      <c r="D181" s="7" t="str">
        <f t="shared" si="32"/>
        <v>N/A</v>
      </c>
      <c r="E181" s="26">
        <v>407.21772344999999</v>
      </c>
      <c r="F181" s="7" t="str">
        <f t="shared" si="33"/>
        <v>N/A</v>
      </c>
      <c r="G181" s="26">
        <v>382.07621246999997</v>
      </c>
      <c r="H181" s="7" t="str">
        <f t="shared" si="34"/>
        <v>N/A</v>
      </c>
      <c r="I181" s="8">
        <v>38.26</v>
      </c>
      <c r="J181" s="8">
        <v>-6.17</v>
      </c>
      <c r="K181" s="25" t="s">
        <v>734</v>
      </c>
      <c r="L181" s="85" t="str">
        <f t="shared" si="35"/>
        <v>Yes</v>
      </c>
    </row>
    <row r="182" spans="1:12" ht="25" x14ac:dyDescent="0.25">
      <c r="A182" s="142" t="s">
        <v>1358</v>
      </c>
      <c r="B182" s="21" t="s">
        <v>213</v>
      </c>
      <c r="C182" s="26">
        <v>2765682</v>
      </c>
      <c r="D182" s="7" t="str">
        <f t="shared" si="32"/>
        <v>N/A</v>
      </c>
      <c r="E182" s="26">
        <v>3175912</v>
      </c>
      <c r="F182" s="7" t="str">
        <f t="shared" si="33"/>
        <v>N/A</v>
      </c>
      <c r="G182" s="26">
        <v>2932282</v>
      </c>
      <c r="H182" s="7" t="str">
        <f t="shared" si="34"/>
        <v>N/A</v>
      </c>
      <c r="I182" s="8">
        <v>14.83</v>
      </c>
      <c r="J182" s="8">
        <v>-7.67</v>
      </c>
      <c r="K182" s="25" t="s">
        <v>734</v>
      </c>
      <c r="L182" s="85" t="str">
        <f t="shared" si="35"/>
        <v>Yes</v>
      </c>
    </row>
    <row r="183" spans="1:12" x14ac:dyDescent="0.25">
      <c r="A183" s="142" t="s">
        <v>515</v>
      </c>
      <c r="B183" s="21" t="s">
        <v>213</v>
      </c>
      <c r="C183" s="22">
        <v>1327</v>
      </c>
      <c r="D183" s="7" t="str">
        <f t="shared" si="32"/>
        <v>N/A</v>
      </c>
      <c r="E183" s="22">
        <v>1357</v>
      </c>
      <c r="F183" s="7" t="str">
        <f t="shared" si="33"/>
        <v>N/A</v>
      </c>
      <c r="G183" s="22">
        <v>1364</v>
      </c>
      <c r="H183" s="7" t="str">
        <f t="shared" si="34"/>
        <v>N/A</v>
      </c>
      <c r="I183" s="8">
        <v>2.2610000000000001</v>
      </c>
      <c r="J183" s="8">
        <v>0.51580000000000004</v>
      </c>
      <c r="K183" s="25" t="s">
        <v>734</v>
      </c>
      <c r="L183" s="85" t="str">
        <f t="shared" si="35"/>
        <v>Yes</v>
      </c>
    </row>
    <row r="184" spans="1:12" x14ac:dyDescent="0.25">
      <c r="A184" s="142" t="s">
        <v>1359</v>
      </c>
      <c r="B184" s="21" t="s">
        <v>213</v>
      </c>
      <c r="C184" s="26">
        <v>2084.1612660000001</v>
      </c>
      <c r="D184" s="7" t="str">
        <f t="shared" si="32"/>
        <v>N/A</v>
      </c>
      <c r="E184" s="26">
        <v>2340.3920413000001</v>
      </c>
      <c r="F184" s="7" t="str">
        <f t="shared" si="33"/>
        <v>N/A</v>
      </c>
      <c r="G184" s="26">
        <v>2149.7668622000001</v>
      </c>
      <c r="H184" s="7" t="str">
        <f t="shared" si="34"/>
        <v>N/A</v>
      </c>
      <c r="I184" s="8">
        <v>12.29</v>
      </c>
      <c r="J184" s="8">
        <v>-8.15</v>
      </c>
      <c r="K184" s="25" t="s">
        <v>734</v>
      </c>
      <c r="L184" s="85" t="str">
        <f t="shared" si="35"/>
        <v>Yes</v>
      </c>
    </row>
    <row r="185" spans="1:12" ht="25" x14ac:dyDescent="0.25">
      <c r="A185" s="142" t="s">
        <v>1360</v>
      </c>
      <c r="B185" s="21" t="s">
        <v>213</v>
      </c>
      <c r="C185" s="26">
        <v>81371479</v>
      </c>
      <c r="D185" s="7" t="str">
        <f t="shared" si="32"/>
        <v>N/A</v>
      </c>
      <c r="E185" s="26">
        <v>85302919</v>
      </c>
      <c r="F185" s="7" t="str">
        <f t="shared" si="33"/>
        <v>N/A</v>
      </c>
      <c r="G185" s="26">
        <v>87221987</v>
      </c>
      <c r="H185" s="7" t="str">
        <f t="shared" si="34"/>
        <v>N/A</v>
      </c>
      <c r="I185" s="8">
        <v>4.8310000000000004</v>
      </c>
      <c r="J185" s="8">
        <v>2.25</v>
      </c>
      <c r="K185" s="25" t="s">
        <v>734</v>
      </c>
      <c r="L185" s="85" t="str">
        <f t="shared" si="35"/>
        <v>Yes</v>
      </c>
    </row>
    <row r="186" spans="1:12" ht="25" x14ac:dyDescent="0.25">
      <c r="A186" s="142" t="s">
        <v>516</v>
      </c>
      <c r="B186" s="21" t="s">
        <v>213</v>
      </c>
      <c r="C186" s="22">
        <v>3378</v>
      </c>
      <c r="D186" s="7" t="str">
        <f t="shared" si="32"/>
        <v>N/A</v>
      </c>
      <c r="E186" s="22">
        <v>3434</v>
      </c>
      <c r="F186" s="7" t="str">
        <f t="shared" si="33"/>
        <v>N/A</v>
      </c>
      <c r="G186" s="22">
        <v>3515</v>
      </c>
      <c r="H186" s="7" t="str">
        <f t="shared" si="34"/>
        <v>N/A</v>
      </c>
      <c r="I186" s="8">
        <v>1.6579999999999999</v>
      </c>
      <c r="J186" s="8">
        <v>2.359</v>
      </c>
      <c r="K186" s="25" t="s">
        <v>734</v>
      </c>
      <c r="L186" s="85" t="str">
        <f t="shared" si="35"/>
        <v>Yes</v>
      </c>
    </row>
    <row r="187" spans="1:12" ht="25" x14ac:dyDescent="0.25">
      <c r="A187" s="142" t="s">
        <v>1361</v>
      </c>
      <c r="B187" s="21" t="s">
        <v>213</v>
      </c>
      <c r="C187" s="26">
        <v>24088.655713</v>
      </c>
      <c r="D187" s="7" t="str">
        <f t="shared" si="32"/>
        <v>N/A</v>
      </c>
      <c r="E187" s="26">
        <v>24840.686954000001</v>
      </c>
      <c r="F187" s="7" t="str">
        <f t="shared" si="33"/>
        <v>N/A</v>
      </c>
      <c r="G187" s="26">
        <v>24814.221053000001</v>
      </c>
      <c r="H187" s="7" t="str">
        <f t="shared" si="34"/>
        <v>N/A</v>
      </c>
      <c r="I187" s="8">
        <v>3.1219999999999999</v>
      </c>
      <c r="J187" s="8">
        <v>-0.107</v>
      </c>
      <c r="K187" s="25" t="s">
        <v>734</v>
      </c>
      <c r="L187" s="85" t="str">
        <f t="shared" si="35"/>
        <v>Yes</v>
      </c>
    </row>
    <row r="188" spans="1:12" x14ac:dyDescent="0.25">
      <c r="A188" s="116" t="s">
        <v>1362</v>
      </c>
      <c r="B188" s="21" t="s">
        <v>213</v>
      </c>
      <c r="C188" s="26">
        <v>82134193</v>
      </c>
      <c r="D188" s="7" t="str">
        <f t="shared" ref="D188:D203" si="36">IF($B188="N/A","N/A",IF(C188&gt;10,"No",IF(C188&lt;-10,"No","Yes")))</f>
        <v>N/A</v>
      </c>
      <c r="E188" s="26">
        <v>86179759</v>
      </c>
      <c r="F188" s="7" t="str">
        <f t="shared" ref="F188:F203" si="37">IF($B188="N/A","N/A",IF(E188&gt;10,"No",IF(E188&lt;-10,"No","Yes")))</f>
        <v>N/A</v>
      </c>
      <c r="G188" s="26">
        <v>88132870</v>
      </c>
      <c r="H188" s="7" t="str">
        <f t="shared" ref="H188:H203" si="38">IF($B188="N/A","N/A",IF(G188&gt;10,"No",IF(G188&lt;-10,"No","Yes")))</f>
        <v>N/A</v>
      </c>
      <c r="I188" s="8">
        <v>4.9260000000000002</v>
      </c>
      <c r="J188" s="8">
        <v>2.266</v>
      </c>
      <c r="K188" s="25" t="s">
        <v>734</v>
      </c>
      <c r="L188" s="85" t="str">
        <f t="shared" ref="L188:L203" si="39">IF(J188="Div by 0", "N/A", IF(K188="N/A","N/A", IF(J188&gt;VALUE(MID(K188,1,2)), "No", IF(J188&lt;-1*VALUE(MID(K188,1,2)), "No", "Yes"))))</f>
        <v>Yes</v>
      </c>
    </row>
    <row r="189" spans="1:12" x14ac:dyDescent="0.25">
      <c r="A189" s="116" t="s">
        <v>1459</v>
      </c>
      <c r="B189" s="21" t="s">
        <v>213</v>
      </c>
      <c r="C189" s="22">
        <v>3726</v>
      </c>
      <c r="D189" s="7" t="str">
        <f t="shared" si="36"/>
        <v>N/A</v>
      </c>
      <c r="E189" s="22">
        <v>3828</v>
      </c>
      <c r="F189" s="7" t="str">
        <f t="shared" si="37"/>
        <v>N/A</v>
      </c>
      <c r="G189" s="22">
        <v>3917</v>
      </c>
      <c r="H189" s="7" t="str">
        <f t="shared" si="38"/>
        <v>N/A</v>
      </c>
      <c r="I189" s="8">
        <v>2.738</v>
      </c>
      <c r="J189" s="8">
        <v>2.3250000000000002</v>
      </c>
      <c r="K189" s="25" t="s">
        <v>734</v>
      </c>
      <c r="L189" s="85" t="str">
        <f t="shared" si="39"/>
        <v>Yes</v>
      </c>
    </row>
    <row r="190" spans="1:12" x14ac:dyDescent="0.25">
      <c r="A190" s="116" t="s">
        <v>1460</v>
      </c>
      <c r="B190" s="21" t="s">
        <v>213</v>
      </c>
      <c r="C190" s="26">
        <v>22043.530059000001</v>
      </c>
      <c r="D190" s="7" t="str">
        <f t="shared" si="36"/>
        <v>N/A</v>
      </c>
      <c r="E190" s="26">
        <v>22512.998694000002</v>
      </c>
      <c r="F190" s="7" t="str">
        <f t="shared" si="37"/>
        <v>N/A</v>
      </c>
      <c r="G190" s="26">
        <v>22500.09446</v>
      </c>
      <c r="H190" s="7" t="str">
        <f t="shared" si="38"/>
        <v>N/A</v>
      </c>
      <c r="I190" s="8">
        <v>2.13</v>
      </c>
      <c r="J190" s="8">
        <v>-5.7000000000000002E-2</v>
      </c>
      <c r="K190" s="25" t="s">
        <v>734</v>
      </c>
      <c r="L190" s="85" t="str">
        <f t="shared" si="39"/>
        <v>Yes</v>
      </c>
    </row>
    <row r="191" spans="1:12" x14ac:dyDescent="0.25">
      <c r="A191" s="116" t="s">
        <v>1461</v>
      </c>
      <c r="B191" s="21" t="s">
        <v>213</v>
      </c>
      <c r="C191" s="26">
        <v>6983.7597518000002</v>
      </c>
      <c r="D191" s="7" t="str">
        <f t="shared" si="36"/>
        <v>N/A</v>
      </c>
      <c r="E191" s="26">
        <v>7437.5029991000001</v>
      </c>
      <c r="F191" s="7" t="str">
        <f t="shared" si="37"/>
        <v>N/A</v>
      </c>
      <c r="G191" s="26">
        <v>8507.3171913000006</v>
      </c>
      <c r="H191" s="7" t="str">
        <f t="shared" si="38"/>
        <v>N/A</v>
      </c>
      <c r="I191" s="8">
        <v>6.4969999999999999</v>
      </c>
      <c r="J191" s="8">
        <v>14.38</v>
      </c>
      <c r="K191" s="25" t="s">
        <v>734</v>
      </c>
      <c r="L191" s="85" t="str">
        <f t="shared" si="39"/>
        <v>Yes</v>
      </c>
    </row>
    <row r="192" spans="1:12" x14ac:dyDescent="0.25">
      <c r="A192" s="116" t="s">
        <v>1462</v>
      </c>
      <c r="B192" s="21" t="s">
        <v>213</v>
      </c>
      <c r="C192" s="26">
        <v>28592.730843000001</v>
      </c>
      <c r="D192" s="7" t="str">
        <f t="shared" si="36"/>
        <v>N/A</v>
      </c>
      <c r="E192" s="26">
        <v>29145.104551</v>
      </c>
      <c r="F192" s="7" t="str">
        <f t="shared" si="37"/>
        <v>N/A</v>
      </c>
      <c r="G192" s="26">
        <v>29005.312523000001</v>
      </c>
      <c r="H192" s="7" t="str">
        <f t="shared" si="38"/>
        <v>N/A</v>
      </c>
      <c r="I192" s="8">
        <v>1.9319999999999999</v>
      </c>
      <c r="J192" s="8">
        <v>-0.48</v>
      </c>
      <c r="K192" s="25" t="s">
        <v>734</v>
      </c>
      <c r="L192" s="85" t="str">
        <f t="shared" si="39"/>
        <v>Yes</v>
      </c>
    </row>
    <row r="193" spans="1:12" x14ac:dyDescent="0.25">
      <c r="A193" s="142" t="s">
        <v>1463</v>
      </c>
      <c r="B193" s="21" t="s">
        <v>213</v>
      </c>
      <c r="C193" s="5">
        <v>25.916394240999999</v>
      </c>
      <c r="D193" s="7" t="str">
        <f t="shared" si="36"/>
        <v>N/A</v>
      </c>
      <c r="E193" s="5">
        <v>26.633270715999998</v>
      </c>
      <c r="F193" s="7" t="str">
        <f t="shared" si="37"/>
        <v>N/A</v>
      </c>
      <c r="G193" s="5">
        <v>26.974726259000001</v>
      </c>
      <c r="H193" s="7" t="str">
        <f t="shared" si="38"/>
        <v>N/A</v>
      </c>
      <c r="I193" s="8">
        <v>2.766</v>
      </c>
      <c r="J193" s="8">
        <v>1.282</v>
      </c>
      <c r="K193" s="25" t="s">
        <v>734</v>
      </c>
      <c r="L193" s="85" t="str">
        <f t="shared" si="39"/>
        <v>Yes</v>
      </c>
    </row>
    <row r="194" spans="1:12" x14ac:dyDescent="0.25">
      <c r="A194" s="142" t="s">
        <v>1464</v>
      </c>
      <c r="B194" s="21" t="s">
        <v>213</v>
      </c>
      <c r="C194" s="5">
        <v>17.179409076999999</v>
      </c>
      <c r="D194" s="7" t="str">
        <f t="shared" si="36"/>
        <v>N/A</v>
      </c>
      <c r="E194" s="5">
        <v>18.031520396000001</v>
      </c>
      <c r="F194" s="7" t="str">
        <f t="shared" si="37"/>
        <v>N/A</v>
      </c>
      <c r="G194" s="5">
        <v>18.872810357999999</v>
      </c>
      <c r="H194" s="7" t="str">
        <f t="shared" si="38"/>
        <v>N/A</v>
      </c>
      <c r="I194" s="8">
        <v>4.96</v>
      </c>
      <c r="J194" s="8">
        <v>4.6660000000000004</v>
      </c>
      <c r="K194" s="25" t="s">
        <v>734</v>
      </c>
      <c r="L194" s="85" t="str">
        <f t="shared" si="39"/>
        <v>Yes</v>
      </c>
    </row>
    <row r="195" spans="1:12" x14ac:dyDescent="0.25">
      <c r="A195" s="142" t="s">
        <v>1465</v>
      </c>
      <c r="B195" s="21" t="s">
        <v>213</v>
      </c>
      <c r="C195" s="5">
        <v>33.823912477</v>
      </c>
      <c r="D195" s="7" t="str">
        <f t="shared" si="36"/>
        <v>N/A</v>
      </c>
      <c r="E195" s="5">
        <v>34.514537902000001</v>
      </c>
      <c r="F195" s="7" t="str">
        <f t="shared" si="37"/>
        <v>N/A</v>
      </c>
      <c r="G195" s="5">
        <v>34.704203425000003</v>
      </c>
      <c r="H195" s="7" t="str">
        <f t="shared" si="38"/>
        <v>N/A</v>
      </c>
      <c r="I195" s="8">
        <v>2.0419999999999998</v>
      </c>
      <c r="J195" s="8">
        <v>0.54949999999999999</v>
      </c>
      <c r="K195" s="25" t="s">
        <v>734</v>
      </c>
      <c r="L195" s="85" t="str">
        <f t="shared" si="39"/>
        <v>Yes</v>
      </c>
    </row>
    <row r="196" spans="1:12" x14ac:dyDescent="0.25">
      <c r="A196" s="116" t="s">
        <v>1374</v>
      </c>
      <c r="B196" s="21" t="s">
        <v>213</v>
      </c>
      <c r="C196" s="26">
        <v>81371479</v>
      </c>
      <c r="D196" s="7" t="str">
        <f t="shared" si="36"/>
        <v>N/A</v>
      </c>
      <c r="E196" s="26">
        <v>85302919</v>
      </c>
      <c r="F196" s="7" t="str">
        <f t="shared" si="37"/>
        <v>N/A</v>
      </c>
      <c r="G196" s="26">
        <v>87221987</v>
      </c>
      <c r="H196" s="7" t="str">
        <f t="shared" si="38"/>
        <v>N/A</v>
      </c>
      <c r="I196" s="8">
        <v>4.8310000000000004</v>
      </c>
      <c r="J196" s="8">
        <v>2.25</v>
      </c>
      <c r="K196" s="25" t="s">
        <v>734</v>
      </c>
      <c r="L196" s="85" t="str">
        <f t="shared" si="39"/>
        <v>Yes</v>
      </c>
    </row>
    <row r="197" spans="1:12" x14ac:dyDescent="0.25">
      <c r="A197" s="116" t="s">
        <v>1466</v>
      </c>
      <c r="B197" s="21" t="s">
        <v>213</v>
      </c>
      <c r="C197" s="22">
        <v>3378</v>
      </c>
      <c r="D197" s="7" t="str">
        <f t="shared" si="36"/>
        <v>N/A</v>
      </c>
      <c r="E197" s="22">
        <v>3434</v>
      </c>
      <c r="F197" s="7" t="str">
        <f t="shared" si="37"/>
        <v>N/A</v>
      </c>
      <c r="G197" s="22">
        <v>3515</v>
      </c>
      <c r="H197" s="7" t="str">
        <f t="shared" si="38"/>
        <v>N/A</v>
      </c>
      <c r="I197" s="8">
        <v>1.6579999999999999</v>
      </c>
      <c r="J197" s="8">
        <v>2.359</v>
      </c>
      <c r="K197" s="25" t="s">
        <v>734</v>
      </c>
      <c r="L197" s="85" t="str">
        <f t="shared" si="39"/>
        <v>Yes</v>
      </c>
    </row>
    <row r="198" spans="1:12" ht="25" x14ac:dyDescent="0.25">
      <c r="A198" s="116" t="s">
        <v>1467</v>
      </c>
      <c r="B198" s="21" t="s">
        <v>213</v>
      </c>
      <c r="C198" s="26">
        <v>24088.655713</v>
      </c>
      <c r="D198" s="7" t="str">
        <f t="shared" si="36"/>
        <v>N/A</v>
      </c>
      <c r="E198" s="26">
        <v>24840.686954000001</v>
      </c>
      <c r="F198" s="7" t="str">
        <f t="shared" si="37"/>
        <v>N/A</v>
      </c>
      <c r="G198" s="26">
        <v>24814.221053000001</v>
      </c>
      <c r="H198" s="7" t="str">
        <f t="shared" si="38"/>
        <v>N/A</v>
      </c>
      <c r="I198" s="8">
        <v>3.1219999999999999</v>
      </c>
      <c r="J198" s="8">
        <v>-0.107</v>
      </c>
      <c r="K198" s="25" t="s">
        <v>734</v>
      </c>
      <c r="L198" s="85" t="str">
        <f t="shared" si="39"/>
        <v>Yes</v>
      </c>
    </row>
    <row r="199" spans="1:12" ht="25" x14ac:dyDescent="0.25">
      <c r="A199" s="116" t="s">
        <v>1468</v>
      </c>
      <c r="B199" s="21" t="s">
        <v>213</v>
      </c>
      <c r="C199" s="26">
        <v>7525.7579051000002</v>
      </c>
      <c r="D199" s="7" t="str">
        <f t="shared" si="36"/>
        <v>N/A</v>
      </c>
      <c r="E199" s="26">
        <v>8087.1746641</v>
      </c>
      <c r="F199" s="7" t="str">
        <f t="shared" si="37"/>
        <v>N/A</v>
      </c>
      <c r="G199" s="26">
        <v>9176.8429973000002</v>
      </c>
      <c r="H199" s="7" t="str">
        <f t="shared" si="38"/>
        <v>N/A</v>
      </c>
      <c r="I199" s="8">
        <v>7.46</v>
      </c>
      <c r="J199" s="8">
        <v>13.47</v>
      </c>
      <c r="K199" s="25" t="s">
        <v>734</v>
      </c>
      <c r="L199" s="85" t="str">
        <f t="shared" si="39"/>
        <v>Yes</v>
      </c>
    </row>
    <row r="200" spans="1:12" ht="25" x14ac:dyDescent="0.25">
      <c r="A200" s="116" t="s">
        <v>1469</v>
      </c>
      <c r="B200" s="21" t="s">
        <v>213</v>
      </c>
      <c r="C200" s="26">
        <v>31185.717548000001</v>
      </c>
      <c r="D200" s="7" t="str">
        <f t="shared" si="36"/>
        <v>N/A</v>
      </c>
      <c r="E200" s="26">
        <v>32150.948557</v>
      </c>
      <c r="F200" s="7" t="str">
        <f t="shared" si="37"/>
        <v>N/A</v>
      </c>
      <c r="G200" s="26">
        <v>32136.485379999998</v>
      </c>
      <c r="H200" s="7" t="str">
        <f t="shared" si="38"/>
        <v>N/A</v>
      </c>
      <c r="I200" s="8">
        <v>3.0950000000000002</v>
      </c>
      <c r="J200" s="8">
        <v>-4.4999999999999998E-2</v>
      </c>
      <c r="K200" s="25" t="s">
        <v>734</v>
      </c>
      <c r="L200" s="85" t="str">
        <f t="shared" si="39"/>
        <v>Yes</v>
      </c>
    </row>
    <row r="201" spans="1:12" ht="25" x14ac:dyDescent="0.25">
      <c r="A201" s="116" t="s">
        <v>1470</v>
      </c>
      <c r="B201" s="21" t="s">
        <v>213</v>
      </c>
      <c r="C201" s="5">
        <v>23.495861444999999</v>
      </c>
      <c r="D201" s="7" t="str">
        <f t="shared" si="36"/>
        <v>N/A</v>
      </c>
      <c r="E201" s="5">
        <v>23.892019759</v>
      </c>
      <c r="F201" s="7" t="str">
        <f t="shared" si="37"/>
        <v>N/A</v>
      </c>
      <c r="G201" s="5">
        <v>24.206321879000001</v>
      </c>
      <c r="H201" s="7" t="str">
        <f t="shared" si="38"/>
        <v>N/A</v>
      </c>
      <c r="I201" s="8">
        <v>1.6859999999999999</v>
      </c>
      <c r="J201" s="8">
        <v>1.3160000000000001</v>
      </c>
      <c r="K201" s="25" t="s">
        <v>734</v>
      </c>
      <c r="L201" s="85" t="str">
        <f t="shared" si="39"/>
        <v>Yes</v>
      </c>
    </row>
    <row r="202" spans="1:12" ht="25" x14ac:dyDescent="0.25">
      <c r="A202" s="116" t="s">
        <v>1471</v>
      </c>
      <c r="B202" s="21" t="s">
        <v>213</v>
      </c>
      <c r="C202" s="5">
        <v>15.412732257</v>
      </c>
      <c r="D202" s="7" t="str">
        <f t="shared" si="36"/>
        <v>N/A</v>
      </c>
      <c r="E202" s="5">
        <v>16.100123609000001</v>
      </c>
      <c r="F202" s="7" t="str">
        <f t="shared" si="37"/>
        <v>N/A</v>
      </c>
      <c r="G202" s="5">
        <v>17.075399848</v>
      </c>
      <c r="H202" s="7" t="str">
        <f t="shared" si="38"/>
        <v>N/A</v>
      </c>
      <c r="I202" s="8">
        <v>4.46</v>
      </c>
      <c r="J202" s="8">
        <v>6.0579999999999998</v>
      </c>
      <c r="K202" s="25" t="s">
        <v>734</v>
      </c>
      <c r="L202" s="85" t="str">
        <f t="shared" si="39"/>
        <v>Yes</v>
      </c>
    </row>
    <row r="203" spans="1:12" ht="25" x14ac:dyDescent="0.25">
      <c r="A203" s="144" t="s">
        <v>1472</v>
      </c>
      <c r="B203" s="93" t="s">
        <v>213</v>
      </c>
      <c r="C203" s="94">
        <v>30.802292263999998</v>
      </c>
      <c r="D203" s="124" t="str">
        <f t="shared" si="36"/>
        <v>N/A</v>
      </c>
      <c r="E203" s="94">
        <v>31.035825545000002</v>
      </c>
      <c r="F203" s="124" t="str">
        <f t="shared" si="37"/>
        <v>N/A</v>
      </c>
      <c r="G203" s="94">
        <v>31.058640373999999</v>
      </c>
      <c r="H203" s="124" t="str">
        <f t="shared" si="38"/>
        <v>N/A</v>
      </c>
      <c r="I203" s="125">
        <v>0.75819999999999999</v>
      </c>
      <c r="J203" s="125">
        <v>7.3499999999999996E-2</v>
      </c>
      <c r="K203" s="138" t="s">
        <v>734</v>
      </c>
      <c r="L203" s="96" t="str">
        <f t="shared" si="39"/>
        <v>Yes</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1796875" style="13" customWidth="1"/>
    <col min="12" max="12" width="16.17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3" t="s">
        <v>1582</v>
      </c>
      <c r="B2" s="184"/>
      <c r="C2" s="184"/>
      <c r="D2" s="184"/>
      <c r="E2" s="184"/>
      <c r="F2" s="184"/>
      <c r="G2" s="184"/>
      <c r="H2" s="184"/>
      <c r="I2" s="184"/>
      <c r="J2" s="184"/>
      <c r="K2" s="184"/>
      <c r="L2" s="185"/>
    </row>
    <row r="3" spans="1:12" s="13" customFormat="1" ht="13" x14ac:dyDescent="0.3">
      <c r="A3" s="164" t="s">
        <v>1749</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139162</v>
      </c>
      <c r="D6" s="7" t="str">
        <f>IF($B6="N/A","N/A",IF(C6&gt;10,"No",IF(C6&lt;-10,"No","Yes")))</f>
        <v>N/A</v>
      </c>
      <c r="E6" s="22">
        <v>141216</v>
      </c>
      <c r="F6" s="7" t="str">
        <f>IF($B6="N/A","N/A",IF(E6&gt;10,"No",IF(E6&lt;-10,"No","Yes")))</f>
        <v>N/A</v>
      </c>
      <c r="G6" s="22">
        <v>142272</v>
      </c>
      <c r="H6" s="7" t="str">
        <f>IF($B6="N/A","N/A",IF(G6&gt;10,"No",IF(G6&lt;-10,"No","Yes")))</f>
        <v>N/A</v>
      </c>
      <c r="I6" s="8">
        <v>1.476</v>
      </c>
      <c r="J6" s="8">
        <v>0.74780000000000002</v>
      </c>
      <c r="K6" s="25" t="s">
        <v>734</v>
      </c>
      <c r="L6" s="85" t="str">
        <f t="shared" ref="L6:L46" si="0">IF(J6="Div by 0", "N/A", IF(K6="N/A","N/A", IF(J6&gt;VALUE(MID(K6,1,2)), "No", IF(J6&lt;-1*VALUE(MID(K6,1,2)), "No", "Yes"))))</f>
        <v>Yes</v>
      </c>
    </row>
    <row r="7" spans="1:12" x14ac:dyDescent="0.25">
      <c r="A7" s="142" t="s">
        <v>10</v>
      </c>
      <c r="B7" s="21" t="s">
        <v>213</v>
      </c>
      <c r="C7" s="22">
        <v>122674</v>
      </c>
      <c r="D7" s="7" t="str">
        <f>IF($B7="N/A","N/A",IF(C7&gt;10,"No",IF(C7&lt;-10,"No","Yes")))</f>
        <v>N/A</v>
      </c>
      <c r="E7" s="22">
        <v>123298</v>
      </c>
      <c r="F7" s="7" t="str">
        <f>IF($B7="N/A","N/A",IF(E7&gt;10,"No",IF(E7&lt;-10,"No","Yes")))</f>
        <v>N/A</v>
      </c>
      <c r="G7" s="22">
        <v>124210</v>
      </c>
      <c r="H7" s="7" t="str">
        <f>IF($B7="N/A","N/A",IF(G7&gt;10,"No",IF(G7&lt;-10,"No","Yes")))</f>
        <v>N/A</v>
      </c>
      <c r="I7" s="8">
        <v>0.50870000000000004</v>
      </c>
      <c r="J7" s="8">
        <v>0.73970000000000002</v>
      </c>
      <c r="K7" s="25" t="s">
        <v>734</v>
      </c>
      <c r="L7" s="85" t="str">
        <f t="shared" si="0"/>
        <v>Yes</v>
      </c>
    </row>
    <row r="8" spans="1:12" x14ac:dyDescent="0.25">
      <c r="A8" s="142" t="s">
        <v>91</v>
      </c>
      <c r="B8" s="5" t="s">
        <v>297</v>
      </c>
      <c r="C8" s="4">
        <v>88.151938028999993</v>
      </c>
      <c r="D8" s="7" t="str">
        <f>IF($B8="N/A","N/A",IF(C8&gt;90,"No",IF(C8&lt;65,"No","Yes")))</f>
        <v>Yes</v>
      </c>
      <c r="E8" s="4">
        <v>87.311636074999996</v>
      </c>
      <c r="F8" s="7" t="str">
        <f>IF($B8="N/A","N/A",IF(E8&gt;90,"No",IF(E8&lt;65,"No","Yes")))</f>
        <v>Yes</v>
      </c>
      <c r="G8" s="4">
        <v>87.304599640000006</v>
      </c>
      <c r="H8" s="7" t="str">
        <f>IF($B8="N/A","N/A",IF(G8&gt;90,"No",IF(G8&lt;65,"No","Yes")))</f>
        <v>Yes</v>
      </c>
      <c r="I8" s="8">
        <v>-0.95299999999999996</v>
      </c>
      <c r="J8" s="8">
        <v>-8.0000000000000002E-3</v>
      </c>
      <c r="K8" s="25" t="s">
        <v>734</v>
      </c>
      <c r="L8" s="85" t="str">
        <f t="shared" si="0"/>
        <v>Yes</v>
      </c>
    </row>
    <row r="9" spans="1:12" x14ac:dyDescent="0.25">
      <c r="A9" s="142" t="s">
        <v>92</v>
      </c>
      <c r="B9" s="5" t="s">
        <v>298</v>
      </c>
      <c r="C9" s="4">
        <v>95.720653788999996</v>
      </c>
      <c r="D9" s="7" t="str">
        <f>IF($B9="N/A","N/A",IF(C9&gt;100,"No",IF(C9&lt;90,"No","Yes")))</f>
        <v>Yes</v>
      </c>
      <c r="E9" s="4">
        <v>95.749170938000006</v>
      </c>
      <c r="F9" s="7" t="str">
        <f>IF($B9="N/A","N/A",IF(E9&gt;100,"No",IF(E9&lt;90,"No","Yes")))</f>
        <v>Yes</v>
      </c>
      <c r="G9" s="4">
        <v>96.357418971000001</v>
      </c>
      <c r="H9" s="7" t="str">
        <f>IF($B9="N/A","N/A",IF(G9&gt;100,"No",IF(G9&lt;90,"No","Yes")))</f>
        <v>Yes</v>
      </c>
      <c r="I9" s="8">
        <v>2.98E-2</v>
      </c>
      <c r="J9" s="8">
        <v>0.63529999999999998</v>
      </c>
      <c r="K9" s="25" t="s">
        <v>734</v>
      </c>
      <c r="L9" s="85" t="str">
        <f t="shared" si="0"/>
        <v>Yes</v>
      </c>
    </row>
    <row r="10" spans="1:12" x14ac:dyDescent="0.25">
      <c r="A10" s="142" t="s">
        <v>93</v>
      </c>
      <c r="B10" s="5" t="s">
        <v>299</v>
      </c>
      <c r="C10" s="4">
        <v>92.480926072000003</v>
      </c>
      <c r="D10" s="7" t="str">
        <f>IF($B10="N/A","N/A",IF(C10&gt;100,"No",IF(C10&lt;85,"No","Yes")))</f>
        <v>Yes</v>
      </c>
      <c r="E10" s="4">
        <v>92.595905909999999</v>
      </c>
      <c r="F10" s="7" t="str">
        <f>IF($B10="N/A","N/A",IF(E10&gt;100,"No",IF(E10&lt;85,"No","Yes")))</f>
        <v>Yes</v>
      </c>
      <c r="G10" s="4">
        <v>92.016850426000005</v>
      </c>
      <c r="H10" s="7" t="str">
        <f>IF($B10="N/A","N/A",IF(G10&gt;100,"No",IF(G10&lt;85,"No","Yes")))</f>
        <v>Yes</v>
      </c>
      <c r="I10" s="8">
        <v>0.12429999999999999</v>
      </c>
      <c r="J10" s="8">
        <v>-0.625</v>
      </c>
      <c r="K10" s="25" t="s">
        <v>734</v>
      </c>
      <c r="L10" s="85" t="str">
        <f t="shared" si="0"/>
        <v>Yes</v>
      </c>
    </row>
    <row r="11" spans="1:12" x14ac:dyDescent="0.25">
      <c r="A11" s="142" t="s">
        <v>94</v>
      </c>
      <c r="B11" s="5" t="s">
        <v>300</v>
      </c>
      <c r="C11" s="4">
        <v>87.489548034999999</v>
      </c>
      <c r="D11" s="7" t="str">
        <f>IF($B11="N/A","N/A",IF(C11&gt;100,"No",IF(C11&lt;80,"No","Yes")))</f>
        <v>Yes</v>
      </c>
      <c r="E11" s="4">
        <v>86.712385162000004</v>
      </c>
      <c r="F11" s="7" t="str">
        <f>IF($B11="N/A","N/A",IF(E11&gt;100,"No",IF(E11&lt;80,"No","Yes")))</f>
        <v>Yes</v>
      </c>
      <c r="G11" s="4">
        <v>86.763327696000005</v>
      </c>
      <c r="H11" s="7" t="str">
        <f>IF($B11="N/A","N/A",IF(G11&gt;100,"No",IF(G11&lt;80,"No","Yes")))</f>
        <v>Yes</v>
      </c>
      <c r="I11" s="8">
        <v>-0.88800000000000001</v>
      </c>
      <c r="J11" s="8">
        <v>5.8700000000000002E-2</v>
      </c>
      <c r="K11" s="25" t="s">
        <v>734</v>
      </c>
      <c r="L11" s="85" t="str">
        <f t="shared" si="0"/>
        <v>Yes</v>
      </c>
    </row>
    <row r="12" spans="1:12" x14ac:dyDescent="0.25">
      <c r="A12" s="142" t="s">
        <v>95</v>
      </c>
      <c r="B12" s="5" t="s">
        <v>300</v>
      </c>
      <c r="C12" s="4">
        <v>84.912358553000004</v>
      </c>
      <c r="D12" s="7" t="str">
        <f>IF($B12="N/A","N/A",IF(C12&gt;100,"No",IF(C12&lt;80,"No","Yes")))</f>
        <v>Yes</v>
      </c>
      <c r="E12" s="4">
        <v>82.968850697999997</v>
      </c>
      <c r="F12" s="7" t="str">
        <f>IF($B12="N/A","N/A",IF(E12&gt;100,"No",IF(E12&lt;80,"No","Yes")))</f>
        <v>Yes</v>
      </c>
      <c r="G12" s="4">
        <v>82.988329500000006</v>
      </c>
      <c r="H12" s="7" t="str">
        <f>IF($B12="N/A","N/A",IF(G12&gt;100,"No",IF(G12&lt;80,"No","Yes")))</f>
        <v>Yes</v>
      </c>
      <c r="I12" s="8">
        <v>-2.29</v>
      </c>
      <c r="J12" s="8">
        <v>2.35E-2</v>
      </c>
      <c r="K12" s="25" t="s">
        <v>734</v>
      </c>
      <c r="L12" s="85" t="str">
        <f t="shared" si="0"/>
        <v>Yes</v>
      </c>
    </row>
    <row r="13" spans="1:12" x14ac:dyDescent="0.25">
      <c r="A13" s="84" t="s">
        <v>96</v>
      </c>
      <c r="B13" s="21" t="s">
        <v>213</v>
      </c>
      <c r="C13" s="22">
        <v>110878.25</v>
      </c>
      <c r="D13" s="7" t="str">
        <f t="shared" ref="D13:D44" si="1">IF($B13="N/A","N/A",IF(C13&gt;10,"No",IF(C13&lt;-10,"No","Yes")))</f>
        <v>N/A</v>
      </c>
      <c r="E13" s="22">
        <v>111629.51</v>
      </c>
      <c r="F13" s="7" t="str">
        <f t="shared" ref="F13:F44" si="2">IF($B13="N/A","N/A",IF(E13&gt;10,"No",IF(E13&lt;-10,"No","Yes")))</f>
        <v>N/A</v>
      </c>
      <c r="G13" s="22">
        <v>114031.42</v>
      </c>
      <c r="H13" s="7" t="str">
        <f t="shared" ref="H13:H44" si="3">IF($B13="N/A","N/A",IF(G13&gt;10,"No",IF(G13&lt;-10,"No","Yes")))</f>
        <v>N/A</v>
      </c>
      <c r="I13" s="8">
        <v>0.67759999999999998</v>
      </c>
      <c r="J13" s="8">
        <v>2.1520000000000001</v>
      </c>
      <c r="K13" s="25" t="s">
        <v>734</v>
      </c>
      <c r="L13" s="85" t="str">
        <f t="shared" si="0"/>
        <v>Yes</v>
      </c>
    </row>
    <row r="14" spans="1:12" x14ac:dyDescent="0.25">
      <c r="A14" s="84" t="s">
        <v>100</v>
      </c>
      <c r="B14" s="21" t="s">
        <v>213</v>
      </c>
      <c r="C14" s="22">
        <v>6730</v>
      </c>
      <c r="D14" s="7" t="str">
        <f t="shared" si="1"/>
        <v>N/A</v>
      </c>
      <c r="E14" s="22">
        <v>6634</v>
      </c>
      <c r="F14" s="7" t="str">
        <f t="shared" si="2"/>
        <v>N/A</v>
      </c>
      <c r="G14" s="22">
        <v>6726</v>
      </c>
      <c r="H14" s="7" t="str">
        <f t="shared" si="3"/>
        <v>N/A</v>
      </c>
      <c r="I14" s="8">
        <v>-1.43</v>
      </c>
      <c r="J14" s="8">
        <v>1.387</v>
      </c>
      <c r="K14" s="25" t="s">
        <v>734</v>
      </c>
      <c r="L14" s="85" t="str">
        <f t="shared" si="0"/>
        <v>Yes</v>
      </c>
    </row>
    <row r="15" spans="1:12" x14ac:dyDescent="0.25">
      <c r="A15" s="84" t="s">
        <v>974</v>
      </c>
      <c r="B15" s="21" t="s">
        <v>213</v>
      </c>
      <c r="C15" s="22">
        <v>1749</v>
      </c>
      <c r="D15" s="7" t="str">
        <f t="shared" si="1"/>
        <v>N/A</v>
      </c>
      <c r="E15" s="22">
        <v>1737</v>
      </c>
      <c r="F15" s="7" t="str">
        <f t="shared" si="2"/>
        <v>N/A</v>
      </c>
      <c r="G15" s="22">
        <v>1748</v>
      </c>
      <c r="H15" s="7" t="str">
        <f t="shared" si="3"/>
        <v>N/A</v>
      </c>
      <c r="I15" s="8">
        <v>-0.68600000000000005</v>
      </c>
      <c r="J15" s="8">
        <v>0.63329999999999997</v>
      </c>
      <c r="K15" s="25" t="s">
        <v>734</v>
      </c>
      <c r="L15" s="85" t="str">
        <f t="shared" si="0"/>
        <v>Yes</v>
      </c>
    </row>
    <row r="16" spans="1:12" x14ac:dyDescent="0.25">
      <c r="A16" s="84" t="s">
        <v>975</v>
      </c>
      <c r="B16" s="21" t="s">
        <v>213</v>
      </c>
      <c r="C16" s="22">
        <v>0</v>
      </c>
      <c r="D16" s="7" t="str">
        <f t="shared" si="1"/>
        <v>N/A</v>
      </c>
      <c r="E16" s="22">
        <v>0</v>
      </c>
      <c r="F16" s="7" t="str">
        <f t="shared" si="2"/>
        <v>N/A</v>
      </c>
      <c r="G16" s="22">
        <v>0</v>
      </c>
      <c r="H16" s="7" t="str">
        <f t="shared" si="3"/>
        <v>N/A</v>
      </c>
      <c r="I16" s="8" t="s">
        <v>1750</v>
      </c>
      <c r="J16" s="8" t="s">
        <v>1750</v>
      </c>
      <c r="K16" s="25" t="s">
        <v>734</v>
      </c>
      <c r="L16" s="85" t="str">
        <f t="shared" si="0"/>
        <v>N/A</v>
      </c>
    </row>
    <row r="17" spans="1:12" x14ac:dyDescent="0.25">
      <c r="A17" s="84" t="s">
        <v>976</v>
      </c>
      <c r="B17" s="21" t="s">
        <v>213</v>
      </c>
      <c r="C17" s="22">
        <v>114</v>
      </c>
      <c r="D17" s="7" t="str">
        <f t="shared" si="1"/>
        <v>N/A</v>
      </c>
      <c r="E17" s="22">
        <v>83</v>
      </c>
      <c r="F17" s="7" t="str">
        <f t="shared" si="2"/>
        <v>N/A</v>
      </c>
      <c r="G17" s="22">
        <v>75</v>
      </c>
      <c r="H17" s="7" t="str">
        <f t="shared" si="3"/>
        <v>N/A</v>
      </c>
      <c r="I17" s="8">
        <v>-27.2</v>
      </c>
      <c r="J17" s="8">
        <v>-9.64</v>
      </c>
      <c r="K17" s="25" t="s">
        <v>734</v>
      </c>
      <c r="L17" s="85" t="str">
        <f t="shared" si="0"/>
        <v>Yes</v>
      </c>
    </row>
    <row r="18" spans="1:12" x14ac:dyDescent="0.25">
      <c r="A18" s="84" t="s">
        <v>977</v>
      </c>
      <c r="B18" s="21" t="s">
        <v>213</v>
      </c>
      <c r="C18" s="22">
        <v>4867</v>
      </c>
      <c r="D18" s="7" t="str">
        <f t="shared" si="1"/>
        <v>N/A</v>
      </c>
      <c r="E18" s="22">
        <v>4814</v>
      </c>
      <c r="F18" s="7" t="str">
        <f t="shared" si="2"/>
        <v>N/A</v>
      </c>
      <c r="G18" s="22">
        <v>4903</v>
      </c>
      <c r="H18" s="7" t="str">
        <f t="shared" si="3"/>
        <v>N/A</v>
      </c>
      <c r="I18" s="8">
        <v>-1.0900000000000001</v>
      </c>
      <c r="J18" s="8">
        <v>1.849</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1750</v>
      </c>
      <c r="J19" s="8" t="s">
        <v>1750</v>
      </c>
      <c r="K19" s="25" t="s">
        <v>734</v>
      </c>
      <c r="L19" s="85" t="str">
        <f t="shared" si="0"/>
        <v>N/A</v>
      </c>
    </row>
    <row r="20" spans="1:12" x14ac:dyDescent="0.25">
      <c r="A20" s="84" t="s">
        <v>101</v>
      </c>
      <c r="B20" s="21" t="s">
        <v>213</v>
      </c>
      <c r="C20" s="22">
        <v>19005</v>
      </c>
      <c r="D20" s="7" t="str">
        <f t="shared" si="1"/>
        <v>N/A</v>
      </c>
      <c r="E20" s="22">
        <v>19003</v>
      </c>
      <c r="F20" s="7" t="str">
        <f t="shared" si="2"/>
        <v>N/A</v>
      </c>
      <c r="G20" s="22">
        <v>19228</v>
      </c>
      <c r="H20" s="7" t="str">
        <f t="shared" si="3"/>
        <v>N/A</v>
      </c>
      <c r="I20" s="8">
        <v>-1.0999999999999999E-2</v>
      </c>
      <c r="J20" s="8">
        <v>1.1839999999999999</v>
      </c>
      <c r="K20" s="25" t="s">
        <v>734</v>
      </c>
      <c r="L20" s="85" t="str">
        <f t="shared" si="0"/>
        <v>Yes</v>
      </c>
    </row>
    <row r="21" spans="1:12" x14ac:dyDescent="0.25">
      <c r="A21" s="84" t="s">
        <v>979</v>
      </c>
      <c r="B21" s="21" t="s">
        <v>213</v>
      </c>
      <c r="C21" s="22">
        <v>15248</v>
      </c>
      <c r="D21" s="7" t="str">
        <f t="shared" si="1"/>
        <v>N/A</v>
      </c>
      <c r="E21" s="22">
        <v>15198</v>
      </c>
      <c r="F21" s="7" t="str">
        <f t="shared" si="2"/>
        <v>N/A</v>
      </c>
      <c r="G21" s="22">
        <v>15405</v>
      </c>
      <c r="H21" s="7" t="str">
        <f t="shared" si="3"/>
        <v>N/A</v>
      </c>
      <c r="I21" s="8">
        <v>-0.32800000000000001</v>
      </c>
      <c r="J21" s="8">
        <v>1.3620000000000001</v>
      </c>
      <c r="K21" s="25" t="s">
        <v>734</v>
      </c>
      <c r="L21" s="85" t="str">
        <f t="shared" si="0"/>
        <v>Yes</v>
      </c>
    </row>
    <row r="22" spans="1:12" x14ac:dyDescent="0.25">
      <c r="A22" s="84" t="s">
        <v>980</v>
      </c>
      <c r="B22" s="21" t="s">
        <v>213</v>
      </c>
      <c r="C22" s="22">
        <v>0</v>
      </c>
      <c r="D22" s="7" t="str">
        <f t="shared" si="1"/>
        <v>N/A</v>
      </c>
      <c r="E22" s="22">
        <v>0</v>
      </c>
      <c r="F22" s="7" t="str">
        <f t="shared" si="2"/>
        <v>N/A</v>
      </c>
      <c r="G22" s="22">
        <v>0</v>
      </c>
      <c r="H22" s="7" t="str">
        <f t="shared" si="3"/>
        <v>N/A</v>
      </c>
      <c r="I22" s="8" t="s">
        <v>1750</v>
      </c>
      <c r="J22" s="8" t="s">
        <v>1750</v>
      </c>
      <c r="K22" s="25" t="s">
        <v>734</v>
      </c>
      <c r="L22" s="85" t="str">
        <f t="shared" si="0"/>
        <v>N/A</v>
      </c>
    </row>
    <row r="23" spans="1:12" x14ac:dyDescent="0.25">
      <c r="A23" s="84" t="s">
        <v>981</v>
      </c>
      <c r="B23" s="21" t="s">
        <v>213</v>
      </c>
      <c r="C23" s="22">
        <v>303</v>
      </c>
      <c r="D23" s="7" t="str">
        <f>IF($B23="N/A","N/A",IF(C23&gt;10,"No",IF(C23&lt;-10,"No","Yes")))</f>
        <v>N/A</v>
      </c>
      <c r="E23" s="22">
        <v>254</v>
      </c>
      <c r="F23" s="7" t="str">
        <f t="shared" si="2"/>
        <v>N/A</v>
      </c>
      <c r="G23" s="22">
        <v>241</v>
      </c>
      <c r="H23" s="7" t="str">
        <f t="shared" si="3"/>
        <v>N/A</v>
      </c>
      <c r="I23" s="8">
        <v>-16.2</v>
      </c>
      <c r="J23" s="8">
        <v>-5.12</v>
      </c>
      <c r="K23" s="25" t="s">
        <v>734</v>
      </c>
      <c r="L23" s="85" t="str">
        <f t="shared" si="0"/>
        <v>Yes</v>
      </c>
    </row>
    <row r="24" spans="1:12" x14ac:dyDescent="0.25">
      <c r="A24" s="84" t="s">
        <v>982</v>
      </c>
      <c r="B24" s="21" t="s">
        <v>213</v>
      </c>
      <c r="C24" s="22">
        <v>3454</v>
      </c>
      <c r="D24" s="7" t="str">
        <f t="shared" si="1"/>
        <v>N/A</v>
      </c>
      <c r="E24" s="22">
        <v>3551</v>
      </c>
      <c r="F24" s="7" t="str">
        <f t="shared" si="2"/>
        <v>N/A</v>
      </c>
      <c r="G24" s="22">
        <v>3582</v>
      </c>
      <c r="H24" s="7" t="str">
        <f t="shared" si="3"/>
        <v>N/A</v>
      </c>
      <c r="I24" s="8">
        <v>2.8079999999999998</v>
      </c>
      <c r="J24" s="8">
        <v>0.873</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1750</v>
      </c>
      <c r="J25" s="8" t="s">
        <v>1750</v>
      </c>
      <c r="K25" s="25" t="s">
        <v>734</v>
      </c>
      <c r="L25" s="85" t="str">
        <f t="shared" si="0"/>
        <v>N/A</v>
      </c>
    </row>
    <row r="26" spans="1:12" x14ac:dyDescent="0.25">
      <c r="A26" s="84" t="s">
        <v>104</v>
      </c>
      <c r="B26" s="21" t="s">
        <v>213</v>
      </c>
      <c r="C26" s="22">
        <v>90892</v>
      </c>
      <c r="D26" s="7" t="str">
        <f t="shared" si="1"/>
        <v>N/A</v>
      </c>
      <c r="E26" s="22">
        <v>92304</v>
      </c>
      <c r="F26" s="7" t="str">
        <f t="shared" si="2"/>
        <v>N/A</v>
      </c>
      <c r="G26" s="22">
        <v>92833</v>
      </c>
      <c r="H26" s="7" t="str">
        <f t="shared" si="3"/>
        <v>N/A</v>
      </c>
      <c r="I26" s="8">
        <v>1.5529999999999999</v>
      </c>
      <c r="J26" s="8">
        <v>0.57310000000000005</v>
      </c>
      <c r="K26" s="25" t="s">
        <v>734</v>
      </c>
      <c r="L26" s="85" t="str">
        <f t="shared" si="0"/>
        <v>Yes</v>
      </c>
    </row>
    <row r="27" spans="1:12" x14ac:dyDescent="0.25">
      <c r="A27" s="84" t="s">
        <v>984</v>
      </c>
      <c r="B27" s="21" t="s">
        <v>213</v>
      </c>
      <c r="C27" s="22">
        <v>17777</v>
      </c>
      <c r="D27" s="7" t="str">
        <f t="shared" si="1"/>
        <v>N/A</v>
      </c>
      <c r="E27" s="22">
        <v>11</v>
      </c>
      <c r="F27" s="7" t="str">
        <f t="shared" si="2"/>
        <v>N/A</v>
      </c>
      <c r="G27" s="22">
        <v>11</v>
      </c>
      <c r="H27" s="7" t="str">
        <f t="shared" si="3"/>
        <v>N/A</v>
      </c>
      <c r="I27" s="8">
        <v>-100</v>
      </c>
      <c r="J27" s="8">
        <v>-85.7</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1750</v>
      </c>
      <c r="J28" s="8" t="s">
        <v>1750</v>
      </c>
      <c r="K28" s="25" t="s">
        <v>734</v>
      </c>
      <c r="L28" s="85" t="str">
        <f t="shared" si="0"/>
        <v>N/A</v>
      </c>
    </row>
    <row r="29" spans="1:12" x14ac:dyDescent="0.25">
      <c r="A29" s="84" t="s">
        <v>986</v>
      </c>
      <c r="B29" s="21" t="s">
        <v>213</v>
      </c>
      <c r="C29" s="22">
        <v>0</v>
      </c>
      <c r="D29" s="7" t="str">
        <f t="shared" si="1"/>
        <v>N/A</v>
      </c>
      <c r="E29" s="22">
        <v>0</v>
      </c>
      <c r="F29" s="7" t="str">
        <f t="shared" si="2"/>
        <v>N/A</v>
      </c>
      <c r="G29" s="22">
        <v>0</v>
      </c>
      <c r="H29" s="7" t="str">
        <f t="shared" si="3"/>
        <v>N/A</v>
      </c>
      <c r="I29" s="8" t="s">
        <v>1750</v>
      </c>
      <c r="J29" s="8" t="s">
        <v>1750</v>
      </c>
      <c r="K29" s="25" t="s">
        <v>734</v>
      </c>
      <c r="L29" s="85" t="str">
        <f t="shared" si="0"/>
        <v>N/A</v>
      </c>
    </row>
    <row r="30" spans="1:12" x14ac:dyDescent="0.25">
      <c r="A30" s="84" t="s">
        <v>987</v>
      </c>
      <c r="B30" s="21" t="s">
        <v>213</v>
      </c>
      <c r="C30" s="22">
        <v>57122</v>
      </c>
      <c r="D30" s="7" t="str">
        <f t="shared" si="1"/>
        <v>N/A</v>
      </c>
      <c r="E30" s="22">
        <v>77614</v>
      </c>
      <c r="F30" s="7" t="str">
        <f t="shared" si="2"/>
        <v>N/A</v>
      </c>
      <c r="G30" s="22">
        <v>77575</v>
      </c>
      <c r="H30" s="7" t="str">
        <f t="shared" si="3"/>
        <v>N/A</v>
      </c>
      <c r="I30" s="8">
        <v>35.869999999999997</v>
      </c>
      <c r="J30" s="8">
        <v>-0.05</v>
      </c>
      <c r="K30" s="25" t="s">
        <v>734</v>
      </c>
      <c r="L30" s="85" t="str">
        <f t="shared" si="0"/>
        <v>Yes</v>
      </c>
    </row>
    <row r="31" spans="1:12" x14ac:dyDescent="0.25">
      <c r="A31" s="84" t="s">
        <v>988</v>
      </c>
      <c r="B31" s="21" t="s">
        <v>213</v>
      </c>
      <c r="C31" s="22">
        <v>11857</v>
      </c>
      <c r="D31" s="7" t="str">
        <f t="shared" si="1"/>
        <v>N/A</v>
      </c>
      <c r="E31" s="22">
        <v>10657</v>
      </c>
      <c r="F31" s="7" t="str">
        <f t="shared" si="2"/>
        <v>N/A</v>
      </c>
      <c r="G31" s="22">
        <v>12238</v>
      </c>
      <c r="H31" s="7" t="str">
        <f t="shared" si="3"/>
        <v>N/A</v>
      </c>
      <c r="I31" s="8">
        <v>-10.1</v>
      </c>
      <c r="J31" s="8">
        <v>14.84</v>
      </c>
      <c r="K31" s="25" t="s">
        <v>734</v>
      </c>
      <c r="L31" s="85" t="str">
        <f t="shared" si="0"/>
        <v>Yes</v>
      </c>
    </row>
    <row r="32" spans="1:12" x14ac:dyDescent="0.25">
      <c r="A32" s="84" t="s">
        <v>989</v>
      </c>
      <c r="B32" s="21" t="s">
        <v>213</v>
      </c>
      <c r="C32" s="22">
        <v>4136</v>
      </c>
      <c r="D32" s="7" t="str">
        <f t="shared" si="1"/>
        <v>N/A</v>
      </c>
      <c r="E32" s="22">
        <v>4026</v>
      </c>
      <c r="F32" s="7" t="str">
        <f t="shared" si="2"/>
        <v>N/A</v>
      </c>
      <c r="G32" s="22">
        <v>3019</v>
      </c>
      <c r="H32" s="7" t="str">
        <f t="shared" si="3"/>
        <v>N/A</v>
      </c>
      <c r="I32" s="8">
        <v>-2.66</v>
      </c>
      <c r="J32" s="8">
        <v>-25</v>
      </c>
      <c r="K32" s="25" t="s">
        <v>734</v>
      </c>
      <c r="L32" s="85" t="str">
        <f t="shared" si="0"/>
        <v>Yes</v>
      </c>
    </row>
    <row r="33" spans="1:12" x14ac:dyDescent="0.25">
      <c r="A33" s="84" t="s">
        <v>990</v>
      </c>
      <c r="B33" s="21" t="s">
        <v>213</v>
      </c>
      <c r="C33" s="22">
        <v>0</v>
      </c>
      <c r="D33" s="7" t="str">
        <f t="shared" si="1"/>
        <v>N/A</v>
      </c>
      <c r="E33" s="22">
        <v>0</v>
      </c>
      <c r="F33" s="7" t="str">
        <f t="shared" si="2"/>
        <v>N/A</v>
      </c>
      <c r="G33" s="22">
        <v>0</v>
      </c>
      <c r="H33" s="7" t="str">
        <f t="shared" si="3"/>
        <v>N/A</v>
      </c>
      <c r="I33" s="8" t="s">
        <v>1750</v>
      </c>
      <c r="J33" s="8" t="s">
        <v>1750</v>
      </c>
      <c r="K33" s="25" t="s">
        <v>734</v>
      </c>
      <c r="L33" s="85" t="str">
        <f t="shared" si="0"/>
        <v>N/A</v>
      </c>
    </row>
    <row r="34" spans="1:12" x14ac:dyDescent="0.25">
      <c r="A34" s="84" t="s">
        <v>105</v>
      </c>
      <c r="B34" s="21" t="s">
        <v>213</v>
      </c>
      <c r="C34" s="22">
        <v>22535</v>
      </c>
      <c r="D34" s="7" t="str">
        <f t="shared" si="1"/>
        <v>N/A</v>
      </c>
      <c r="E34" s="22">
        <v>23275</v>
      </c>
      <c r="F34" s="7" t="str">
        <f t="shared" si="2"/>
        <v>N/A</v>
      </c>
      <c r="G34" s="22">
        <v>23478</v>
      </c>
      <c r="H34" s="7" t="str">
        <f t="shared" si="3"/>
        <v>N/A</v>
      </c>
      <c r="I34" s="8">
        <v>3.2839999999999998</v>
      </c>
      <c r="J34" s="8">
        <v>0.87219999999999998</v>
      </c>
      <c r="K34" s="25" t="s">
        <v>734</v>
      </c>
      <c r="L34" s="85" t="str">
        <f t="shared" si="0"/>
        <v>Yes</v>
      </c>
    </row>
    <row r="35" spans="1:12" x14ac:dyDescent="0.25">
      <c r="A35" s="84" t="s">
        <v>991</v>
      </c>
      <c r="B35" s="21" t="s">
        <v>213</v>
      </c>
      <c r="C35" s="22">
        <v>11134</v>
      </c>
      <c r="D35" s="7" t="str">
        <f t="shared" si="1"/>
        <v>N/A</v>
      </c>
      <c r="E35" s="22">
        <v>14154</v>
      </c>
      <c r="F35" s="7" t="str">
        <f t="shared" si="2"/>
        <v>N/A</v>
      </c>
      <c r="G35" s="22">
        <v>14849</v>
      </c>
      <c r="H35" s="7" t="str">
        <f t="shared" si="3"/>
        <v>N/A</v>
      </c>
      <c r="I35" s="8">
        <v>27.12</v>
      </c>
      <c r="J35" s="8">
        <v>4.91</v>
      </c>
      <c r="K35" s="25" t="s">
        <v>734</v>
      </c>
      <c r="L35" s="85" t="str">
        <f t="shared" si="0"/>
        <v>Yes</v>
      </c>
    </row>
    <row r="36" spans="1:12" x14ac:dyDescent="0.25">
      <c r="A36" s="84" t="s">
        <v>992</v>
      </c>
      <c r="B36" s="21" t="s">
        <v>213</v>
      </c>
      <c r="C36" s="22">
        <v>0</v>
      </c>
      <c r="D36" s="7" t="str">
        <f t="shared" si="1"/>
        <v>N/A</v>
      </c>
      <c r="E36" s="22">
        <v>0</v>
      </c>
      <c r="F36" s="7" t="str">
        <f t="shared" si="2"/>
        <v>N/A</v>
      </c>
      <c r="G36" s="22">
        <v>0</v>
      </c>
      <c r="H36" s="7" t="str">
        <f t="shared" si="3"/>
        <v>N/A</v>
      </c>
      <c r="I36" s="8" t="s">
        <v>1750</v>
      </c>
      <c r="J36" s="8" t="s">
        <v>1750</v>
      </c>
      <c r="K36" s="25" t="s">
        <v>734</v>
      </c>
      <c r="L36" s="85" t="str">
        <f t="shared" si="0"/>
        <v>N/A</v>
      </c>
    </row>
    <row r="37" spans="1:12" x14ac:dyDescent="0.25">
      <c r="A37" s="84" t="s">
        <v>993</v>
      </c>
      <c r="B37" s="21" t="s">
        <v>213</v>
      </c>
      <c r="C37" s="22">
        <v>0</v>
      </c>
      <c r="D37" s="7" t="str">
        <f t="shared" si="1"/>
        <v>N/A</v>
      </c>
      <c r="E37" s="22">
        <v>0</v>
      </c>
      <c r="F37" s="7" t="str">
        <f t="shared" si="2"/>
        <v>N/A</v>
      </c>
      <c r="G37" s="22">
        <v>0</v>
      </c>
      <c r="H37" s="7" t="str">
        <f t="shared" si="3"/>
        <v>N/A</v>
      </c>
      <c r="I37" s="8" t="s">
        <v>1750</v>
      </c>
      <c r="J37" s="8" t="s">
        <v>1750</v>
      </c>
      <c r="K37" s="25" t="s">
        <v>734</v>
      </c>
      <c r="L37" s="85" t="str">
        <f t="shared" si="0"/>
        <v>N/A</v>
      </c>
    </row>
    <row r="38" spans="1:12" x14ac:dyDescent="0.25">
      <c r="A38" s="84" t="s">
        <v>994</v>
      </c>
      <c r="B38" s="21" t="s">
        <v>213</v>
      </c>
      <c r="C38" s="22">
        <v>4892</v>
      </c>
      <c r="D38" s="7" t="str">
        <f t="shared" si="1"/>
        <v>N/A</v>
      </c>
      <c r="E38" s="22">
        <v>1937</v>
      </c>
      <c r="F38" s="7" t="str">
        <f t="shared" si="2"/>
        <v>N/A</v>
      </c>
      <c r="G38" s="22">
        <v>1831</v>
      </c>
      <c r="H38" s="7" t="str">
        <f t="shared" si="3"/>
        <v>N/A</v>
      </c>
      <c r="I38" s="8">
        <v>-60.4</v>
      </c>
      <c r="J38" s="8">
        <v>-5.47</v>
      </c>
      <c r="K38" s="25" t="s">
        <v>734</v>
      </c>
      <c r="L38" s="85" t="str">
        <f t="shared" si="0"/>
        <v>Yes</v>
      </c>
    </row>
    <row r="39" spans="1:12" x14ac:dyDescent="0.25">
      <c r="A39" s="84" t="s">
        <v>995</v>
      </c>
      <c r="B39" s="21" t="s">
        <v>213</v>
      </c>
      <c r="C39" s="22">
        <v>6509</v>
      </c>
      <c r="D39" s="7" t="str">
        <f t="shared" si="1"/>
        <v>N/A</v>
      </c>
      <c r="E39" s="22">
        <v>7184</v>
      </c>
      <c r="F39" s="7" t="str">
        <f t="shared" si="2"/>
        <v>N/A</v>
      </c>
      <c r="G39" s="22">
        <v>6798</v>
      </c>
      <c r="H39" s="7" t="str">
        <f t="shared" si="3"/>
        <v>N/A</v>
      </c>
      <c r="I39" s="8">
        <v>10.37</v>
      </c>
      <c r="J39" s="8">
        <v>-5.37</v>
      </c>
      <c r="K39" s="25" t="s">
        <v>734</v>
      </c>
      <c r="L39" s="85" t="str">
        <f t="shared" si="0"/>
        <v>Yes</v>
      </c>
    </row>
    <row r="40" spans="1:12" x14ac:dyDescent="0.25">
      <c r="A40" s="84" t="s">
        <v>996</v>
      </c>
      <c r="B40" s="21" t="s">
        <v>213</v>
      </c>
      <c r="C40" s="22">
        <v>0</v>
      </c>
      <c r="D40" s="7" t="str">
        <f t="shared" si="1"/>
        <v>N/A</v>
      </c>
      <c r="E40" s="22">
        <v>0</v>
      </c>
      <c r="F40" s="7" t="str">
        <f t="shared" si="2"/>
        <v>N/A</v>
      </c>
      <c r="G40" s="22">
        <v>0</v>
      </c>
      <c r="H40" s="7" t="str">
        <f t="shared" si="3"/>
        <v>N/A</v>
      </c>
      <c r="I40" s="8" t="s">
        <v>1750</v>
      </c>
      <c r="J40" s="8" t="s">
        <v>1750</v>
      </c>
      <c r="K40" s="25" t="s">
        <v>734</v>
      </c>
      <c r="L40" s="85" t="str">
        <f t="shared" si="0"/>
        <v>N/A</v>
      </c>
    </row>
    <row r="41" spans="1:12" x14ac:dyDescent="0.25">
      <c r="A41" s="142" t="s">
        <v>84</v>
      </c>
      <c r="B41" s="21" t="s">
        <v>213</v>
      </c>
      <c r="C41" s="26">
        <v>752307581</v>
      </c>
      <c r="D41" s="7" t="str">
        <f t="shared" si="1"/>
        <v>N/A</v>
      </c>
      <c r="E41" s="26">
        <v>795106543</v>
      </c>
      <c r="F41" s="7" t="str">
        <f t="shared" si="2"/>
        <v>N/A</v>
      </c>
      <c r="G41" s="26">
        <v>824733417</v>
      </c>
      <c r="H41" s="7" t="str">
        <f t="shared" si="3"/>
        <v>N/A</v>
      </c>
      <c r="I41" s="8">
        <v>5.6890000000000001</v>
      </c>
      <c r="J41" s="8">
        <v>3.726</v>
      </c>
      <c r="K41" s="25" t="s">
        <v>734</v>
      </c>
      <c r="L41" s="85" t="str">
        <f t="shared" si="0"/>
        <v>Yes</v>
      </c>
    </row>
    <row r="42" spans="1:12" x14ac:dyDescent="0.25">
      <c r="A42" s="142" t="s">
        <v>1473</v>
      </c>
      <c r="B42" s="21" t="s">
        <v>213</v>
      </c>
      <c r="C42" s="26">
        <v>5405.9842558</v>
      </c>
      <c r="D42" s="7" t="str">
        <f t="shared" si="1"/>
        <v>N/A</v>
      </c>
      <c r="E42" s="26">
        <v>5630.4281596999999</v>
      </c>
      <c r="F42" s="7" t="str">
        <f t="shared" si="2"/>
        <v>N/A</v>
      </c>
      <c r="G42" s="26">
        <v>5796.877931</v>
      </c>
      <c r="H42" s="7" t="str">
        <f t="shared" si="3"/>
        <v>N/A</v>
      </c>
      <c r="I42" s="8">
        <v>4.1520000000000001</v>
      </c>
      <c r="J42" s="8">
        <v>2.956</v>
      </c>
      <c r="K42" s="25" t="s">
        <v>734</v>
      </c>
      <c r="L42" s="85" t="str">
        <f t="shared" si="0"/>
        <v>Yes</v>
      </c>
    </row>
    <row r="43" spans="1:12" x14ac:dyDescent="0.25">
      <c r="A43" s="142" t="s">
        <v>1474</v>
      </c>
      <c r="B43" s="21" t="s">
        <v>213</v>
      </c>
      <c r="C43" s="26">
        <v>6132.5756149999997</v>
      </c>
      <c r="D43" s="7" t="str">
        <f t="shared" si="1"/>
        <v>N/A</v>
      </c>
      <c r="E43" s="26">
        <v>6448.6572612999998</v>
      </c>
      <c r="F43" s="7" t="str">
        <f t="shared" si="2"/>
        <v>N/A</v>
      </c>
      <c r="G43" s="26">
        <v>6639.8310683999998</v>
      </c>
      <c r="H43" s="7" t="str">
        <f t="shared" si="3"/>
        <v>N/A</v>
      </c>
      <c r="I43" s="8">
        <v>5.1539999999999999</v>
      </c>
      <c r="J43" s="8">
        <v>2.9649999999999999</v>
      </c>
      <c r="K43" s="25" t="s">
        <v>734</v>
      </c>
      <c r="L43" s="85" t="str">
        <f t="shared" si="0"/>
        <v>Yes</v>
      </c>
    </row>
    <row r="44" spans="1:12" x14ac:dyDescent="0.25">
      <c r="A44" s="116" t="s">
        <v>107</v>
      </c>
      <c r="B44" s="21" t="s">
        <v>213</v>
      </c>
      <c r="C44" s="26">
        <v>3490584</v>
      </c>
      <c r="D44" s="7" t="str">
        <f t="shared" si="1"/>
        <v>N/A</v>
      </c>
      <c r="E44" s="26">
        <v>6103733</v>
      </c>
      <c r="F44" s="7" t="str">
        <f t="shared" si="2"/>
        <v>N/A</v>
      </c>
      <c r="G44" s="26">
        <v>4439707</v>
      </c>
      <c r="H44" s="7" t="str">
        <f t="shared" si="3"/>
        <v>N/A</v>
      </c>
      <c r="I44" s="8">
        <v>74.86</v>
      </c>
      <c r="J44" s="8">
        <v>-27.3</v>
      </c>
      <c r="K44" s="25" t="s">
        <v>734</v>
      </c>
      <c r="L44" s="85" t="str">
        <f t="shared" si="0"/>
        <v>Yes</v>
      </c>
    </row>
    <row r="45" spans="1:12" x14ac:dyDescent="0.25">
      <c r="A45" s="142" t="s">
        <v>158</v>
      </c>
      <c r="B45" s="25" t="s">
        <v>217</v>
      </c>
      <c r="C45" s="1">
        <v>0</v>
      </c>
      <c r="D45" s="7" t="str">
        <f>IF($B45="N/A","N/A",IF(C45&gt;0,"No",IF(C45&lt;0,"No","Yes")))</f>
        <v>Yes</v>
      </c>
      <c r="E45" s="1">
        <v>0</v>
      </c>
      <c r="F45" s="7" t="str">
        <f>IF($B45="N/A","N/A",IF(E45&gt;0,"No",IF(E45&lt;0,"No","Yes")))</f>
        <v>Yes</v>
      </c>
      <c r="G45" s="1">
        <v>0</v>
      </c>
      <c r="H45" s="7" t="str">
        <f>IF($B45="N/A","N/A",IF(G45&gt;0,"No",IF(G45&lt;0,"No","Yes")))</f>
        <v>Yes</v>
      </c>
      <c r="I45" s="8" t="s">
        <v>1750</v>
      </c>
      <c r="J45" s="8" t="s">
        <v>1750</v>
      </c>
      <c r="K45" s="25" t="s">
        <v>734</v>
      </c>
      <c r="L45" s="85" t="str">
        <f t="shared" si="0"/>
        <v>N/A</v>
      </c>
    </row>
    <row r="46" spans="1:12" x14ac:dyDescent="0.25">
      <c r="A46" s="142" t="s">
        <v>156</v>
      </c>
      <c r="B46" s="21" t="s">
        <v>213</v>
      </c>
      <c r="C46" s="26">
        <v>0</v>
      </c>
      <c r="D46" s="7" t="str">
        <f t="shared" ref="D46:D47" si="4">IF($B46="N/A","N/A",IF(C46&gt;10,"No",IF(C46&lt;-10,"No","Yes")))</f>
        <v>N/A</v>
      </c>
      <c r="E46" s="26">
        <v>0</v>
      </c>
      <c r="F46" s="7" t="str">
        <f t="shared" ref="F46:F47" si="5">IF($B46="N/A","N/A",IF(E46&gt;10,"No",IF(E46&lt;-10,"No","Yes")))</f>
        <v>N/A</v>
      </c>
      <c r="G46" s="26">
        <v>0</v>
      </c>
      <c r="H46" s="7" t="str">
        <f t="shared" ref="H46:H47" si="6">IF($B46="N/A","N/A",IF(G46&gt;10,"No",IF(G46&lt;-10,"No","Yes")))</f>
        <v>N/A</v>
      </c>
      <c r="I46" s="8" t="s">
        <v>1750</v>
      </c>
      <c r="J46" s="8" t="s">
        <v>1750</v>
      </c>
      <c r="K46" s="25" t="s">
        <v>734</v>
      </c>
      <c r="L46" s="85" t="str">
        <f t="shared" si="0"/>
        <v>N/A</v>
      </c>
    </row>
    <row r="47" spans="1:12" x14ac:dyDescent="0.25">
      <c r="A47" s="142" t="s">
        <v>1276</v>
      </c>
      <c r="B47" s="21" t="s">
        <v>213</v>
      </c>
      <c r="C47" s="26" t="s">
        <v>1750</v>
      </c>
      <c r="D47" s="7" t="str">
        <f t="shared" si="4"/>
        <v>N/A</v>
      </c>
      <c r="E47" s="26" t="s">
        <v>1750</v>
      </c>
      <c r="F47" s="7" t="str">
        <f t="shared" si="5"/>
        <v>N/A</v>
      </c>
      <c r="G47" s="26" t="s">
        <v>1750</v>
      </c>
      <c r="H47" s="7" t="str">
        <f t="shared" si="6"/>
        <v>N/A</v>
      </c>
      <c r="I47" s="8" t="s">
        <v>1750</v>
      </c>
      <c r="J47" s="8" t="s">
        <v>1750</v>
      </c>
      <c r="K47" s="25" t="s">
        <v>734</v>
      </c>
      <c r="L47" s="85" t="str">
        <f>IF(J47="Div by 0", "N/A", IF(OR(J47="N/A",K47="N/A"),"N/A", IF(J47&gt;VALUE(MID(K47,1,2)), "No", IF(J47&lt;-1*VALUE(MID(K47,1,2)), "No", "Yes"))))</f>
        <v>N/A</v>
      </c>
    </row>
    <row r="48" spans="1:12" x14ac:dyDescent="0.25">
      <c r="A48" s="142" t="s">
        <v>1475</v>
      </c>
      <c r="B48" s="21" t="s">
        <v>213</v>
      </c>
      <c r="C48" s="26">
        <v>18525.530015</v>
      </c>
      <c r="D48" s="7" t="str">
        <f t="shared" ref="D48:D74" si="7">IF($B48="N/A","N/A",IF(C48&gt;10,"No",IF(C48&lt;-10,"No","Yes")))</f>
        <v>N/A</v>
      </c>
      <c r="E48" s="26">
        <v>19458.592402999999</v>
      </c>
      <c r="F48" s="7" t="str">
        <f t="shared" ref="F48:F74" si="8">IF($B48="N/A","N/A",IF(E48&gt;10,"No",IF(E48&lt;-10,"No","Yes")))</f>
        <v>N/A</v>
      </c>
      <c r="G48" s="26">
        <v>20668.547278999999</v>
      </c>
      <c r="H48" s="7" t="str">
        <f t="shared" ref="H48:H74" si="9">IF($B48="N/A","N/A",IF(G48&gt;10,"No",IF(G48&lt;-10,"No","Yes")))</f>
        <v>N/A</v>
      </c>
      <c r="I48" s="8">
        <v>5.0369999999999999</v>
      </c>
      <c r="J48" s="8">
        <v>6.218</v>
      </c>
      <c r="K48" s="25" t="s">
        <v>734</v>
      </c>
      <c r="L48" s="85" t="str">
        <f t="shared" ref="L48:L74" si="10">IF(J48="Div by 0", "N/A", IF(K48="N/A","N/A", IF(J48&gt;VALUE(MID(K48,1,2)), "No", IF(J48&lt;-1*VALUE(MID(K48,1,2)), "No", "Yes"))))</f>
        <v>Yes</v>
      </c>
    </row>
    <row r="49" spans="1:12" x14ac:dyDescent="0.25">
      <c r="A49" s="142" t="s">
        <v>1476</v>
      </c>
      <c r="B49" s="21" t="s">
        <v>213</v>
      </c>
      <c r="C49" s="26">
        <v>5263.8856489</v>
      </c>
      <c r="D49" s="7" t="str">
        <f t="shared" si="7"/>
        <v>N/A</v>
      </c>
      <c r="E49" s="26">
        <v>5707.4513528999996</v>
      </c>
      <c r="F49" s="7" t="str">
        <f t="shared" si="8"/>
        <v>N/A</v>
      </c>
      <c r="G49" s="26">
        <v>6020.7683066</v>
      </c>
      <c r="H49" s="7" t="str">
        <f t="shared" si="9"/>
        <v>N/A</v>
      </c>
      <c r="I49" s="8">
        <v>8.4269999999999996</v>
      </c>
      <c r="J49" s="8">
        <v>5.49</v>
      </c>
      <c r="K49" s="25" t="s">
        <v>734</v>
      </c>
      <c r="L49" s="85" t="str">
        <f t="shared" si="10"/>
        <v>Yes</v>
      </c>
    </row>
    <row r="50" spans="1:12" x14ac:dyDescent="0.25">
      <c r="A50" s="142" t="s">
        <v>1477</v>
      </c>
      <c r="B50" s="21" t="s">
        <v>213</v>
      </c>
      <c r="C50" s="26" t="s">
        <v>1750</v>
      </c>
      <c r="D50" s="7" t="str">
        <f t="shared" si="7"/>
        <v>N/A</v>
      </c>
      <c r="E50" s="26" t="s">
        <v>1750</v>
      </c>
      <c r="F50" s="7" t="str">
        <f t="shared" si="8"/>
        <v>N/A</v>
      </c>
      <c r="G50" s="26" t="s">
        <v>1750</v>
      </c>
      <c r="H50" s="7" t="str">
        <f t="shared" si="9"/>
        <v>N/A</v>
      </c>
      <c r="I50" s="8" t="s">
        <v>1750</v>
      </c>
      <c r="J50" s="8" t="s">
        <v>1750</v>
      </c>
      <c r="K50" s="25" t="s">
        <v>734</v>
      </c>
      <c r="L50" s="85" t="str">
        <f t="shared" si="10"/>
        <v>N/A</v>
      </c>
    </row>
    <row r="51" spans="1:12" x14ac:dyDescent="0.25">
      <c r="A51" s="142" t="s">
        <v>1478</v>
      </c>
      <c r="B51" s="21" t="s">
        <v>213</v>
      </c>
      <c r="C51" s="26">
        <v>6498.1754386000002</v>
      </c>
      <c r="D51" s="7" t="str">
        <f t="shared" si="7"/>
        <v>N/A</v>
      </c>
      <c r="E51" s="26">
        <v>5661.7469879999999</v>
      </c>
      <c r="F51" s="7" t="str">
        <f t="shared" si="8"/>
        <v>N/A</v>
      </c>
      <c r="G51" s="26">
        <v>7966.2666667000003</v>
      </c>
      <c r="H51" s="7" t="str">
        <f t="shared" si="9"/>
        <v>N/A</v>
      </c>
      <c r="I51" s="8">
        <v>-12.9</v>
      </c>
      <c r="J51" s="8">
        <v>40.700000000000003</v>
      </c>
      <c r="K51" s="25" t="s">
        <v>734</v>
      </c>
      <c r="L51" s="85" t="str">
        <f t="shared" si="10"/>
        <v>No</v>
      </c>
    </row>
    <row r="52" spans="1:12" x14ac:dyDescent="0.25">
      <c r="A52" s="142" t="s">
        <v>1479</v>
      </c>
      <c r="B52" s="21" t="s">
        <v>213</v>
      </c>
      <c r="C52" s="26">
        <v>23572.937948999999</v>
      </c>
      <c r="D52" s="7" t="str">
        <f t="shared" si="7"/>
        <v>N/A</v>
      </c>
      <c r="E52" s="26">
        <v>24658.191524999998</v>
      </c>
      <c r="F52" s="7" t="str">
        <f t="shared" si="8"/>
        <v>N/A</v>
      </c>
      <c r="G52" s="26">
        <v>26085.024678999998</v>
      </c>
      <c r="H52" s="7" t="str">
        <f t="shared" si="9"/>
        <v>N/A</v>
      </c>
      <c r="I52" s="8">
        <v>4.6040000000000001</v>
      </c>
      <c r="J52" s="8">
        <v>5.7859999999999996</v>
      </c>
      <c r="K52" s="25" t="s">
        <v>734</v>
      </c>
      <c r="L52" s="85" t="str">
        <f t="shared" si="10"/>
        <v>Yes</v>
      </c>
    </row>
    <row r="53" spans="1:12" x14ac:dyDescent="0.25">
      <c r="A53" s="142" t="s">
        <v>1480</v>
      </c>
      <c r="B53" s="21" t="s">
        <v>213</v>
      </c>
      <c r="C53" s="26" t="s">
        <v>1750</v>
      </c>
      <c r="D53" s="7" t="str">
        <f t="shared" si="7"/>
        <v>N/A</v>
      </c>
      <c r="E53" s="26" t="s">
        <v>1750</v>
      </c>
      <c r="F53" s="7" t="str">
        <f t="shared" si="8"/>
        <v>N/A</v>
      </c>
      <c r="G53" s="26" t="s">
        <v>1750</v>
      </c>
      <c r="H53" s="7" t="str">
        <f t="shared" si="9"/>
        <v>N/A</v>
      </c>
      <c r="I53" s="8" t="s">
        <v>1750</v>
      </c>
      <c r="J53" s="8" t="s">
        <v>1750</v>
      </c>
      <c r="K53" s="25" t="s">
        <v>734</v>
      </c>
      <c r="L53" s="85" t="str">
        <f t="shared" si="10"/>
        <v>N/A</v>
      </c>
    </row>
    <row r="54" spans="1:12" x14ac:dyDescent="0.25">
      <c r="A54" s="142" t="s">
        <v>1481</v>
      </c>
      <c r="B54" s="21" t="s">
        <v>213</v>
      </c>
      <c r="C54" s="26">
        <v>17983.976321999999</v>
      </c>
      <c r="D54" s="7" t="str">
        <f t="shared" si="7"/>
        <v>N/A</v>
      </c>
      <c r="E54" s="26">
        <v>18996.004156999999</v>
      </c>
      <c r="F54" s="7" t="str">
        <f t="shared" si="8"/>
        <v>N/A</v>
      </c>
      <c r="G54" s="26">
        <v>19682.176877000002</v>
      </c>
      <c r="H54" s="7" t="str">
        <f t="shared" si="9"/>
        <v>N/A</v>
      </c>
      <c r="I54" s="8">
        <v>5.6269999999999998</v>
      </c>
      <c r="J54" s="8">
        <v>3.6120000000000001</v>
      </c>
      <c r="K54" s="25" t="s">
        <v>734</v>
      </c>
      <c r="L54" s="85" t="str">
        <f t="shared" si="10"/>
        <v>Yes</v>
      </c>
    </row>
    <row r="55" spans="1:12" x14ac:dyDescent="0.25">
      <c r="A55" s="142" t="s">
        <v>1482</v>
      </c>
      <c r="B55" s="21" t="s">
        <v>213</v>
      </c>
      <c r="C55" s="26">
        <v>15129.372442</v>
      </c>
      <c r="D55" s="7" t="str">
        <f t="shared" si="7"/>
        <v>N/A</v>
      </c>
      <c r="E55" s="26">
        <v>15861.172654</v>
      </c>
      <c r="F55" s="7" t="str">
        <f t="shared" si="8"/>
        <v>N/A</v>
      </c>
      <c r="G55" s="26">
        <v>16769.872184</v>
      </c>
      <c r="H55" s="7" t="str">
        <f t="shared" si="9"/>
        <v>N/A</v>
      </c>
      <c r="I55" s="8">
        <v>4.8369999999999997</v>
      </c>
      <c r="J55" s="8">
        <v>5.7290000000000001</v>
      </c>
      <c r="K55" s="25" t="s">
        <v>734</v>
      </c>
      <c r="L55" s="85" t="str">
        <f t="shared" si="10"/>
        <v>Yes</v>
      </c>
    </row>
    <row r="56" spans="1:12" x14ac:dyDescent="0.25">
      <c r="A56" s="142" t="s">
        <v>1483</v>
      </c>
      <c r="B56" s="21" t="s">
        <v>213</v>
      </c>
      <c r="C56" s="26" t="s">
        <v>1750</v>
      </c>
      <c r="D56" s="7" t="str">
        <f t="shared" si="7"/>
        <v>N/A</v>
      </c>
      <c r="E56" s="26" t="s">
        <v>1750</v>
      </c>
      <c r="F56" s="7" t="str">
        <f t="shared" si="8"/>
        <v>N/A</v>
      </c>
      <c r="G56" s="26" t="s">
        <v>1750</v>
      </c>
      <c r="H56" s="7" t="str">
        <f t="shared" si="9"/>
        <v>N/A</v>
      </c>
      <c r="I56" s="8" t="s">
        <v>1750</v>
      </c>
      <c r="J56" s="8" t="s">
        <v>1750</v>
      </c>
      <c r="K56" s="25" t="s">
        <v>734</v>
      </c>
      <c r="L56" s="85" t="str">
        <f t="shared" si="10"/>
        <v>N/A</v>
      </c>
    </row>
    <row r="57" spans="1:12" x14ac:dyDescent="0.25">
      <c r="A57" s="142" t="s">
        <v>1484</v>
      </c>
      <c r="B57" s="21" t="s">
        <v>213</v>
      </c>
      <c r="C57" s="26">
        <v>11206.630363</v>
      </c>
      <c r="D57" s="7" t="str">
        <f t="shared" si="7"/>
        <v>N/A</v>
      </c>
      <c r="E57" s="26">
        <v>12084.625984</v>
      </c>
      <c r="F57" s="7" t="str">
        <f t="shared" si="8"/>
        <v>N/A</v>
      </c>
      <c r="G57" s="26">
        <v>12448.497925</v>
      </c>
      <c r="H57" s="7" t="str">
        <f t="shared" si="9"/>
        <v>N/A</v>
      </c>
      <c r="I57" s="8">
        <v>7.835</v>
      </c>
      <c r="J57" s="8">
        <v>3.0110000000000001</v>
      </c>
      <c r="K57" s="25" t="s">
        <v>734</v>
      </c>
      <c r="L57" s="85" t="str">
        <f t="shared" si="10"/>
        <v>Yes</v>
      </c>
    </row>
    <row r="58" spans="1:12" x14ac:dyDescent="0.25">
      <c r="A58" s="142" t="s">
        <v>1485</v>
      </c>
      <c r="B58" s="21" t="s">
        <v>213</v>
      </c>
      <c r="C58" s="26">
        <v>31180.425594</v>
      </c>
      <c r="D58" s="7" t="str">
        <f t="shared" si="7"/>
        <v>N/A</v>
      </c>
      <c r="E58" s="26">
        <v>32907.200789000002</v>
      </c>
      <c r="F58" s="7" t="str">
        <f t="shared" si="8"/>
        <v>N/A</v>
      </c>
      <c r="G58" s="26">
        <v>32693.726409999999</v>
      </c>
      <c r="H58" s="7" t="str">
        <f t="shared" si="9"/>
        <v>N/A</v>
      </c>
      <c r="I58" s="8">
        <v>5.5380000000000003</v>
      </c>
      <c r="J58" s="8">
        <v>-0.64900000000000002</v>
      </c>
      <c r="K58" s="25" t="s">
        <v>734</v>
      </c>
      <c r="L58" s="85" t="str">
        <f t="shared" si="10"/>
        <v>Yes</v>
      </c>
    </row>
    <row r="59" spans="1:12" x14ac:dyDescent="0.25">
      <c r="A59" s="142" t="s">
        <v>1486</v>
      </c>
      <c r="B59" s="21" t="s">
        <v>213</v>
      </c>
      <c r="C59" s="26" t="s">
        <v>1750</v>
      </c>
      <c r="D59" s="7" t="str">
        <f t="shared" si="7"/>
        <v>N/A</v>
      </c>
      <c r="E59" s="26" t="s">
        <v>1750</v>
      </c>
      <c r="F59" s="7" t="str">
        <f t="shared" si="8"/>
        <v>N/A</v>
      </c>
      <c r="G59" s="26" t="s">
        <v>1750</v>
      </c>
      <c r="H59" s="7" t="str">
        <f t="shared" si="9"/>
        <v>N/A</v>
      </c>
      <c r="I59" s="8" t="s">
        <v>1750</v>
      </c>
      <c r="J59" s="8" t="s">
        <v>1750</v>
      </c>
      <c r="K59" s="25" t="s">
        <v>734</v>
      </c>
      <c r="L59" s="85" t="str">
        <f t="shared" si="10"/>
        <v>N/A</v>
      </c>
    </row>
    <row r="60" spans="1:12" x14ac:dyDescent="0.25">
      <c r="A60" s="142" t="s">
        <v>1487</v>
      </c>
      <c r="B60" s="21" t="s">
        <v>213</v>
      </c>
      <c r="C60" s="26">
        <v>2212.7433547999999</v>
      </c>
      <c r="D60" s="7" t="str">
        <f t="shared" si="7"/>
        <v>N/A</v>
      </c>
      <c r="E60" s="26">
        <v>2321.1748677999999</v>
      </c>
      <c r="F60" s="7" t="str">
        <f t="shared" si="8"/>
        <v>N/A</v>
      </c>
      <c r="G60" s="26">
        <v>2309.7108033</v>
      </c>
      <c r="H60" s="7" t="str">
        <f t="shared" si="9"/>
        <v>N/A</v>
      </c>
      <c r="I60" s="8">
        <v>4.9000000000000004</v>
      </c>
      <c r="J60" s="8">
        <v>-0.49399999999999999</v>
      </c>
      <c r="K60" s="25" t="s">
        <v>734</v>
      </c>
      <c r="L60" s="85" t="str">
        <f t="shared" si="10"/>
        <v>Yes</v>
      </c>
    </row>
    <row r="61" spans="1:12" x14ac:dyDescent="0.25">
      <c r="A61" s="142" t="s">
        <v>1488</v>
      </c>
      <c r="B61" s="21" t="s">
        <v>213</v>
      </c>
      <c r="C61" s="26">
        <v>2080.7478202000002</v>
      </c>
      <c r="D61" s="7" t="str">
        <f t="shared" si="7"/>
        <v>N/A</v>
      </c>
      <c r="E61" s="26">
        <v>0</v>
      </c>
      <c r="F61" s="7" t="str">
        <f t="shared" si="8"/>
        <v>N/A</v>
      </c>
      <c r="G61" s="26">
        <v>700</v>
      </c>
      <c r="H61" s="7" t="str">
        <f t="shared" si="9"/>
        <v>N/A</v>
      </c>
      <c r="I61" s="8">
        <v>-100</v>
      </c>
      <c r="J61" s="8" t="s">
        <v>1750</v>
      </c>
      <c r="K61" s="25" t="s">
        <v>734</v>
      </c>
      <c r="L61" s="85" t="str">
        <f t="shared" si="10"/>
        <v>N/A</v>
      </c>
    </row>
    <row r="62" spans="1:12" x14ac:dyDescent="0.25">
      <c r="A62" s="142" t="s">
        <v>1489</v>
      </c>
      <c r="B62" s="21" t="s">
        <v>213</v>
      </c>
      <c r="C62" s="26" t="s">
        <v>1750</v>
      </c>
      <c r="D62" s="7" t="str">
        <f t="shared" si="7"/>
        <v>N/A</v>
      </c>
      <c r="E62" s="26" t="s">
        <v>1750</v>
      </c>
      <c r="F62" s="7" t="str">
        <f t="shared" si="8"/>
        <v>N/A</v>
      </c>
      <c r="G62" s="26" t="s">
        <v>1750</v>
      </c>
      <c r="H62" s="7" t="str">
        <f t="shared" si="9"/>
        <v>N/A</v>
      </c>
      <c r="I62" s="8" t="s">
        <v>1750</v>
      </c>
      <c r="J62" s="8" t="s">
        <v>1750</v>
      </c>
      <c r="K62" s="25" t="s">
        <v>734</v>
      </c>
      <c r="L62" s="85" t="str">
        <f t="shared" si="10"/>
        <v>N/A</v>
      </c>
    </row>
    <row r="63" spans="1:12" ht="25" x14ac:dyDescent="0.25">
      <c r="A63" s="142" t="s">
        <v>1490</v>
      </c>
      <c r="B63" s="21" t="s">
        <v>213</v>
      </c>
      <c r="C63" s="26" t="s">
        <v>1750</v>
      </c>
      <c r="D63" s="7" t="str">
        <f t="shared" si="7"/>
        <v>N/A</v>
      </c>
      <c r="E63" s="26" t="s">
        <v>1750</v>
      </c>
      <c r="F63" s="7" t="str">
        <f t="shared" si="8"/>
        <v>N/A</v>
      </c>
      <c r="G63" s="26" t="s">
        <v>1750</v>
      </c>
      <c r="H63" s="7" t="str">
        <f t="shared" si="9"/>
        <v>N/A</v>
      </c>
      <c r="I63" s="8" t="s">
        <v>1750</v>
      </c>
      <c r="J63" s="8" t="s">
        <v>1750</v>
      </c>
      <c r="K63" s="25" t="s">
        <v>734</v>
      </c>
      <c r="L63" s="85" t="str">
        <f t="shared" si="10"/>
        <v>N/A</v>
      </c>
    </row>
    <row r="64" spans="1:12" x14ac:dyDescent="0.25">
      <c r="A64" s="142" t="s">
        <v>1491</v>
      </c>
      <c r="B64" s="21" t="s">
        <v>213</v>
      </c>
      <c r="C64" s="26">
        <v>1482.2520219999999</v>
      </c>
      <c r="D64" s="7" t="str">
        <f t="shared" si="7"/>
        <v>N/A</v>
      </c>
      <c r="E64" s="26">
        <v>1711.4671837999999</v>
      </c>
      <c r="F64" s="7" t="str">
        <f t="shared" si="8"/>
        <v>N/A</v>
      </c>
      <c r="G64" s="26">
        <v>1742.2223911999999</v>
      </c>
      <c r="H64" s="7" t="str">
        <f t="shared" si="9"/>
        <v>N/A</v>
      </c>
      <c r="I64" s="8">
        <v>15.46</v>
      </c>
      <c r="J64" s="8">
        <v>1.7969999999999999</v>
      </c>
      <c r="K64" s="25" t="s">
        <v>734</v>
      </c>
      <c r="L64" s="85" t="str">
        <f t="shared" si="10"/>
        <v>Yes</v>
      </c>
    </row>
    <row r="65" spans="1:12" x14ac:dyDescent="0.25">
      <c r="A65" s="142" t="s">
        <v>1492</v>
      </c>
      <c r="B65" s="21" t="s">
        <v>213</v>
      </c>
      <c r="C65" s="26">
        <v>3214.3076664</v>
      </c>
      <c r="D65" s="7" t="str">
        <f t="shared" si="7"/>
        <v>N/A</v>
      </c>
      <c r="E65" s="26">
        <v>3962.0331237999999</v>
      </c>
      <c r="F65" s="7" t="str">
        <f t="shared" si="8"/>
        <v>N/A</v>
      </c>
      <c r="G65" s="26">
        <v>4909.2159666999996</v>
      </c>
      <c r="H65" s="7" t="str">
        <f t="shared" si="9"/>
        <v>N/A</v>
      </c>
      <c r="I65" s="8">
        <v>23.26</v>
      </c>
      <c r="J65" s="8">
        <v>23.91</v>
      </c>
      <c r="K65" s="25" t="s">
        <v>734</v>
      </c>
      <c r="L65" s="85" t="str">
        <f t="shared" si="10"/>
        <v>Yes</v>
      </c>
    </row>
    <row r="66" spans="1:12" x14ac:dyDescent="0.25">
      <c r="A66" s="142" t="s">
        <v>1493</v>
      </c>
      <c r="B66" s="21" t="s">
        <v>213</v>
      </c>
      <c r="C66" s="26">
        <v>9997.5747099</v>
      </c>
      <c r="D66" s="7" t="str">
        <f t="shared" si="7"/>
        <v>N/A</v>
      </c>
      <c r="E66" s="26">
        <v>9735.8479881000003</v>
      </c>
      <c r="F66" s="7" t="str">
        <f t="shared" si="8"/>
        <v>N/A</v>
      </c>
      <c r="G66" s="26">
        <v>6354.6856575000002</v>
      </c>
      <c r="H66" s="7" t="str">
        <f t="shared" si="9"/>
        <v>N/A</v>
      </c>
      <c r="I66" s="8">
        <v>-2.62</v>
      </c>
      <c r="J66" s="8">
        <v>-34.700000000000003</v>
      </c>
      <c r="K66" s="25" t="s">
        <v>734</v>
      </c>
      <c r="L66" s="85" t="str">
        <f t="shared" si="10"/>
        <v>No</v>
      </c>
    </row>
    <row r="67" spans="1:12" x14ac:dyDescent="0.25">
      <c r="A67" s="142" t="s">
        <v>1494</v>
      </c>
      <c r="B67" s="21" t="s">
        <v>213</v>
      </c>
      <c r="C67" s="26" t="s">
        <v>1750</v>
      </c>
      <c r="D67" s="7" t="str">
        <f t="shared" si="7"/>
        <v>N/A</v>
      </c>
      <c r="E67" s="26" t="s">
        <v>1750</v>
      </c>
      <c r="F67" s="7" t="str">
        <f t="shared" si="8"/>
        <v>N/A</v>
      </c>
      <c r="G67" s="26" t="s">
        <v>1750</v>
      </c>
      <c r="H67" s="7" t="str">
        <f t="shared" si="9"/>
        <v>N/A</v>
      </c>
      <c r="I67" s="8" t="s">
        <v>1750</v>
      </c>
      <c r="J67" s="8" t="s">
        <v>1750</v>
      </c>
      <c r="K67" s="25" t="s">
        <v>734</v>
      </c>
      <c r="L67" s="85" t="str">
        <f t="shared" si="10"/>
        <v>N/A</v>
      </c>
    </row>
    <row r="68" spans="1:12" x14ac:dyDescent="0.25">
      <c r="A68" s="142" t="s">
        <v>1495</v>
      </c>
      <c r="B68" s="21" t="s">
        <v>213</v>
      </c>
      <c r="C68" s="26">
        <v>3759.6904814999998</v>
      </c>
      <c r="D68" s="7" t="str">
        <f t="shared" si="7"/>
        <v>N/A</v>
      </c>
      <c r="E68" s="26">
        <v>3900.4704188999999</v>
      </c>
      <c r="F68" s="7" t="str">
        <f t="shared" si="8"/>
        <v>N/A</v>
      </c>
      <c r="G68" s="26">
        <v>3951.0451486000002</v>
      </c>
      <c r="H68" s="7" t="str">
        <f t="shared" si="9"/>
        <v>N/A</v>
      </c>
      <c r="I68" s="8">
        <v>3.7440000000000002</v>
      </c>
      <c r="J68" s="8">
        <v>1.2969999999999999</v>
      </c>
      <c r="K68" s="25" t="s">
        <v>734</v>
      </c>
      <c r="L68" s="85" t="str">
        <f t="shared" si="10"/>
        <v>Yes</v>
      </c>
    </row>
    <row r="69" spans="1:12" x14ac:dyDescent="0.25">
      <c r="A69" s="142" t="s">
        <v>1496</v>
      </c>
      <c r="B69" s="21" t="s">
        <v>213</v>
      </c>
      <c r="C69" s="26">
        <v>4242.5582001000002</v>
      </c>
      <c r="D69" s="7" t="str">
        <f t="shared" si="7"/>
        <v>N/A</v>
      </c>
      <c r="E69" s="26">
        <v>4177.2700297000001</v>
      </c>
      <c r="F69" s="7" t="str">
        <f t="shared" si="8"/>
        <v>N/A</v>
      </c>
      <c r="G69" s="26">
        <v>4265.4481783000001</v>
      </c>
      <c r="H69" s="7" t="str">
        <f t="shared" si="9"/>
        <v>N/A</v>
      </c>
      <c r="I69" s="8">
        <v>-1.54</v>
      </c>
      <c r="J69" s="8">
        <v>2.1110000000000002</v>
      </c>
      <c r="K69" s="25" t="s">
        <v>734</v>
      </c>
      <c r="L69" s="85" t="str">
        <f t="shared" si="10"/>
        <v>Yes</v>
      </c>
    </row>
    <row r="70" spans="1:12" x14ac:dyDescent="0.25">
      <c r="A70" s="142" t="s">
        <v>1497</v>
      </c>
      <c r="B70" s="21" t="s">
        <v>213</v>
      </c>
      <c r="C70" s="26" t="s">
        <v>1750</v>
      </c>
      <c r="D70" s="7" t="str">
        <f t="shared" si="7"/>
        <v>N/A</v>
      </c>
      <c r="E70" s="26" t="s">
        <v>1750</v>
      </c>
      <c r="F70" s="7" t="str">
        <f t="shared" si="8"/>
        <v>N/A</v>
      </c>
      <c r="G70" s="26" t="s">
        <v>1750</v>
      </c>
      <c r="H70" s="7" t="str">
        <f t="shared" si="9"/>
        <v>N/A</v>
      </c>
      <c r="I70" s="8" t="s">
        <v>1750</v>
      </c>
      <c r="J70" s="8" t="s">
        <v>1750</v>
      </c>
      <c r="K70" s="25" t="s">
        <v>734</v>
      </c>
      <c r="L70" s="85" t="str">
        <f t="shared" si="10"/>
        <v>N/A</v>
      </c>
    </row>
    <row r="71" spans="1:12" ht="25" x14ac:dyDescent="0.25">
      <c r="A71" s="142" t="s">
        <v>1498</v>
      </c>
      <c r="B71" s="21" t="s">
        <v>213</v>
      </c>
      <c r="C71" s="26" t="s">
        <v>1750</v>
      </c>
      <c r="D71" s="7" t="str">
        <f t="shared" si="7"/>
        <v>N/A</v>
      </c>
      <c r="E71" s="26" t="s">
        <v>1750</v>
      </c>
      <c r="F71" s="7" t="str">
        <f t="shared" si="8"/>
        <v>N/A</v>
      </c>
      <c r="G71" s="26" t="s">
        <v>1750</v>
      </c>
      <c r="H71" s="7" t="str">
        <f t="shared" si="9"/>
        <v>N/A</v>
      </c>
      <c r="I71" s="8" t="s">
        <v>1750</v>
      </c>
      <c r="J71" s="8" t="s">
        <v>1750</v>
      </c>
      <c r="K71" s="25" t="s">
        <v>734</v>
      </c>
      <c r="L71" s="85" t="str">
        <f t="shared" si="10"/>
        <v>N/A</v>
      </c>
    </row>
    <row r="72" spans="1:12" x14ac:dyDescent="0.25">
      <c r="A72" s="142" t="s">
        <v>1499</v>
      </c>
      <c r="B72" s="21" t="s">
        <v>213</v>
      </c>
      <c r="C72" s="26">
        <v>2974.0026573999999</v>
      </c>
      <c r="D72" s="7" t="str">
        <f t="shared" si="7"/>
        <v>N/A</v>
      </c>
      <c r="E72" s="26">
        <v>2137.6721735000001</v>
      </c>
      <c r="F72" s="7" t="str">
        <f t="shared" si="8"/>
        <v>N/A</v>
      </c>
      <c r="G72" s="26">
        <v>2206.0447843000002</v>
      </c>
      <c r="H72" s="7" t="str">
        <f t="shared" si="9"/>
        <v>N/A</v>
      </c>
      <c r="I72" s="8">
        <v>-28.1</v>
      </c>
      <c r="J72" s="8">
        <v>3.198</v>
      </c>
      <c r="K72" s="25" t="s">
        <v>734</v>
      </c>
      <c r="L72" s="85" t="str">
        <f t="shared" si="10"/>
        <v>Yes</v>
      </c>
    </row>
    <row r="73" spans="1:12" x14ac:dyDescent="0.25">
      <c r="A73" s="142" t="s">
        <v>1500</v>
      </c>
      <c r="B73" s="21" t="s">
        <v>213</v>
      </c>
      <c r="C73" s="26">
        <v>3524.2220003000002</v>
      </c>
      <c r="D73" s="7" t="str">
        <f t="shared" si="7"/>
        <v>N/A</v>
      </c>
      <c r="E73" s="26">
        <v>3830.4145322999998</v>
      </c>
      <c r="F73" s="7" t="str">
        <f t="shared" si="8"/>
        <v>N/A</v>
      </c>
      <c r="G73" s="26">
        <v>3734.2939099999999</v>
      </c>
      <c r="H73" s="7" t="str">
        <f t="shared" si="9"/>
        <v>N/A</v>
      </c>
      <c r="I73" s="8">
        <v>8.6880000000000006</v>
      </c>
      <c r="J73" s="8">
        <v>-2.5099999999999998</v>
      </c>
      <c r="K73" s="25" t="s">
        <v>734</v>
      </c>
      <c r="L73" s="85" t="str">
        <f t="shared" si="10"/>
        <v>Yes</v>
      </c>
    </row>
    <row r="74" spans="1:12" x14ac:dyDescent="0.25">
      <c r="A74" s="142" t="s">
        <v>1501</v>
      </c>
      <c r="B74" s="21" t="s">
        <v>213</v>
      </c>
      <c r="C74" s="26" t="s">
        <v>1750</v>
      </c>
      <c r="D74" s="7" t="str">
        <f t="shared" si="7"/>
        <v>N/A</v>
      </c>
      <c r="E74" s="26" t="s">
        <v>1750</v>
      </c>
      <c r="F74" s="7" t="str">
        <f t="shared" si="8"/>
        <v>N/A</v>
      </c>
      <c r="G74" s="26" t="s">
        <v>1750</v>
      </c>
      <c r="H74" s="7" t="str">
        <f t="shared" si="9"/>
        <v>N/A</v>
      </c>
      <c r="I74" s="8" t="s">
        <v>1750</v>
      </c>
      <c r="J74" s="8" t="s">
        <v>1750</v>
      </c>
      <c r="K74" s="25" t="s">
        <v>734</v>
      </c>
      <c r="L74" s="85" t="str">
        <f t="shared" si="10"/>
        <v>N/A</v>
      </c>
    </row>
    <row r="75" spans="1:12" x14ac:dyDescent="0.25">
      <c r="A75" s="142" t="s">
        <v>1583</v>
      </c>
      <c r="B75" s="21" t="s">
        <v>213</v>
      </c>
      <c r="C75" s="26">
        <v>113330721</v>
      </c>
      <c r="D75" s="7" t="str">
        <f t="shared" ref="D75:D144" si="11">IF($B75="N/A","N/A",IF(C75&gt;10,"No",IF(C75&lt;-10,"No","Yes")))</f>
        <v>N/A</v>
      </c>
      <c r="E75" s="26">
        <v>119676223</v>
      </c>
      <c r="F75" s="7" t="str">
        <f t="shared" ref="F75:F144" si="12">IF($B75="N/A","N/A",IF(E75&gt;10,"No",IF(E75&lt;-10,"No","Yes")))</f>
        <v>N/A</v>
      </c>
      <c r="G75" s="26">
        <v>125462904</v>
      </c>
      <c r="H75" s="7" t="str">
        <f t="shared" ref="H75:H144" si="13">IF($B75="N/A","N/A",IF(G75&gt;10,"No",IF(G75&lt;-10,"No","Yes")))</f>
        <v>N/A</v>
      </c>
      <c r="I75" s="8">
        <v>5.5990000000000002</v>
      </c>
      <c r="J75" s="8">
        <v>4.835</v>
      </c>
      <c r="K75" s="25" t="s">
        <v>734</v>
      </c>
      <c r="L75" s="85" t="str">
        <f t="shared" ref="L75:L135" si="14">IF(J75="Div by 0", "N/A", IF(K75="N/A","N/A", IF(J75&gt;VALUE(MID(K75,1,2)), "No", IF(J75&lt;-1*VALUE(MID(K75,1,2)), "No", "Yes"))))</f>
        <v>Yes</v>
      </c>
    </row>
    <row r="76" spans="1:12" x14ac:dyDescent="0.25">
      <c r="A76" s="142" t="s">
        <v>595</v>
      </c>
      <c r="B76" s="21" t="s">
        <v>213</v>
      </c>
      <c r="C76" s="22">
        <v>16198</v>
      </c>
      <c r="D76" s="7" t="str">
        <f t="shared" si="11"/>
        <v>N/A</v>
      </c>
      <c r="E76" s="22">
        <v>15945</v>
      </c>
      <c r="F76" s="7" t="str">
        <f t="shared" si="12"/>
        <v>N/A</v>
      </c>
      <c r="G76" s="22">
        <v>15700</v>
      </c>
      <c r="H76" s="7" t="str">
        <f t="shared" si="13"/>
        <v>N/A</v>
      </c>
      <c r="I76" s="8">
        <v>-1.56</v>
      </c>
      <c r="J76" s="8">
        <v>-1.54</v>
      </c>
      <c r="K76" s="25" t="s">
        <v>734</v>
      </c>
      <c r="L76" s="85" t="str">
        <f t="shared" si="14"/>
        <v>Yes</v>
      </c>
    </row>
    <row r="77" spans="1:12" x14ac:dyDescent="0.25">
      <c r="A77" s="142" t="s">
        <v>1410</v>
      </c>
      <c r="B77" s="21" t="s">
        <v>213</v>
      </c>
      <c r="C77" s="26">
        <v>6996.5872946999998</v>
      </c>
      <c r="D77" s="7" t="str">
        <f t="shared" si="11"/>
        <v>N/A</v>
      </c>
      <c r="E77" s="26">
        <v>7505.5643147999999</v>
      </c>
      <c r="F77" s="7" t="str">
        <f t="shared" si="12"/>
        <v>N/A</v>
      </c>
      <c r="G77" s="26">
        <v>7991.2677707000003</v>
      </c>
      <c r="H77" s="7" t="str">
        <f t="shared" si="13"/>
        <v>N/A</v>
      </c>
      <c r="I77" s="8">
        <v>7.2750000000000004</v>
      </c>
      <c r="J77" s="8">
        <v>6.4710000000000001</v>
      </c>
      <c r="K77" s="25" t="s">
        <v>734</v>
      </c>
      <c r="L77" s="85" t="str">
        <f t="shared" si="14"/>
        <v>Yes</v>
      </c>
    </row>
    <row r="78" spans="1:12" x14ac:dyDescent="0.25">
      <c r="A78" s="142" t="s">
        <v>1411</v>
      </c>
      <c r="B78" s="21" t="s">
        <v>213</v>
      </c>
      <c r="C78" s="22">
        <v>4.6563773304999998</v>
      </c>
      <c r="D78" s="7" t="str">
        <f t="shared" si="11"/>
        <v>N/A</v>
      </c>
      <c r="E78" s="22">
        <v>4.8020696142999997</v>
      </c>
      <c r="F78" s="7" t="str">
        <f t="shared" si="12"/>
        <v>N/A</v>
      </c>
      <c r="G78" s="22">
        <v>4.9136305731999999</v>
      </c>
      <c r="H78" s="7" t="str">
        <f t="shared" si="13"/>
        <v>N/A</v>
      </c>
      <c r="I78" s="8">
        <v>3.129</v>
      </c>
      <c r="J78" s="8">
        <v>2.323</v>
      </c>
      <c r="K78" s="25" t="s">
        <v>734</v>
      </c>
      <c r="L78" s="85" t="str">
        <f t="shared" si="14"/>
        <v>Yes</v>
      </c>
    </row>
    <row r="79" spans="1:12" x14ac:dyDescent="0.25">
      <c r="A79" s="142" t="s">
        <v>596</v>
      </c>
      <c r="B79" s="21" t="s">
        <v>213</v>
      </c>
      <c r="C79" s="26">
        <v>3246673</v>
      </c>
      <c r="D79" s="7" t="str">
        <f t="shared" si="11"/>
        <v>N/A</v>
      </c>
      <c r="E79" s="26">
        <v>2952276</v>
      </c>
      <c r="F79" s="7" t="str">
        <f t="shared" si="12"/>
        <v>N/A</v>
      </c>
      <c r="G79" s="26">
        <v>2768757</v>
      </c>
      <c r="H79" s="7" t="str">
        <f t="shared" si="13"/>
        <v>N/A</v>
      </c>
      <c r="I79" s="8">
        <v>-9.07</v>
      </c>
      <c r="J79" s="8">
        <v>-6.22</v>
      </c>
      <c r="K79" s="25" t="s">
        <v>734</v>
      </c>
      <c r="L79" s="85" t="str">
        <f t="shared" si="14"/>
        <v>Yes</v>
      </c>
    </row>
    <row r="80" spans="1:12" x14ac:dyDescent="0.25">
      <c r="A80" s="142" t="s">
        <v>597</v>
      </c>
      <c r="B80" s="21" t="s">
        <v>213</v>
      </c>
      <c r="C80" s="22">
        <v>86</v>
      </c>
      <c r="D80" s="7" t="str">
        <f t="shared" si="11"/>
        <v>N/A</v>
      </c>
      <c r="E80" s="22">
        <v>90</v>
      </c>
      <c r="F80" s="7" t="str">
        <f t="shared" si="12"/>
        <v>N/A</v>
      </c>
      <c r="G80" s="22">
        <v>53</v>
      </c>
      <c r="H80" s="7" t="str">
        <f t="shared" si="13"/>
        <v>N/A</v>
      </c>
      <c r="I80" s="8">
        <v>4.6509999999999998</v>
      </c>
      <c r="J80" s="8">
        <v>-41.1</v>
      </c>
      <c r="K80" s="25" t="s">
        <v>734</v>
      </c>
      <c r="L80" s="85" t="str">
        <f t="shared" si="14"/>
        <v>No</v>
      </c>
    </row>
    <row r="81" spans="1:12" x14ac:dyDescent="0.25">
      <c r="A81" s="142" t="s">
        <v>1412</v>
      </c>
      <c r="B81" s="21" t="s">
        <v>213</v>
      </c>
      <c r="C81" s="26">
        <v>37752.011628</v>
      </c>
      <c r="D81" s="7" t="str">
        <f t="shared" si="11"/>
        <v>N/A</v>
      </c>
      <c r="E81" s="26">
        <v>32803.066666999999</v>
      </c>
      <c r="F81" s="7" t="str">
        <f t="shared" si="12"/>
        <v>N/A</v>
      </c>
      <c r="G81" s="26">
        <v>52240.698112999999</v>
      </c>
      <c r="H81" s="7" t="str">
        <f t="shared" si="13"/>
        <v>N/A</v>
      </c>
      <c r="I81" s="8">
        <v>-13.1</v>
      </c>
      <c r="J81" s="8">
        <v>59.26</v>
      </c>
      <c r="K81" s="25" t="s">
        <v>734</v>
      </c>
      <c r="L81" s="85" t="str">
        <f t="shared" si="14"/>
        <v>No</v>
      </c>
    </row>
    <row r="82" spans="1:12" ht="25" x14ac:dyDescent="0.25">
      <c r="A82" s="142" t="s">
        <v>598</v>
      </c>
      <c r="B82" s="21" t="s">
        <v>213</v>
      </c>
      <c r="C82" s="26">
        <v>24094908</v>
      </c>
      <c r="D82" s="7" t="str">
        <f t="shared" si="11"/>
        <v>N/A</v>
      </c>
      <c r="E82" s="26">
        <v>24870735</v>
      </c>
      <c r="F82" s="7" t="str">
        <f t="shared" si="12"/>
        <v>N/A</v>
      </c>
      <c r="G82" s="26">
        <v>17206610</v>
      </c>
      <c r="H82" s="7" t="str">
        <f t="shared" si="13"/>
        <v>N/A</v>
      </c>
      <c r="I82" s="8">
        <v>3.22</v>
      </c>
      <c r="J82" s="8">
        <v>-30.8</v>
      </c>
      <c r="K82" s="25" t="s">
        <v>734</v>
      </c>
      <c r="L82" s="85" t="str">
        <f t="shared" si="14"/>
        <v>No</v>
      </c>
    </row>
    <row r="83" spans="1:12" x14ac:dyDescent="0.25">
      <c r="A83" s="142" t="s">
        <v>599</v>
      </c>
      <c r="B83" s="21" t="s">
        <v>213</v>
      </c>
      <c r="C83" s="22">
        <v>721</v>
      </c>
      <c r="D83" s="7" t="str">
        <f t="shared" si="11"/>
        <v>N/A</v>
      </c>
      <c r="E83" s="22">
        <v>764</v>
      </c>
      <c r="F83" s="7" t="str">
        <f t="shared" si="12"/>
        <v>N/A</v>
      </c>
      <c r="G83" s="22">
        <v>658</v>
      </c>
      <c r="H83" s="7" t="str">
        <f t="shared" si="13"/>
        <v>N/A</v>
      </c>
      <c r="I83" s="8">
        <v>5.9640000000000004</v>
      </c>
      <c r="J83" s="8">
        <v>-13.9</v>
      </c>
      <c r="K83" s="25" t="s">
        <v>734</v>
      </c>
      <c r="L83" s="85" t="str">
        <f t="shared" si="14"/>
        <v>Yes</v>
      </c>
    </row>
    <row r="84" spans="1:12" ht="25" x14ac:dyDescent="0.25">
      <c r="A84" s="116" t="s">
        <v>1413</v>
      </c>
      <c r="B84" s="21" t="s">
        <v>213</v>
      </c>
      <c r="C84" s="26">
        <v>33418.735090000002</v>
      </c>
      <c r="D84" s="7" t="str">
        <f t="shared" si="11"/>
        <v>N/A</v>
      </c>
      <c r="E84" s="26">
        <v>32553.318062999999</v>
      </c>
      <c r="F84" s="7" t="str">
        <f t="shared" si="12"/>
        <v>N/A</v>
      </c>
      <c r="G84" s="26">
        <v>26149.863222</v>
      </c>
      <c r="H84" s="7" t="str">
        <f t="shared" si="13"/>
        <v>N/A</v>
      </c>
      <c r="I84" s="8">
        <v>-2.59</v>
      </c>
      <c r="J84" s="8">
        <v>-19.7</v>
      </c>
      <c r="K84" s="25" t="s">
        <v>734</v>
      </c>
      <c r="L84" s="85" t="str">
        <f t="shared" si="14"/>
        <v>Yes</v>
      </c>
    </row>
    <row r="85" spans="1:12" x14ac:dyDescent="0.25">
      <c r="A85" s="116" t="s">
        <v>600</v>
      </c>
      <c r="B85" s="21" t="s">
        <v>213</v>
      </c>
      <c r="C85" s="26">
        <v>29262911</v>
      </c>
      <c r="D85" s="7" t="str">
        <f t="shared" si="11"/>
        <v>N/A</v>
      </c>
      <c r="E85" s="26">
        <v>31079644</v>
      </c>
      <c r="F85" s="7" t="str">
        <f t="shared" si="12"/>
        <v>N/A</v>
      </c>
      <c r="G85" s="26">
        <v>41896161</v>
      </c>
      <c r="H85" s="7" t="str">
        <f t="shared" si="13"/>
        <v>N/A</v>
      </c>
      <c r="I85" s="8">
        <v>6.2080000000000002</v>
      </c>
      <c r="J85" s="8">
        <v>34.799999999999997</v>
      </c>
      <c r="K85" s="25" t="s">
        <v>734</v>
      </c>
      <c r="L85" s="85" t="str">
        <f t="shared" si="14"/>
        <v>No</v>
      </c>
    </row>
    <row r="86" spans="1:12" x14ac:dyDescent="0.25">
      <c r="A86" s="116" t="s">
        <v>601</v>
      </c>
      <c r="B86" s="21" t="s">
        <v>213</v>
      </c>
      <c r="C86" s="22">
        <v>219</v>
      </c>
      <c r="D86" s="7" t="str">
        <f t="shared" si="11"/>
        <v>N/A</v>
      </c>
      <c r="E86" s="22">
        <v>221</v>
      </c>
      <c r="F86" s="7" t="str">
        <f t="shared" si="12"/>
        <v>N/A</v>
      </c>
      <c r="G86" s="22">
        <v>1135</v>
      </c>
      <c r="H86" s="7" t="str">
        <f t="shared" si="13"/>
        <v>N/A</v>
      </c>
      <c r="I86" s="8">
        <v>0.91320000000000001</v>
      </c>
      <c r="J86" s="8">
        <v>413.6</v>
      </c>
      <c r="K86" s="25" t="s">
        <v>734</v>
      </c>
      <c r="L86" s="85" t="str">
        <f t="shared" si="14"/>
        <v>No</v>
      </c>
    </row>
    <row r="87" spans="1:12" x14ac:dyDescent="0.25">
      <c r="A87" s="116" t="s">
        <v>1414</v>
      </c>
      <c r="B87" s="21" t="s">
        <v>213</v>
      </c>
      <c r="C87" s="26">
        <v>133620.59817000001</v>
      </c>
      <c r="D87" s="7" t="str">
        <f t="shared" si="11"/>
        <v>N/A</v>
      </c>
      <c r="E87" s="26">
        <v>140631.87330000001</v>
      </c>
      <c r="F87" s="7" t="str">
        <f t="shared" si="12"/>
        <v>N/A</v>
      </c>
      <c r="G87" s="26">
        <v>36912.917180999997</v>
      </c>
      <c r="H87" s="7" t="str">
        <f t="shared" si="13"/>
        <v>N/A</v>
      </c>
      <c r="I87" s="8">
        <v>5.2469999999999999</v>
      </c>
      <c r="J87" s="8">
        <v>-73.8</v>
      </c>
      <c r="K87" s="25" t="s">
        <v>734</v>
      </c>
      <c r="L87" s="85" t="str">
        <f t="shared" si="14"/>
        <v>No</v>
      </c>
    </row>
    <row r="88" spans="1:12" x14ac:dyDescent="0.25">
      <c r="A88" s="142" t="s">
        <v>602</v>
      </c>
      <c r="B88" s="21" t="s">
        <v>213</v>
      </c>
      <c r="C88" s="26">
        <v>127399471</v>
      </c>
      <c r="D88" s="7" t="str">
        <f t="shared" si="11"/>
        <v>N/A</v>
      </c>
      <c r="E88" s="26">
        <v>133444092</v>
      </c>
      <c r="F88" s="7" t="str">
        <f t="shared" si="12"/>
        <v>N/A</v>
      </c>
      <c r="G88" s="26">
        <v>129005836</v>
      </c>
      <c r="H88" s="7" t="str">
        <f t="shared" si="13"/>
        <v>N/A</v>
      </c>
      <c r="I88" s="8">
        <v>4.7450000000000001</v>
      </c>
      <c r="J88" s="8">
        <v>-3.33</v>
      </c>
      <c r="K88" s="25" t="s">
        <v>734</v>
      </c>
      <c r="L88" s="85" t="str">
        <f t="shared" si="14"/>
        <v>Yes</v>
      </c>
    </row>
    <row r="89" spans="1:12" x14ac:dyDescent="0.25">
      <c r="A89" s="145" t="s">
        <v>603</v>
      </c>
      <c r="B89" s="22" t="s">
        <v>213</v>
      </c>
      <c r="C89" s="22">
        <v>5122</v>
      </c>
      <c r="D89" s="7" t="str">
        <f t="shared" si="11"/>
        <v>N/A</v>
      </c>
      <c r="E89" s="22">
        <v>4984</v>
      </c>
      <c r="F89" s="7" t="str">
        <f t="shared" si="12"/>
        <v>N/A</v>
      </c>
      <c r="G89" s="22">
        <v>4892</v>
      </c>
      <c r="H89" s="7" t="str">
        <f t="shared" si="13"/>
        <v>N/A</v>
      </c>
      <c r="I89" s="8">
        <v>-2.69</v>
      </c>
      <c r="J89" s="8">
        <v>-1.85</v>
      </c>
      <c r="K89" s="1" t="s">
        <v>734</v>
      </c>
      <c r="L89" s="85" t="str">
        <f t="shared" si="14"/>
        <v>Yes</v>
      </c>
    </row>
    <row r="90" spans="1:12" x14ac:dyDescent="0.25">
      <c r="A90" s="142" t="s">
        <v>1415</v>
      </c>
      <c r="B90" s="21" t="s">
        <v>213</v>
      </c>
      <c r="C90" s="26">
        <v>24872.993167000001</v>
      </c>
      <c r="D90" s="7" t="str">
        <f t="shared" si="11"/>
        <v>N/A</v>
      </c>
      <c r="E90" s="26">
        <v>26774.496790000001</v>
      </c>
      <c r="F90" s="7" t="str">
        <f t="shared" si="12"/>
        <v>N/A</v>
      </c>
      <c r="G90" s="26">
        <v>26370.775960999999</v>
      </c>
      <c r="H90" s="7" t="str">
        <f t="shared" si="13"/>
        <v>N/A</v>
      </c>
      <c r="I90" s="8">
        <v>7.6449999999999996</v>
      </c>
      <c r="J90" s="8">
        <v>-1.51</v>
      </c>
      <c r="K90" s="25" t="s">
        <v>734</v>
      </c>
      <c r="L90" s="85" t="str">
        <f t="shared" si="14"/>
        <v>Yes</v>
      </c>
    </row>
    <row r="91" spans="1:12" x14ac:dyDescent="0.25">
      <c r="A91" s="142" t="s">
        <v>604</v>
      </c>
      <c r="B91" s="21" t="s">
        <v>213</v>
      </c>
      <c r="C91" s="26">
        <v>46298029</v>
      </c>
      <c r="D91" s="7" t="str">
        <f t="shared" si="11"/>
        <v>N/A</v>
      </c>
      <c r="E91" s="26">
        <v>46750282</v>
      </c>
      <c r="F91" s="7" t="str">
        <f t="shared" si="12"/>
        <v>N/A</v>
      </c>
      <c r="G91" s="26">
        <v>41935594</v>
      </c>
      <c r="H91" s="7" t="str">
        <f t="shared" si="13"/>
        <v>N/A</v>
      </c>
      <c r="I91" s="8">
        <v>0.9768</v>
      </c>
      <c r="J91" s="8">
        <v>-10.3</v>
      </c>
      <c r="K91" s="25" t="s">
        <v>734</v>
      </c>
      <c r="L91" s="85" t="str">
        <f t="shared" si="14"/>
        <v>Yes</v>
      </c>
    </row>
    <row r="92" spans="1:12" x14ac:dyDescent="0.25">
      <c r="A92" s="142" t="s">
        <v>605</v>
      </c>
      <c r="B92" s="21" t="s">
        <v>213</v>
      </c>
      <c r="C92" s="22">
        <v>74949</v>
      </c>
      <c r="D92" s="7" t="str">
        <f t="shared" si="11"/>
        <v>N/A</v>
      </c>
      <c r="E92" s="22">
        <v>75425</v>
      </c>
      <c r="F92" s="7" t="str">
        <f t="shared" si="12"/>
        <v>N/A</v>
      </c>
      <c r="G92" s="22">
        <v>76750</v>
      </c>
      <c r="H92" s="7" t="str">
        <f t="shared" si="13"/>
        <v>N/A</v>
      </c>
      <c r="I92" s="8">
        <v>0.6351</v>
      </c>
      <c r="J92" s="8">
        <v>1.7569999999999999</v>
      </c>
      <c r="K92" s="25" t="s">
        <v>734</v>
      </c>
      <c r="L92" s="85" t="str">
        <f t="shared" si="14"/>
        <v>Yes</v>
      </c>
    </row>
    <row r="93" spans="1:12" x14ac:dyDescent="0.25">
      <c r="A93" s="142" t="s">
        <v>1416</v>
      </c>
      <c r="B93" s="21" t="s">
        <v>213</v>
      </c>
      <c r="C93" s="26">
        <v>617.72710776999998</v>
      </c>
      <c r="D93" s="7" t="str">
        <f t="shared" si="11"/>
        <v>N/A</v>
      </c>
      <c r="E93" s="26">
        <v>619.82475307000004</v>
      </c>
      <c r="F93" s="7" t="str">
        <f t="shared" si="12"/>
        <v>N/A</v>
      </c>
      <c r="G93" s="26">
        <v>546.39210422999997</v>
      </c>
      <c r="H93" s="7" t="str">
        <f t="shared" si="13"/>
        <v>N/A</v>
      </c>
      <c r="I93" s="8">
        <v>0.33960000000000001</v>
      </c>
      <c r="J93" s="8">
        <v>-11.8</v>
      </c>
      <c r="K93" s="25" t="s">
        <v>734</v>
      </c>
      <c r="L93" s="85" t="str">
        <f t="shared" si="14"/>
        <v>Yes</v>
      </c>
    </row>
    <row r="94" spans="1:12" x14ac:dyDescent="0.25">
      <c r="A94" s="142" t="s">
        <v>606</v>
      </c>
      <c r="B94" s="21" t="s">
        <v>213</v>
      </c>
      <c r="C94" s="26">
        <v>14272069</v>
      </c>
      <c r="D94" s="7" t="str">
        <f t="shared" si="11"/>
        <v>N/A</v>
      </c>
      <c r="E94" s="26">
        <v>16072459</v>
      </c>
      <c r="F94" s="7" t="str">
        <f t="shared" si="12"/>
        <v>N/A</v>
      </c>
      <c r="G94" s="26">
        <v>16593688</v>
      </c>
      <c r="H94" s="7" t="str">
        <f t="shared" si="13"/>
        <v>N/A</v>
      </c>
      <c r="I94" s="8">
        <v>12.61</v>
      </c>
      <c r="J94" s="8">
        <v>3.2429999999999999</v>
      </c>
      <c r="K94" s="25" t="s">
        <v>734</v>
      </c>
      <c r="L94" s="85" t="str">
        <f t="shared" si="14"/>
        <v>Yes</v>
      </c>
    </row>
    <row r="95" spans="1:12" x14ac:dyDescent="0.25">
      <c r="A95" s="142" t="s">
        <v>607</v>
      </c>
      <c r="B95" s="21" t="s">
        <v>213</v>
      </c>
      <c r="C95" s="22">
        <v>40756</v>
      </c>
      <c r="D95" s="7" t="str">
        <f t="shared" si="11"/>
        <v>N/A</v>
      </c>
      <c r="E95" s="22">
        <v>41438</v>
      </c>
      <c r="F95" s="7" t="str">
        <f t="shared" si="12"/>
        <v>N/A</v>
      </c>
      <c r="G95" s="22">
        <v>42126</v>
      </c>
      <c r="H95" s="7" t="str">
        <f t="shared" si="13"/>
        <v>N/A</v>
      </c>
      <c r="I95" s="8">
        <v>1.673</v>
      </c>
      <c r="J95" s="8">
        <v>1.66</v>
      </c>
      <c r="K95" s="25" t="s">
        <v>734</v>
      </c>
      <c r="L95" s="85" t="str">
        <f t="shared" si="14"/>
        <v>Yes</v>
      </c>
    </row>
    <row r="96" spans="1:12" x14ac:dyDescent="0.25">
      <c r="A96" s="142" t="s">
        <v>1417</v>
      </c>
      <c r="B96" s="21" t="s">
        <v>213</v>
      </c>
      <c r="C96" s="26">
        <v>350.18326136000002</v>
      </c>
      <c r="D96" s="7" t="str">
        <f t="shared" si="11"/>
        <v>N/A</v>
      </c>
      <c r="E96" s="26">
        <v>387.86763357000001</v>
      </c>
      <c r="F96" s="7" t="str">
        <f t="shared" si="12"/>
        <v>N/A</v>
      </c>
      <c r="G96" s="26">
        <v>393.90609124999997</v>
      </c>
      <c r="H96" s="7" t="str">
        <f t="shared" si="13"/>
        <v>N/A</v>
      </c>
      <c r="I96" s="8">
        <v>10.76</v>
      </c>
      <c r="J96" s="8">
        <v>1.5569999999999999</v>
      </c>
      <c r="K96" s="25" t="s">
        <v>734</v>
      </c>
      <c r="L96" s="85" t="str">
        <f t="shared" si="14"/>
        <v>Yes</v>
      </c>
    </row>
    <row r="97" spans="1:12" ht="25" x14ac:dyDescent="0.25">
      <c r="A97" s="142" t="s">
        <v>608</v>
      </c>
      <c r="B97" s="21" t="s">
        <v>213</v>
      </c>
      <c r="C97" s="26">
        <v>9755410</v>
      </c>
      <c r="D97" s="7" t="str">
        <f t="shared" si="11"/>
        <v>N/A</v>
      </c>
      <c r="E97" s="26">
        <v>9957485</v>
      </c>
      <c r="F97" s="7" t="str">
        <f t="shared" si="12"/>
        <v>N/A</v>
      </c>
      <c r="G97" s="26">
        <v>6347724</v>
      </c>
      <c r="H97" s="7" t="str">
        <f t="shared" si="13"/>
        <v>N/A</v>
      </c>
      <c r="I97" s="8">
        <v>2.0710000000000002</v>
      </c>
      <c r="J97" s="8">
        <v>-36.299999999999997</v>
      </c>
      <c r="K97" s="25" t="s">
        <v>734</v>
      </c>
      <c r="L97" s="85" t="str">
        <f t="shared" si="14"/>
        <v>No</v>
      </c>
    </row>
    <row r="98" spans="1:12" x14ac:dyDescent="0.25">
      <c r="A98" s="142" t="s">
        <v>609</v>
      </c>
      <c r="B98" s="21" t="s">
        <v>213</v>
      </c>
      <c r="C98" s="22">
        <v>58761</v>
      </c>
      <c r="D98" s="7" t="str">
        <f t="shared" si="11"/>
        <v>N/A</v>
      </c>
      <c r="E98" s="22">
        <v>59825</v>
      </c>
      <c r="F98" s="7" t="str">
        <f t="shared" si="12"/>
        <v>N/A</v>
      </c>
      <c r="G98" s="22">
        <v>48777</v>
      </c>
      <c r="H98" s="7" t="str">
        <f t="shared" si="13"/>
        <v>N/A</v>
      </c>
      <c r="I98" s="8">
        <v>1.8109999999999999</v>
      </c>
      <c r="J98" s="8">
        <v>-18.5</v>
      </c>
      <c r="K98" s="25" t="s">
        <v>734</v>
      </c>
      <c r="L98" s="85" t="str">
        <f t="shared" si="14"/>
        <v>Yes</v>
      </c>
    </row>
    <row r="99" spans="1:12" ht="25" x14ac:dyDescent="0.25">
      <c r="A99" s="142" t="s">
        <v>1418</v>
      </c>
      <c r="B99" s="21" t="s">
        <v>213</v>
      </c>
      <c r="C99" s="26">
        <v>166.01844761000001</v>
      </c>
      <c r="D99" s="7" t="str">
        <f t="shared" si="11"/>
        <v>N/A</v>
      </c>
      <c r="E99" s="26">
        <v>166.44354367</v>
      </c>
      <c r="F99" s="7" t="str">
        <f t="shared" si="12"/>
        <v>N/A</v>
      </c>
      <c r="G99" s="26">
        <v>130.13764684</v>
      </c>
      <c r="H99" s="7" t="str">
        <f t="shared" si="13"/>
        <v>N/A</v>
      </c>
      <c r="I99" s="8">
        <v>0.25609999999999999</v>
      </c>
      <c r="J99" s="8">
        <v>-21.8</v>
      </c>
      <c r="K99" s="25" t="s">
        <v>734</v>
      </c>
      <c r="L99" s="85" t="str">
        <f t="shared" si="14"/>
        <v>Yes</v>
      </c>
    </row>
    <row r="100" spans="1:12" ht="25" x14ac:dyDescent="0.25">
      <c r="A100" s="142" t="s">
        <v>610</v>
      </c>
      <c r="B100" s="21" t="s">
        <v>213</v>
      </c>
      <c r="C100" s="26">
        <v>40124211</v>
      </c>
      <c r="D100" s="7" t="str">
        <f t="shared" si="11"/>
        <v>N/A</v>
      </c>
      <c r="E100" s="26">
        <v>46267790</v>
      </c>
      <c r="F100" s="7" t="str">
        <f t="shared" si="12"/>
        <v>N/A</v>
      </c>
      <c r="G100" s="26">
        <v>51742496</v>
      </c>
      <c r="H100" s="7" t="str">
        <f t="shared" si="13"/>
        <v>N/A</v>
      </c>
      <c r="I100" s="8">
        <v>15.31</v>
      </c>
      <c r="J100" s="8">
        <v>11.83</v>
      </c>
      <c r="K100" s="25" t="s">
        <v>734</v>
      </c>
      <c r="L100" s="85" t="str">
        <f t="shared" si="14"/>
        <v>Yes</v>
      </c>
    </row>
    <row r="101" spans="1:12" x14ac:dyDescent="0.25">
      <c r="A101" s="142" t="s">
        <v>611</v>
      </c>
      <c r="B101" s="21" t="s">
        <v>213</v>
      </c>
      <c r="C101" s="22">
        <v>34820</v>
      </c>
      <c r="D101" s="7" t="str">
        <f t="shared" si="11"/>
        <v>N/A</v>
      </c>
      <c r="E101" s="22">
        <v>35966</v>
      </c>
      <c r="F101" s="7" t="str">
        <f t="shared" si="12"/>
        <v>N/A</v>
      </c>
      <c r="G101" s="22">
        <v>37763</v>
      </c>
      <c r="H101" s="7" t="str">
        <f t="shared" si="13"/>
        <v>N/A</v>
      </c>
      <c r="I101" s="8">
        <v>3.2909999999999999</v>
      </c>
      <c r="J101" s="8">
        <v>4.9960000000000004</v>
      </c>
      <c r="K101" s="25" t="s">
        <v>734</v>
      </c>
      <c r="L101" s="85" t="str">
        <f t="shared" si="14"/>
        <v>Yes</v>
      </c>
    </row>
    <row r="102" spans="1:12" x14ac:dyDescent="0.25">
      <c r="A102" s="142" t="s">
        <v>1419</v>
      </c>
      <c r="B102" s="21" t="s">
        <v>213</v>
      </c>
      <c r="C102" s="26">
        <v>1152.3323089999999</v>
      </c>
      <c r="D102" s="7" t="str">
        <f t="shared" si="11"/>
        <v>N/A</v>
      </c>
      <c r="E102" s="26">
        <v>1286.4313517999999</v>
      </c>
      <c r="F102" s="7" t="str">
        <f t="shared" si="12"/>
        <v>N/A</v>
      </c>
      <c r="G102" s="26">
        <v>1370.1902921000001</v>
      </c>
      <c r="H102" s="7" t="str">
        <f t="shared" si="13"/>
        <v>N/A</v>
      </c>
      <c r="I102" s="8">
        <v>11.64</v>
      </c>
      <c r="J102" s="8">
        <v>6.5110000000000001</v>
      </c>
      <c r="K102" s="25" t="s">
        <v>734</v>
      </c>
      <c r="L102" s="85" t="str">
        <f t="shared" si="14"/>
        <v>Yes</v>
      </c>
    </row>
    <row r="103" spans="1:12" x14ac:dyDescent="0.25">
      <c r="A103" s="142" t="s">
        <v>612</v>
      </c>
      <c r="B103" s="21" t="s">
        <v>213</v>
      </c>
      <c r="C103" s="26">
        <v>76987194</v>
      </c>
      <c r="D103" s="7" t="str">
        <f t="shared" si="11"/>
        <v>N/A</v>
      </c>
      <c r="E103" s="26">
        <v>77061165</v>
      </c>
      <c r="F103" s="7" t="str">
        <f t="shared" si="12"/>
        <v>N/A</v>
      </c>
      <c r="G103" s="26">
        <v>76197349</v>
      </c>
      <c r="H103" s="7" t="str">
        <f t="shared" si="13"/>
        <v>N/A</v>
      </c>
      <c r="I103" s="8">
        <v>9.6100000000000005E-2</v>
      </c>
      <c r="J103" s="8">
        <v>-1.1200000000000001</v>
      </c>
      <c r="K103" s="25" t="s">
        <v>734</v>
      </c>
      <c r="L103" s="85" t="str">
        <f t="shared" si="14"/>
        <v>Yes</v>
      </c>
    </row>
    <row r="104" spans="1:12" x14ac:dyDescent="0.25">
      <c r="A104" s="142" t="s">
        <v>613</v>
      </c>
      <c r="B104" s="21" t="s">
        <v>213</v>
      </c>
      <c r="C104" s="22">
        <v>51514</v>
      </c>
      <c r="D104" s="7" t="str">
        <f t="shared" si="11"/>
        <v>N/A</v>
      </c>
      <c r="E104" s="22">
        <v>52071</v>
      </c>
      <c r="F104" s="7" t="str">
        <f t="shared" si="12"/>
        <v>N/A</v>
      </c>
      <c r="G104" s="22">
        <v>50961</v>
      </c>
      <c r="H104" s="7" t="str">
        <f t="shared" si="13"/>
        <v>N/A</v>
      </c>
      <c r="I104" s="8">
        <v>1.081</v>
      </c>
      <c r="J104" s="8">
        <v>-2.13</v>
      </c>
      <c r="K104" s="25" t="s">
        <v>734</v>
      </c>
      <c r="L104" s="85" t="str">
        <f t="shared" si="14"/>
        <v>Yes</v>
      </c>
    </row>
    <row r="105" spans="1:12" x14ac:dyDescent="0.25">
      <c r="A105" s="142" t="s">
        <v>1420</v>
      </c>
      <c r="B105" s="21" t="s">
        <v>213</v>
      </c>
      <c r="C105" s="26">
        <v>1494.4907016</v>
      </c>
      <c r="D105" s="7" t="str">
        <f t="shared" si="11"/>
        <v>N/A</v>
      </c>
      <c r="E105" s="26">
        <v>1479.9248141999999</v>
      </c>
      <c r="F105" s="7" t="str">
        <f t="shared" si="12"/>
        <v>N/A</v>
      </c>
      <c r="G105" s="26">
        <v>1495.2090618</v>
      </c>
      <c r="H105" s="7" t="str">
        <f t="shared" si="13"/>
        <v>N/A</v>
      </c>
      <c r="I105" s="8">
        <v>-0.97499999999999998</v>
      </c>
      <c r="J105" s="8">
        <v>1.0329999999999999</v>
      </c>
      <c r="K105" s="25" t="s">
        <v>734</v>
      </c>
      <c r="L105" s="85" t="str">
        <f t="shared" si="14"/>
        <v>Yes</v>
      </c>
    </row>
    <row r="106" spans="1:12" ht="25" x14ac:dyDescent="0.25">
      <c r="A106" s="142" t="s">
        <v>614</v>
      </c>
      <c r="B106" s="21" t="s">
        <v>213</v>
      </c>
      <c r="C106" s="26">
        <v>291151</v>
      </c>
      <c r="D106" s="7" t="str">
        <f t="shared" si="11"/>
        <v>N/A</v>
      </c>
      <c r="E106" s="26">
        <v>264862</v>
      </c>
      <c r="F106" s="7" t="str">
        <f t="shared" si="12"/>
        <v>N/A</v>
      </c>
      <c r="G106" s="26">
        <v>175256</v>
      </c>
      <c r="H106" s="7" t="str">
        <f t="shared" si="13"/>
        <v>N/A</v>
      </c>
      <c r="I106" s="8">
        <v>-9.0299999999999994</v>
      </c>
      <c r="J106" s="8">
        <v>-33.799999999999997</v>
      </c>
      <c r="K106" s="25" t="s">
        <v>734</v>
      </c>
      <c r="L106" s="85" t="str">
        <f t="shared" si="14"/>
        <v>No</v>
      </c>
    </row>
    <row r="107" spans="1:12" x14ac:dyDescent="0.25">
      <c r="A107" s="142" t="s">
        <v>615</v>
      </c>
      <c r="B107" s="21" t="s">
        <v>213</v>
      </c>
      <c r="C107" s="22">
        <v>392</v>
      </c>
      <c r="D107" s="7" t="str">
        <f t="shared" si="11"/>
        <v>N/A</v>
      </c>
      <c r="E107" s="22">
        <v>388</v>
      </c>
      <c r="F107" s="7" t="str">
        <f t="shared" si="12"/>
        <v>N/A</v>
      </c>
      <c r="G107" s="22">
        <v>258</v>
      </c>
      <c r="H107" s="7" t="str">
        <f t="shared" si="13"/>
        <v>N/A</v>
      </c>
      <c r="I107" s="8">
        <v>-1.02</v>
      </c>
      <c r="J107" s="8">
        <v>-33.5</v>
      </c>
      <c r="K107" s="25" t="s">
        <v>734</v>
      </c>
      <c r="L107" s="85" t="str">
        <f t="shared" si="14"/>
        <v>No</v>
      </c>
    </row>
    <row r="108" spans="1:12" x14ac:dyDescent="0.25">
      <c r="A108" s="142" t="s">
        <v>1421</v>
      </c>
      <c r="B108" s="21" t="s">
        <v>213</v>
      </c>
      <c r="C108" s="26">
        <v>742.73214285999995</v>
      </c>
      <c r="D108" s="7" t="str">
        <f t="shared" si="11"/>
        <v>N/A</v>
      </c>
      <c r="E108" s="26">
        <v>682.63402062</v>
      </c>
      <c r="F108" s="7" t="str">
        <f t="shared" si="12"/>
        <v>N/A</v>
      </c>
      <c r="G108" s="26">
        <v>679.28682171000003</v>
      </c>
      <c r="H108" s="7" t="str">
        <f t="shared" si="13"/>
        <v>N/A</v>
      </c>
      <c r="I108" s="8">
        <v>-8.09</v>
      </c>
      <c r="J108" s="8">
        <v>-0.49</v>
      </c>
      <c r="K108" s="25" t="s">
        <v>734</v>
      </c>
      <c r="L108" s="85" t="str">
        <f t="shared" si="14"/>
        <v>Yes</v>
      </c>
    </row>
    <row r="109" spans="1:12" x14ac:dyDescent="0.25">
      <c r="A109" s="142" t="s">
        <v>616</v>
      </c>
      <c r="B109" s="21" t="s">
        <v>213</v>
      </c>
      <c r="C109" s="26">
        <v>21277582</v>
      </c>
      <c r="D109" s="7" t="str">
        <f t="shared" si="11"/>
        <v>N/A</v>
      </c>
      <c r="E109" s="26">
        <v>23733438</v>
      </c>
      <c r="F109" s="7" t="str">
        <f t="shared" si="12"/>
        <v>N/A</v>
      </c>
      <c r="G109" s="26">
        <v>26537780</v>
      </c>
      <c r="H109" s="7" t="str">
        <f t="shared" si="13"/>
        <v>N/A</v>
      </c>
      <c r="I109" s="8">
        <v>11.54</v>
      </c>
      <c r="J109" s="8">
        <v>11.82</v>
      </c>
      <c r="K109" s="25" t="s">
        <v>734</v>
      </c>
      <c r="L109" s="85" t="str">
        <f t="shared" si="14"/>
        <v>Yes</v>
      </c>
    </row>
    <row r="110" spans="1:12" x14ac:dyDescent="0.25">
      <c r="A110" s="142" t="s">
        <v>617</v>
      </c>
      <c r="B110" s="21" t="s">
        <v>213</v>
      </c>
      <c r="C110" s="22">
        <v>60440</v>
      </c>
      <c r="D110" s="7" t="str">
        <f t="shared" si="11"/>
        <v>N/A</v>
      </c>
      <c r="E110" s="22">
        <v>62234</v>
      </c>
      <c r="F110" s="7" t="str">
        <f t="shared" si="12"/>
        <v>N/A</v>
      </c>
      <c r="G110" s="22">
        <v>65309</v>
      </c>
      <c r="H110" s="7" t="str">
        <f t="shared" si="13"/>
        <v>N/A</v>
      </c>
      <c r="I110" s="8">
        <v>2.968</v>
      </c>
      <c r="J110" s="8">
        <v>4.9409999999999998</v>
      </c>
      <c r="K110" s="25" t="s">
        <v>734</v>
      </c>
      <c r="L110" s="85" t="str">
        <f t="shared" si="14"/>
        <v>Yes</v>
      </c>
    </row>
    <row r="111" spans="1:12" x14ac:dyDescent="0.25">
      <c r="A111" s="142" t="s">
        <v>1422</v>
      </c>
      <c r="B111" s="21" t="s">
        <v>213</v>
      </c>
      <c r="C111" s="26">
        <v>352.04470549000001</v>
      </c>
      <c r="D111" s="7" t="str">
        <f t="shared" si="11"/>
        <v>N/A</v>
      </c>
      <c r="E111" s="26">
        <v>381.35806794000001</v>
      </c>
      <c r="F111" s="7" t="str">
        <f t="shared" si="12"/>
        <v>N/A</v>
      </c>
      <c r="G111" s="26">
        <v>406.34185180999998</v>
      </c>
      <c r="H111" s="7" t="str">
        <f t="shared" si="13"/>
        <v>N/A</v>
      </c>
      <c r="I111" s="8">
        <v>8.327</v>
      </c>
      <c r="J111" s="8">
        <v>6.5510000000000002</v>
      </c>
      <c r="K111" s="25" t="s">
        <v>734</v>
      </c>
      <c r="L111" s="85" t="str">
        <f t="shared" si="14"/>
        <v>Yes</v>
      </c>
    </row>
    <row r="112" spans="1:12" x14ac:dyDescent="0.25">
      <c r="A112" s="142" t="s">
        <v>618</v>
      </c>
      <c r="B112" s="21" t="s">
        <v>213</v>
      </c>
      <c r="C112" s="26">
        <v>55559869</v>
      </c>
      <c r="D112" s="7" t="str">
        <f t="shared" si="11"/>
        <v>N/A</v>
      </c>
      <c r="E112" s="26">
        <v>64144412</v>
      </c>
      <c r="F112" s="7" t="str">
        <f t="shared" si="12"/>
        <v>N/A</v>
      </c>
      <c r="G112" s="26">
        <v>68936324</v>
      </c>
      <c r="H112" s="7" t="str">
        <f t="shared" si="13"/>
        <v>N/A</v>
      </c>
      <c r="I112" s="8">
        <v>15.45</v>
      </c>
      <c r="J112" s="8">
        <v>7.4710000000000001</v>
      </c>
      <c r="K112" s="25" t="s">
        <v>734</v>
      </c>
      <c r="L112" s="85" t="str">
        <f t="shared" si="14"/>
        <v>Yes</v>
      </c>
    </row>
    <row r="113" spans="1:12" x14ac:dyDescent="0.25">
      <c r="A113" s="142" t="s">
        <v>619</v>
      </c>
      <c r="B113" s="21" t="s">
        <v>213</v>
      </c>
      <c r="C113" s="22">
        <v>69745</v>
      </c>
      <c r="D113" s="7" t="str">
        <f t="shared" si="11"/>
        <v>N/A</v>
      </c>
      <c r="E113" s="22">
        <v>70076</v>
      </c>
      <c r="F113" s="7" t="str">
        <f t="shared" si="12"/>
        <v>N/A</v>
      </c>
      <c r="G113" s="22">
        <v>70748</v>
      </c>
      <c r="H113" s="7" t="str">
        <f t="shared" si="13"/>
        <v>N/A</v>
      </c>
      <c r="I113" s="8">
        <v>0.47460000000000002</v>
      </c>
      <c r="J113" s="8">
        <v>0.95899999999999996</v>
      </c>
      <c r="K113" s="25" t="s">
        <v>734</v>
      </c>
      <c r="L113" s="85" t="str">
        <f t="shared" si="14"/>
        <v>Yes</v>
      </c>
    </row>
    <row r="114" spans="1:12" x14ac:dyDescent="0.25">
      <c r="A114" s="142" t="s">
        <v>1423</v>
      </c>
      <c r="B114" s="21" t="s">
        <v>213</v>
      </c>
      <c r="C114" s="26">
        <v>796.61436662000006</v>
      </c>
      <c r="D114" s="7" t="str">
        <f t="shared" si="11"/>
        <v>N/A</v>
      </c>
      <c r="E114" s="26">
        <v>915.35492893000003</v>
      </c>
      <c r="F114" s="7" t="str">
        <f t="shared" si="12"/>
        <v>N/A</v>
      </c>
      <c r="G114" s="26">
        <v>974.39254819999996</v>
      </c>
      <c r="H114" s="7" t="str">
        <f t="shared" si="13"/>
        <v>N/A</v>
      </c>
      <c r="I114" s="8">
        <v>14.91</v>
      </c>
      <c r="J114" s="8">
        <v>6.45</v>
      </c>
      <c r="K114" s="25" t="s">
        <v>734</v>
      </c>
      <c r="L114" s="85" t="str">
        <f t="shared" si="14"/>
        <v>Yes</v>
      </c>
    </row>
    <row r="115" spans="1:12" ht="25" x14ac:dyDescent="0.25">
      <c r="A115" s="142" t="s">
        <v>620</v>
      </c>
      <c r="B115" s="21" t="s">
        <v>213</v>
      </c>
      <c r="C115" s="26">
        <v>105513857</v>
      </c>
      <c r="D115" s="7" t="str">
        <f t="shared" si="11"/>
        <v>N/A</v>
      </c>
      <c r="E115" s="26">
        <v>109812918</v>
      </c>
      <c r="F115" s="7" t="str">
        <f t="shared" si="12"/>
        <v>N/A</v>
      </c>
      <c r="G115" s="26">
        <v>115907428</v>
      </c>
      <c r="H115" s="7" t="str">
        <f t="shared" si="13"/>
        <v>N/A</v>
      </c>
      <c r="I115" s="8">
        <v>4.0739999999999998</v>
      </c>
      <c r="J115" s="8">
        <v>5.55</v>
      </c>
      <c r="K115" s="25" t="s">
        <v>734</v>
      </c>
      <c r="L115" s="85" t="str">
        <f t="shared" si="14"/>
        <v>Yes</v>
      </c>
    </row>
    <row r="116" spans="1:12" x14ac:dyDescent="0.25">
      <c r="A116" s="145" t="s">
        <v>621</v>
      </c>
      <c r="B116" s="22" t="s">
        <v>213</v>
      </c>
      <c r="C116" s="22">
        <v>6995</v>
      </c>
      <c r="D116" s="7" t="str">
        <f t="shared" si="11"/>
        <v>N/A</v>
      </c>
      <c r="E116" s="22">
        <v>6938</v>
      </c>
      <c r="F116" s="7" t="str">
        <f t="shared" si="12"/>
        <v>N/A</v>
      </c>
      <c r="G116" s="22">
        <v>14785</v>
      </c>
      <c r="H116" s="7" t="str">
        <f t="shared" si="13"/>
        <v>N/A</v>
      </c>
      <c r="I116" s="8">
        <v>-0.81499999999999995</v>
      </c>
      <c r="J116" s="8">
        <v>113.1</v>
      </c>
      <c r="K116" s="1" t="s">
        <v>734</v>
      </c>
      <c r="L116" s="85" t="str">
        <f t="shared" si="14"/>
        <v>No</v>
      </c>
    </row>
    <row r="117" spans="1:12" x14ac:dyDescent="0.25">
      <c r="A117" s="142" t="s">
        <v>1424</v>
      </c>
      <c r="B117" s="21" t="s">
        <v>213</v>
      </c>
      <c r="C117" s="26">
        <v>15084.182559000001</v>
      </c>
      <c r="D117" s="7" t="str">
        <f t="shared" si="11"/>
        <v>N/A</v>
      </c>
      <c r="E117" s="26">
        <v>15827.748342000001</v>
      </c>
      <c r="F117" s="7" t="str">
        <f t="shared" si="12"/>
        <v>N/A</v>
      </c>
      <c r="G117" s="26">
        <v>7839.5284410000004</v>
      </c>
      <c r="H117" s="7" t="str">
        <f t="shared" si="13"/>
        <v>N/A</v>
      </c>
      <c r="I117" s="8">
        <v>4.9290000000000003</v>
      </c>
      <c r="J117" s="8">
        <v>-50.5</v>
      </c>
      <c r="K117" s="25" t="s">
        <v>734</v>
      </c>
      <c r="L117" s="85" t="str">
        <f t="shared" si="14"/>
        <v>No</v>
      </c>
    </row>
    <row r="118" spans="1:12" ht="25" x14ac:dyDescent="0.25">
      <c r="A118" s="142" t="s">
        <v>622</v>
      </c>
      <c r="B118" s="21" t="s">
        <v>213</v>
      </c>
      <c r="C118" s="26">
        <v>6052030</v>
      </c>
      <c r="D118" s="7" t="str">
        <f t="shared" si="11"/>
        <v>N/A</v>
      </c>
      <c r="E118" s="26">
        <v>7035024</v>
      </c>
      <c r="F118" s="7" t="str">
        <f t="shared" si="12"/>
        <v>N/A</v>
      </c>
      <c r="G118" s="26">
        <v>7655779</v>
      </c>
      <c r="H118" s="7" t="str">
        <f t="shared" si="13"/>
        <v>N/A</v>
      </c>
      <c r="I118" s="8">
        <v>16.239999999999998</v>
      </c>
      <c r="J118" s="8">
        <v>8.8239999999999998</v>
      </c>
      <c r="K118" s="25" t="s">
        <v>734</v>
      </c>
      <c r="L118" s="85" t="str">
        <f t="shared" si="14"/>
        <v>Yes</v>
      </c>
    </row>
    <row r="119" spans="1:12" x14ac:dyDescent="0.25">
      <c r="A119" s="142" t="s">
        <v>623</v>
      </c>
      <c r="B119" s="21" t="s">
        <v>213</v>
      </c>
      <c r="C119" s="22">
        <v>8602</v>
      </c>
      <c r="D119" s="7" t="str">
        <f t="shared" si="11"/>
        <v>N/A</v>
      </c>
      <c r="E119" s="22">
        <v>9256</v>
      </c>
      <c r="F119" s="7" t="str">
        <f t="shared" si="12"/>
        <v>N/A</v>
      </c>
      <c r="G119" s="22">
        <v>9218</v>
      </c>
      <c r="H119" s="7" t="str">
        <f t="shared" si="13"/>
        <v>N/A</v>
      </c>
      <c r="I119" s="8">
        <v>7.6029999999999998</v>
      </c>
      <c r="J119" s="8">
        <v>-0.41099999999999998</v>
      </c>
      <c r="K119" s="25" t="s">
        <v>734</v>
      </c>
      <c r="L119" s="85" t="str">
        <f t="shared" si="14"/>
        <v>Yes</v>
      </c>
    </row>
    <row r="120" spans="1:12" x14ac:dyDescent="0.25">
      <c r="A120" s="142" t="s">
        <v>1425</v>
      </c>
      <c r="B120" s="21" t="s">
        <v>213</v>
      </c>
      <c r="C120" s="26">
        <v>703.56079981000005</v>
      </c>
      <c r="D120" s="7" t="str">
        <f t="shared" si="11"/>
        <v>N/A</v>
      </c>
      <c r="E120" s="26">
        <v>760.05012965000003</v>
      </c>
      <c r="F120" s="7" t="str">
        <f t="shared" si="12"/>
        <v>N/A</v>
      </c>
      <c r="G120" s="26">
        <v>830.52495118000002</v>
      </c>
      <c r="H120" s="7" t="str">
        <f t="shared" si="13"/>
        <v>N/A</v>
      </c>
      <c r="I120" s="8">
        <v>8.0289999999999999</v>
      </c>
      <c r="J120" s="8">
        <v>9.2720000000000002</v>
      </c>
      <c r="K120" s="25" t="s">
        <v>734</v>
      </c>
      <c r="L120" s="85" t="str">
        <f t="shared" si="14"/>
        <v>Yes</v>
      </c>
    </row>
    <row r="121" spans="1:12" ht="25" x14ac:dyDescent="0.25">
      <c r="A121" s="142" t="s">
        <v>624</v>
      </c>
      <c r="B121" s="21" t="s">
        <v>213</v>
      </c>
      <c r="C121" s="26">
        <v>16694428</v>
      </c>
      <c r="D121" s="7" t="str">
        <f t="shared" si="11"/>
        <v>N/A</v>
      </c>
      <c r="E121" s="26">
        <v>18213745</v>
      </c>
      <c r="F121" s="7" t="str">
        <f t="shared" si="12"/>
        <v>N/A</v>
      </c>
      <c r="G121" s="26">
        <v>18883084</v>
      </c>
      <c r="H121" s="7" t="str">
        <f t="shared" si="13"/>
        <v>N/A</v>
      </c>
      <c r="I121" s="8">
        <v>9.1010000000000009</v>
      </c>
      <c r="J121" s="8">
        <v>3.6749999999999998</v>
      </c>
      <c r="K121" s="25" t="s">
        <v>734</v>
      </c>
      <c r="L121" s="85" t="str">
        <f t="shared" si="14"/>
        <v>Yes</v>
      </c>
    </row>
    <row r="122" spans="1:12" x14ac:dyDescent="0.25">
      <c r="A122" s="142" t="s">
        <v>625</v>
      </c>
      <c r="B122" s="21" t="s">
        <v>213</v>
      </c>
      <c r="C122" s="22">
        <v>3027</v>
      </c>
      <c r="D122" s="7" t="str">
        <f t="shared" si="11"/>
        <v>N/A</v>
      </c>
      <c r="E122" s="22">
        <v>3176</v>
      </c>
      <c r="F122" s="7" t="str">
        <f t="shared" si="12"/>
        <v>N/A</v>
      </c>
      <c r="G122" s="22">
        <v>3235</v>
      </c>
      <c r="H122" s="7" t="str">
        <f t="shared" si="13"/>
        <v>N/A</v>
      </c>
      <c r="I122" s="8">
        <v>4.9219999999999997</v>
      </c>
      <c r="J122" s="8">
        <v>1.8580000000000001</v>
      </c>
      <c r="K122" s="25" t="s">
        <v>734</v>
      </c>
      <c r="L122" s="85" t="str">
        <f t="shared" si="14"/>
        <v>Yes</v>
      </c>
    </row>
    <row r="123" spans="1:12" ht="25" x14ac:dyDescent="0.25">
      <c r="A123" s="142" t="s">
        <v>1426</v>
      </c>
      <c r="B123" s="21" t="s">
        <v>213</v>
      </c>
      <c r="C123" s="26">
        <v>5515.1727782999997</v>
      </c>
      <c r="D123" s="7" t="str">
        <f t="shared" si="11"/>
        <v>N/A</v>
      </c>
      <c r="E123" s="26">
        <v>5734.8063602000002</v>
      </c>
      <c r="F123" s="7" t="str">
        <f t="shared" si="12"/>
        <v>N/A</v>
      </c>
      <c r="G123" s="26">
        <v>5837.1202473000003</v>
      </c>
      <c r="H123" s="7" t="str">
        <f t="shared" si="13"/>
        <v>N/A</v>
      </c>
      <c r="I123" s="8">
        <v>3.9820000000000002</v>
      </c>
      <c r="J123" s="8">
        <v>1.784</v>
      </c>
      <c r="K123" s="25" t="s">
        <v>734</v>
      </c>
      <c r="L123" s="85" t="str">
        <f t="shared" si="14"/>
        <v>Yes</v>
      </c>
    </row>
    <row r="124" spans="1:12" ht="25" x14ac:dyDescent="0.25">
      <c r="A124" s="142" t="s">
        <v>626</v>
      </c>
      <c r="B124" s="21" t="s">
        <v>213</v>
      </c>
      <c r="C124" s="26">
        <v>0</v>
      </c>
      <c r="D124" s="7" t="str">
        <f t="shared" si="11"/>
        <v>N/A</v>
      </c>
      <c r="E124" s="26">
        <v>0</v>
      </c>
      <c r="F124" s="7" t="str">
        <f t="shared" si="12"/>
        <v>N/A</v>
      </c>
      <c r="G124" s="26">
        <v>676347</v>
      </c>
      <c r="H124" s="7" t="str">
        <f t="shared" si="13"/>
        <v>N/A</v>
      </c>
      <c r="I124" s="8" t="s">
        <v>1750</v>
      </c>
      <c r="J124" s="8" t="s">
        <v>1750</v>
      </c>
      <c r="K124" s="25" t="s">
        <v>734</v>
      </c>
      <c r="L124" s="85" t="str">
        <f t="shared" si="14"/>
        <v>N/A</v>
      </c>
    </row>
    <row r="125" spans="1:12" x14ac:dyDescent="0.25">
      <c r="A125" s="142" t="s">
        <v>627</v>
      </c>
      <c r="B125" s="21" t="s">
        <v>213</v>
      </c>
      <c r="C125" s="22">
        <v>0</v>
      </c>
      <c r="D125" s="7" t="str">
        <f t="shared" si="11"/>
        <v>N/A</v>
      </c>
      <c r="E125" s="22">
        <v>0</v>
      </c>
      <c r="F125" s="7" t="str">
        <f t="shared" si="12"/>
        <v>N/A</v>
      </c>
      <c r="G125" s="22">
        <v>1038</v>
      </c>
      <c r="H125" s="7" t="str">
        <f t="shared" si="13"/>
        <v>N/A</v>
      </c>
      <c r="I125" s="8" t="s">
        <v>1750</v>
      </c>
      <c r="J125" s="8" t="s">
        <v>1750</v>
      </c>
      <c r="K125" s="25" t="s">
        <v>734</v>
      </c>
      <c r="L125" s="85" t="str">
        <f t="shared" si="14"/>
        <v>N/A</v>
      </c>
    </row>
    <row r="126" spans="1:12" ht="25" x14ac:dyDescent="0.25">
      <c r="A126" s="142" t="s">
        <v>1427</v>
      </c>
      <c r="B126" s="21" t="s">
        <v>213</v>
      </c>
      <c r="C126" s="26" t="s">
        <v>1750</v>
      </c>
      <c r="D126" s="7" t="str">
        <f t="shared" si="11"/>
        <v>N/A</v>
      </c>
      <c r="E126" s="26" t="s">
        <v>1750</v>
      </c>
      <c r="F126" s="7" t="str">
        <f t="shared" si="12"/>
        <v>N/A</v>
      </c>
      <c r="G126" s="26">
        <v>651.58670519999998</v>
      </c>
      <c r="H126" s="7" t="str">
        <f t="shared" si="13"/>
        <v>N/A</v>
      </c>
      <c r="I126" s="8" t="s">
        <v>1750</v>
      </c>
      <c r="J126" s="8" t="s">
        <v>1750</v>
      </c>
      <c r="K126" s="25" t="s">
        <v>734</v>
      </c>
      <c r="L126" s="85" t="str">
        <f t="shared" si="14"/>
        <v>N/A</v>
      </c>
    </row>
    <row r="127" spans="1:12" ht="25" x14ac:dyDescent="0.25">
      <c r="A127" s="142" t="s">
        <v>628</v>
      </c>
      <c r="B127" s="21" t="s">
        <v>213</v>
      </c>
      <c r="C127" s="26">
        <v>1535823</v>
      </c>
      <c r="D127" s="7" t="str">
        <f t="shared" si="11"/>
        <v>N/A</v>
      </c>
      <c r="E127" s="26">
        <v>1523272</v>
      </c>
      <c r="F127" s="7" t="str">
        <f t="shared" si="12"/>
        <v>N/A</v>
      </c>
      <c r="G127" s="26">
        <v>1887462</v>
      </c>
      <c r="H127" s="7" t="str">
        <f t="shared" si="13"/>
        <v>N/A</v>
      </c>
      <c r="I127" s="8">
        <v>-0.81699999999999995</v>
      </c>
      <c r="J127" s="8">
        <v>23.91</v>
      </c>
      <c r="K127" s="25" t="s">
        <v>734</v>
      </c>
      <c r="L127" s="85" t="str">
        <f t="shared" si="14"/>
        <v>Yes</v>
      </c>
    </row>
    <row r="128" spans="1:12" x14ac:dyDescent="0.25">
      <c r="A128" s="142" t="s">
        <v>629</v>
      </c>
      <c r="B128" s="21" t="s">
        <v>213</v>
      </c>
      <c r="C128" s="22">
        <v>656</v>
      </c>
      <c r="D128" s="7" t="str">
        <f t="shared" si="11"/>
        <v>N/A</v>
      </c>
      <c r="E128" s="22">
        <v>665</v>
      </c>
      <c r="F128" s="7" t="str">
        <f t="shared" si="12"/>
        <v>N/A</v>
      </c>
      <c r="G128" s="22">
        <v>4701</v>
      </c>
      <c r="H128" s="7" t="str">
        <f t="shared" si="13"/>
        <v>N/A</v>
      </c>
      <c r="I128" s="8">
        <v>1.3720000000000001</v>
      </c>
      <c r="J128" s="8">
        <v>606.9</v>
      </c>
      <c r="K128" s="25" t="s">
        <v>734</v>
      </c>
      <c r="L128" s="85" t="str">
        <f t="shared" si="14"/>
        <v>No</v>
      </c>
    </row>
    <row r="129" spans="1:12" ht="25" x14ac:dyDescent="0.25">
      <c r="A129" s="142" t="s">
        <v>1428</v>
      </c>
      <c r="B129" s="21" t="s">
        <v>213</v>
      </c>
      <c r="C129" s="26">
        <v>2341.1935976</v>
      </c>
      <c r="D129" s="7" t="str">
        <f t="shared" si="11"/>
        <v>N/A</v>
      </c>
      <c r="E129" s="26">
        <v>2290.6345864999998</v>
      </c>
      <c r="F129" s="7" t="str">
        <f t="shared" si="12"/>
        <v>N/A</v>
      </c>
      <c r="G129" s="26">
        <v>401.50223356999999</v>
      </c>
      <c r="H129" s="7" t="str">
        <f t="shared" si="13"/>
        <v>N/A</v>
      </c>
      <c r="I129" s="8">
        <v>-2.16</v>
      </c>
      <c r="J129" s="8">
        <v>-82.5</v>
      </c>
      <c r="K129" s="25" t="s">
        <v>734</v>
      </c>
      <c r="L129" s="85" t="str">
        <f t="shared" si="14"/>
        <v>No</v>
      </c>
    </row>
    <row r="130" spans="1:12" ht="25" x14ac:dyDescent="0.25">
      <c r="A130" s="142" t="s">
        <v>630</v>
      </c>
      <c r="B130" s="21" t="s">
        <v>213</v>
      </c>
      <c r="C130" s="26">
        <v>4144559</v>
      </c>
      <c r="D130" s="7" t="str">
        <f t="shared" si="11"/>
        <v>N/A</v>
      </c>
      <c r="E130" s="26">
        <v>4387595</v>
      </c>
      <c r="F130" s="7" t="str">
        <f t="shared" si="12"/>
        <v>N/A</v>
      </c>
      <c r="G130" s="26">
        <v>4443852</v>
      </c>
      <c r="H130" s="7" t="str">
        <f t="shared" si="13"/>
        <v>N/A</v>
      </c>
      <c r="I130" s="8">
        <v>5.8639999999999999</v>
      </c>
      <c r="J130" s="8">
        <v>1.282</v>
      </c>
      <c r="K130" s="25" t="s">
        <v>734</v>
      </c>
      <c r="L130" s="85" t="str">
        <f t="shared" si="14"/>
        <v>Yes</v>
      </c>
    </row>
    <row r="131" spans="1:12" x14ac:dyDescent="0.25">
      <c r="A131" s="142" t="s">
        <v>631</v>
      </c>
      <c r="B131" s="21" t="s">
        <v>213</v>
      </c>
      <c r="C131" s="22">
        <v>6190</v>
      </c>
      <c r="D131" s="7" t="str">
        <f t="shared" si="11"/>
        <v>N/A</v>
      </c>
      <c r="E131" s="22">
        <v>6665</v>
      </c>
      <c r="F131" s="7" t="str">
        <f t="shared" si="12"/>
        <v>N/A</v>
      </c>
      <c r="G131" s="22">
        <v>7066</v>
      </c>
      <c r="H131" s="7" t="str">
        <f t="shared" si="13"/>
        <v>N/A</v>
      </c>
      <c r="I131" s="8">
        <v>7.6740000000000004</v>
      </c>
      <c r="J131" s="8">
        <v>6.0170000000000003</v>
      </c>
      <c r="K131" s="25" t="s">
        <v>734</v>
      </c>
      <c r="L131" s="85" t="str">
        <f t="shared" si="14"/>
        <v>Yes</v>
      </c>
    </row>
    <row r="132" spans="1:12" ht="25" x14ac:dyDescent="0.25">
      <c r="A132" s="142" t="s">
        <v>1429</v>
      </c>
      <c r="B132" s="21" t="s">
        <v>213</v>
      </c>
      <c r="C132" s="26">
        <v>669.55718901</v>
      </c>
      <c r="D132" s="7" t="str">
        <f t="shared" si="11"/>
        <v>N/A</v>
      </c>
      <c r="E132" s="26">
        <v>658.30382596000004</v>
      </c>
      <c r="F132" s="7" t="str">
        <f t="shared" si="12"/>
        <v>N/A</v>
      </c>
      <c r="G132" s="26">
        <v>628.90631192000001</v>
      </c>
      <c r="H132" s="7" t="str">
        <f t="shared" si="13"/>
        <v>N/A</v>
      </c>
      <c r="I132" s="8">
        <v>-1.68</v>
      </c>
      <c r="J132" s="8">
        <v>-4.47</v>
      </c>
      <c r="K132" s="25" t="s">
        <v>734</v>
      </c>
      <c r="L132" s="85" t="str">
        <f t="shared" si="14"/>
        <v>Yes</v>
      </c>
    </row>
    <row r="133" spans="1:12" x14ac:dyDescent="0.25">
      <c r="A133" s="142" t="s">
        <v>632</v>
      </c>
      <c r="B133" s="21" t="s">
        <v>213</v>
      </c>
      <c r="C133" s="26">
        <v>3917063</v>
      </c>
      <c r="D133" s="7" t="str">
        <f t="shared" si="11"/>
        <v>N/A</v>
      </c>
      <c r="E133" s="26">
        <v>3860220</v>
      </c>
      <c r="F133" s="7" t="str">
        <f t="shared" si="12"/>
        <v>N/A</v>
      </c>
      <c r="G133" s="26">
        <v>4415204</v>
      </c>
      <c r="H133" s="7" t="str">
        <f t="shared" si="13"/>
        <v>N/A</v>
      </c>
      <c r="I133" s="8">
        <v>-1.45</v>
      </c>
      <c r="J133" s="8">
        <v>14.38</v>
      </c>
      <c r="K133" s="25" t="s">
        <v>734</v>
      </c>
      <c r="L133" s="85" t="str">
        <f t="shared" si="14"/>
        <v>Yes</v>
      </c>
    </row>
    <row r="134" spans="1:12" x14ac:dyDescent="0.25">
      <c r="A134" s="142" t="s">
        <v>633</v>
      </c>
      <c r="B134" s="21" t="s">
        <v>213</v>
      </c>
      <c r="C134" s="22">
        <v>559</v>
      </c>
      <c r="D134" s="7" t="str">
        <f t="shared" si="11"/>
        <v>N/A</v>
      </c>
      <c r="E134" s="22">
        <v>571</v>
      </c>
      <c r="F134" s="7" t="str">
        <f t="shared" si="12"/>
        <v>N/A</v>
      </c>
      <c r="G134" s="22">
        <v>583</v>
      </c>
      <c r="H134" s="7" t="str">
        <f t="shared" si="13"/>
        <v>N/A</v>
      </c>
      <c r="I134" s="8">
        <v>2.1469999999999998</v>
      </c>
      <c r="J134" s="8">
        <v>2.1019999999999999</v>
      </c>
      <c r="K134" s="25" t="s">
        <v>734</v>
      </c>
      <c r="L134" s="85" t="str">
        <f t="shared" si="14"/>
        <v>Yes</v>
      </c>
    </row>
    <row r="135" spans="1:12" x14ac:dyDescent="0.25">
      <c r="A135" s="142" t="s">
        <v>1430</v>
      </c>
      <c r="B135" s="21" t="s">
        <v>213</v>
      </c>
      <c r="C135" s="26">
        <v>7007.2683362999996</v>
      </c>
      <c r="D135" s="7" t="str">
        <f t="shared" si="11"/>
        <v>N/A</v>
      </c>
      <c r="E135" s="26">
        <v>6760.4553415</v>
      </c>
      <c r="F135" s="7" t="str">
        <f t="shared" si="12"/>
        <v>N/A</v>
      </c>
      <c r="G135" s="26">
        <v>7573.2487136</v>
      </c>
      <c r="H135" s="7" t="str">
        <f t="shared" si="13"/>
        <v>N/A</v>
      </c>
      <c r="I135" s="8">
        <v>-3.52</v>
      </c>
      <c r="J135" s="8">
        <v>12.02</v>
      </c>
      <c r="K135" s="25" t="s">
        <v>734</v>
      </c>
      <c r="L135" s="85" t="str">
        <f t="shared" si="14"/>
        <v>Yes</v>
      </c>
    </row>
    <row r="136" spans="1:12" ht="25" x14ac:dyDescent="0.25">
      <c r="A136" s="142" t="s">
        <v>634</v>
      </c>
      <c r="B136" s="21" t="s">
        <v>213</v>
      </c>
      <c r="C136" s="26">
        <v>43</v>
      </c>
      <c r="D136" s="7" t="str">
        <f t="shared" si="11"/>
        <v>N/A</v>
      </c>
      <c r="E136" s="26">
        <v>0</v>
      </c>
      <c r="F136" s="7" t="str">
        <f t="shared" si="12"/>
        <v>N/A</v>
      </c>
      <c r="G136" s="26">
        <v>1700927</v>
      </c>
      <c r="H136" s="7" t="str">
        <f t="shared" si="13"/>
        <v>N/A</v>
      </c>
      <c r="I136" s="8">
        <v>-100</v>
      </c>
      <c r="J136" s="8" t="s">
        <v>1750</v>
      </c>
      <c r="K136" s="25" t="s">
        <v>734</v>
      </c>
      <c r="L136" s="85" t="str">
        <f>IF(J136="Div by 0", "N/A", IF(OR(J136="N/A",K136="N/A"),"N/A", IF(J136&gt;VALUE(MID(K136,1,2)), "No", IF(J136&lt;-1*VALUE(MID(K136,1,2)), "No", "Yes"))))</f>
        <v>N/A</v>
      </c>
    </row>
    <row r="137" spans="1:12" x14ac:dyDescent="0.25">
      <c r="A137" s="142" t="s">
        <v>635</v>
      </c>
      <c r="B137" s="21" t="s">
        <v>213</v>
      </c>
      <c r="C137" s="22">
        <v>11</v>
      </c>
      <c r="D137" s="7" t="str">
        <f t="shared" si="11"/>
        <v>N/A</v>
      </c>
      <c r="E137" s="22">
        <v>0</v>
      </c>
      <c r="F137" s="7" t="str">
        <f t="shared" si="12"/>
        <v>N/A</v>
      </c>
      <c r="G137" s="22">
        <v>19488</v>
      </c>
      <c r="H137" s="7" t="str">
        <f t="shared" si="13"/>
        <v>N/A</v>
      </c>
      <c r="I137" s="8">
        <v>-100</v>
      </c>
      <c r="J137" s="8" t="s">
        <v>1750</v>
      </c>
      <c r="K137" s="25" t="s">
        <v>734</v>
      </c>
      <c r="L137" s="85" t="str">
        <f t="shared" ref="L137:L141" si="15">IF(J137="Div by 0", "N/A", IF(OR(J137="N/A",K137="N/A"),"N/A", IF(J137&gt;VALUE(MID(K137,1,2)), "No", IF(J137&lt;-1*VALUE(MID(K137,1,2)), "No", "Yes"))))</f>
        <v>N/A</v>
      </c>
    </row>
    <row r="138" spans="1:12" ht="25" x14ac:dyDescent="0.25">
      <c r="A138" s="142" t="s">
        <v>1431</v>
      </c>
      <c r="B138" s="21" t="s">
        <v>213</v>
      </c>
      <c r="C138" s="26">
        <v>43</v>
      </c>
      <c r="D138" s="7" t="str">
        <f t="shared" si="11"/>
        <v>N/A</v>
      </c>
      <c r="E138" s="26" t="s">
        <v>1750</v>
      </c>
      <c r="F138" s="7" t="str">
        <f t="shared" si="12"/>
        <v>N/A</v>
      </c>
      <c r="G138" s="26">
        <v>87.280736864000005</v>
      </c>
      <c r="H138" s="7" t="str">
        <f t="shared" si="13"/>
        <v>N/A</v>
      </c>
      <c r="I138" s="8" t="s">
        <v>1750</v>
      </c>
      <c r="J138" s="8" t="s">
        <v>1750</v>
      </c>
      <c r="K138" s="25" t="s">
        <v>734</v>
      </c>
      <c r="L138" s="85" t="str">
        <f t="shared" si="15"/>
        <v>N/A</v>
      </c>
    </row>
    <row r="139" spans="1:12" ht="25" x14ac:dyDescent="0.25">
      <c r="A139" s="142" t="s">
        <v>636</v>
      </c>
      <c r="B139" s="21" t="s">
        <v>213</v>
      </c>
      <c r="C139" s="26">
        <v>2948073</v>
      </c>
      <c r="D139" s="7" t="str">
        <f t="shared" si="11"/>
        <v>N/A</v>
      </c>
      <c r="E139" s="26">
        <v>3636853</v>
      </c>
      <c r="F139" s="7" t="str">
        <f t="shared" si="12"/>
        <v>N/A</v>
      </c>
      <c r="G139" s="26">
        <v>4102839</v>
      </c>
      <c r="H139" s="7" t="str">
        <f t="shared" si="13"/>
        <v>N/A</v>
      </c>
      <c r="I139" s="8">
        <v>23.36</v>
      </c>
      <c r="J139" s="8">
        <v>12.81</v>
      </c>
      <c r="K139" s="25" t="s">
        <v>734</v>
      </c>
      <c r="L139" s="85" t="str">
        <f t="shared" si="15"/>
        <v>Yes</v>
      </c>
    </row>
    <row r="140" spans="1:12" x14ac:dyDescent="0.25">
      <c r="A140" s="142" t="s">
        <v>637</v>
      </c>
      <c r="B140" s="21" t="s">
        <v>213</v>
      </c>
      <c r="C140" s="22">
        <v>60</v>
      </c>
      <c r="D140" s="7" t="str">
        <f t="shared" si="11"/>
        <v>N/A</v>
      </c>
      <c r="E140" s="22">
        <v>63</v>
      </c>
      <c r="F140" s="7" t="str">
        <f t="shared" si="12"/>
        <v>N/A</v>
      </c>
      <c r="G140" s="22">
        <v>56</v>
      </c>
      <c r="H140" s="7" t="str">
        <f t="shared" si="13"/>
        <v>N/A</v>
      </c>
      <c r="I140" s="8">
        <v>5</v>
      </c>
      <c r="J140" s="8">
        <v>-11.1</v>
      </c>
      <c r="K140" s="25" t="s">
        <v>734</v>
      </c>
      <c r="L140" s="85" t="str">
        <f t="shared" si="15"/>
        <v>Yes</v>
      </c>
    </row>
    <row r="141" spans="1:12" ht="25" x14ac:dyDescent="0.25">
      <c r="A141" s="142" t="s">
        <v>1432</v>
      </c>
      <c r="B141" s="21" t="s">
        <v>213</v>
      </c>
      <c r="C141" s="26">
        <v>49134.55</v>
      </c>
      <c r="D141" s="7" t="str">
        <f t="shared" si="11"/>
        <v>N/A</v>
      </c>
      <c r="E141" s="26">
        <v>57727.825397000001</v>
      </c>
      <c r="F141" s="7" t="str">
        <f t="shared" si="12"/>
        <v>N/A</v>
      </c>
      <c r="G141" s="26">
        <v>73264.982143000001</v>
      </c>
      <c r="H141" s="7" t="str">
        <f t="shared" si="13"/>
        <v>N/A</v>
      </c>
      <c r="I141" s="8">
        <v>17.489999999999998</v>
      </c>
      <c r="J141" s="8">
        <v>26.91</v>
      </c>
      <c r="K141" s="25" t="s">
        <v>734</v>
      </c>
      <c r="L141" s="85" t="str">
        <f t="shared" si="15"/>
        <v>Yes</v>
      </c>
    </row>
    <row r="142" spans="1:12" ht="25" x14ac:dyDescent="0.25">
      <c r="A142" s="142" t="s">
        <v>638</v>
      </c>
      <c r="B142" s="21" t="s">
        <v>213</v>
      </c>
      <c r="C142" s="26">
        <v>15708414</v>
      </c>
      <c r="D142" s="7" t="str">
        <f t="shared" si="11"/>
        <v>N/A</v>
      </c>
      <c r="E142" s="26">
        <v>17543260</v>
      </c>
      <c r="F142" s="7" t="str">
        <f t="shared" si="12"/>
        <v>N/A</v>
      </c>
      <c r="G142" s="26">
        <v>19456026</v>
      </c>
      <c r="H142" s="7" t="str">
        <f t="shared" si="13"/>
        <v>N/A</v>
      </c>
      <c r="I142" s="8">
        <v>11.68</v>
      </c>
      <c r="J142" s="8">
        <v>10.9</v>
      </c>
      <c r="K142" s="25" t="s">
        <v>734</v>
      </c>
      <c r="L142" s="85" t="str">
        <f t="shared" ref="L142:L153" si="16">IF(J142="Div by 0", "N/A", IF(K142="N/A","N/A", IF(J142&gt;VALUE(MID(K142,1,2)), "No", IF(J142&lt;-1*VALUE(MID(K142,1,2)), "No", "Yes"))))</f>
        <v>Yes</v>
      </c>
    </row>
    <row r="143" spans="1:12" x14ac:dyDescent="0.25">
      <c r="A143" s="142" t="s">
        <v>639</v>
      </c>
      <c r="B143" s="21" t="s">
        <v>213</v>
      </c>
      <c r="C143" s="22">
        <v>33097</v>
      </c>
      <c r="D143" s="7" t="str">
        <f t="shared" si="11"/>
        <v>N/A</v>
      </c>
      <c r="E143" s="22">
        <v>34703</v>
      </c>
      <c r="F143" s="7" t="str">
        <f t="shared" si="12"/>
        <v>N/A</v>
      </c>
      <c r="G143" s="22">
        <v>36385</v>
      </c>
      <c r="H143" s="7" t="str">
        <f t="shared" si="13"/>
        <v>N/A</v>
      </c>
      <c r="I143" s="8">
        <v>4.8520000000000003</v>
      </c>
      <c r="J143" s="8">
        <v>4.8470000000000004</v>
      </c>
      <c r="K143" s="25" t="s">
        <v>734</v>
      </c>
      <c r="L143" s="85" t="str">
        <f t="shared" si="16"/>
        <v>Yes</v>
      </c>
    </row>
    <row r="144" spans="1:12" ht="25" x14ac:dyDescent="0.25">
      <c r="A144" s="142" t="s">
        <v>1433</v>
      </c>
      <c r="B144" s="21" t="s">
        <v>213</v>
      </c>
      <c r="C144" s="26">
        <v>474.61745778</v>
      </c>
      <c r="D144" s="7" t="str">
        <f t="shared" si="11"/>
        <v>N/A</v>
      </c>
      <c r="E144" s="26">
        <v>505.52574705000001</v>
      </c>
      <c r="F144" s="7" t="str">
        <f t="shared" si="12"/>
        <v>N/A</v>
      </c>
      <c r="G144" s="26">
        <v>534.72656314000005</v>
      </c>
      <c r="H144" s="7" t="str">
        <f t="shared" si="13"/>
        <v>N/A</v>
      </c>
      <c r="I144" s="8">
        <v>6.5119999999999996</v>
      </c>
      <c r="J144" s="8">
        <v>5.7759999999999998</v>
      </c>
      <c r="K144" s="25" t="s">
        <v>734</v>
      </c>
      <c r="L144" s="85" t="str">
        <f t="shared" si="16"/>
        <v>Yes</v>
      </c>
    </row>
    <row r="145" spans="1:12" ht="25" x14ac:dyDescent="0.25">
      <c r="A145" s="142" t="s">
        <v>640</v>
      </c>
      <c r="B145" s="21" t="s">
        <v>213</v>
      </c>
      <c r="C145" s="26">
        <v>0</v>
      </c>
      <c r="D145" s="7" t="str">
        <f t="shared" ref="D145:D153" si="17">IF($B145="N/A","N/A",IF(C145&gt;10,"No",IF(C145&lt;-10,"No","Yes")))</f>
        <v>N/A</v>
      </c>
      <c r="E145" s="26">
        <v>0</v>
      </c>
      <c r="F145" s="7" t="str">
        <f t="shared" ref="F145:F153" si="18">IF($B145="N/A","N/A",IF(E145&gt;10,"No",IF(E145&lt;-10,"No","Yes")))</f>
        <v>N/A</v>
      </c>
      <c r="G145" s="26">
        <v>0</v>
      </c>
      <c r="H145" s="7" t="str">
        <f t="shared" ref="H145:H153" si="19">IF($B145="N/A","N/A",IF(G145&gt;10,"No",IF(G145&lt;-10,"No","Yes")))</f>
        <v>N/A</v>
      </c>
      <c r="I145" s="8" t="s">
        <v>1750</v>
      </c>
      <c r="J145" s="8" t="s">
        <v>1750</v>
      </c>
      <c r="K145" s="25" t="s">
        <v>734</v>
      </c>
      <c r="L145" s="85" t="str">
        <f t="shared" si="16"/>
        <v>N/A</v>
      </c>
    </row>
    <row r="146" spans="1:12" x14ac:dyDescent="0.25">
      <c r="A146" s="142" t="s">
        <v>641</v>
      </c>
      <c r="B146" s="21" t="s">
        <v>213</v>
      </c>
      <c r="C146" s="22">
        <v>0</v>
      </c>
      <c r="D146" s="7" t="str">
        <f t="shared" si="17"/>
        <v>N/A</v>
      </c>
      <c r="E146" s="22">
        <v>0</v>
      </c>
      <c r="F146" s="7" t="str">
        <f t="shared" si="18"/>
        <v>N/A</v>
      </c>
      <c r="G146" s="22">
        <v>0</v>
      </c>
      <c r="H146" s="7" t="str">
        <f t="shared" si="19"/>
        <v>N/A</v>
      </c>
      <c r="I146" s="8" t="s">
        <v>1750</v>
      </c>
      <c r="J146" s="8" t="s">
        <v>1750</v>
      </c>
      <c r="K146" s="25" t="s">
        <v>734</v>
      </c>
      <c r="L146" s="85" t="str">
        <f t="shared" si="16"/>
        <v>N/A</v>
      </c>
    </row>
    <row r="147" spans="1:12" ht="25" x14ac:dyDescent="0.25">
      <c r="A147" s="142" t="s">
        <v>1434</v>
      </c>
      <c r="B147" s="21" t="s">
        <v>213</v>
      </c>
      <c r="C147" s="26" t="s">
        <v>1750</v>
      </c>
      <c r="D147" s="7" t="str">
        <f t="shared" si="17"/>
        <v>N/A</v>
      </c>
      <c r="E147" s="26" t="s">
        <v>1750</v>
      </c>
      <c r="F147" s="7" t="str">
        <f t="shared" si="18"/>
        <v>N/A</v>
      </c>
      <c r="G147" s="26" t="s">
        <v>1750</v>
      </c>
      <c r="H147" s="7" t="str">
        <f t="shared" si="19"/>
        <v>N/A</v>
      </c>
      <c r="I147" s="8" t="s">
        <v>1750</v>
      </c>
      <c r="J147" s="8" t="s">
        <v>1750</v>
      </c>
      <c r="K147" s="25" t="s">
        <v>734</v>
      </c>
      <c r="L147" s="85" t="str">
        <f t="shared" si="16"/>
        <v>N/A</v>
      </c>
    </row>
    <row r="148" spans="1:12" ht="25" x14ac:dyDescent="0.25">
      <c r="A148" s="142" t="s">
        <v>642</v>
      </c>
      <c r="B148" s="21" t="s">
        <v>213</v>
      </c>
      <c r="C148" s="26">
        <v>32684072</v>
      </c>
      <c r="D148" s="7" t="str">
        <f t="shared" si="17"/>
        <v>N/A</v>
      </c>
      <c r="E148" s="26">
        <v>32558783</v>
      </c>
      <c r="F148" s="7" t="str">
        <f t="shared" si="18"/>
        <v>N/A</v>
      </c>
      <c r="G148" s="26">
        <v>40446560</v>
      </c>
      <c r="H148" s="7" t="str">
        <f t="shared" si="19"/>
        <v>N/A</v>
      </c>
      <c r="I148" s="8">
        <v>-0.38300000000000001</v>
      </c>
      <c r="J148" s="8">
        <v>24.23</v>
      </c>
      <c r="K148" s="25" t="s">
        <v>734</v>
      </c>
      <c r="L148" s="85" t="str">
        <f t="shared" si="16"/>
        <v>Yes</v>
      </c>
    </row>
    <row r="149" spans="1:12" x14ac:dyDescent="0.25">
      <c r="A149" s="142" t="s">
        <v>643</v>
      </c>
      <c r="B149" s="21" t="s">
        <v>213</v>
      </c>
      <c r="C149" s="22">
        <v>16084</v>
      </c>
      <c r="D149" s="7" t="str">
        <f t="shared" si="17"/>
        <v>N/A</v>
      </c>
      <c r="E149" s="22">
        <v>17371</v>
      </c>
      <c r="F149" s="7" t="str">
        <f t="shared" si="18"/>
        <v>N/A</v>
      </c>
      <c r="G149" s="22">
        <v>19375</v>
      </c>
      <c r="H149" s="7" t="str">
        <f t="shared" si="19"/>
        <v>N/A</v>
      </c>
      <c r="I149" s="8">
        <v>8.0020000000000007</v>
      </c>
      <c r="J149" s="8">
        <v>11.54</v>
      </c>
      <c r="K149" s="25" t="s">
        <v>734</v>
      </c>
      <c r="L149" s="85" t="str">
        <f t="shared" si="16"/>
        <v>Yes</v>
      </c>
    </row>
    <row r="150" spans="1:12" ht="25" x14ac:dyDescent="0.25">
      <c r="A150" s="142" t="s">
        <v>1435</v>
      </c>
      <c r="B150" s="21" t="s">
        <v>213</v>
      </c>
      <c r="C150" s="26">
        <v>2032.0860482000001</v>
      </c>
      <c r="D150" s="7" t="str">
        <f t="shared" si="17"/>
        <v>N/A</v>
      </c>
      <c r="E150" s="26">
        <v>1874.3182890999999</v>
      </c>
      <c r="F150" s="7" t="str">
        <f t="shared" si="18"/>
        <v>N/A</v>
      </c>
      <c r="G150" s="26">
        <v>2087.5643871000002</v>
      </c>
      <c r="H150" s="7" t="str">
        <f t="shared" si="19"/>
        <v>N/A</v>
      </c>
      <c r="I150" s="8">
        <v>-7.76</v>
      </c>
      <c r="J150" s="8">
        <v>11.38</v>
      </c>
      <c r="K150" s="25" t="s">
        <v>734</v>
      </c>
      <c r="L150" s="85" t="str">
        <f t="shared" si="16"/>
        <v>Yes</v>
      </c>
    </row>
    <row r="151" spans="1:12" ht="25" x14ac:dyDescent="0.25">
      <c r="A151" s="142" t="s">
        <v>644</v>
      </c>
      <c r="B151" s="21" t="s">
        <v>213</v>
      </c>
      <c r="C151" s="26">
        <v>37306</v>
      </c>
      <c r="D151" s="7" t="str">
        <f t="shared" si="17"/>
        <v>N/A</v>
      </c>
      <c r="E151" s="26">
        <v>42568</v>
      </c>
      <c r="F151" s="7" t="str">
        <f t="shared" si="18"/>
        <v>N/A</v>
      </c>
      <c r="G151" s="26">
        <v>44640</v>
      </c>
      <c r="H151" s="7" t="str">
        <f t="shared" si="19"/>
        <v>N/A</v>
      </c>
      <c r="I151" s="8">
        <v>14.1</v>
      </c>
      <c r="J151" s="8">
        <v>4.8680000000000003</v>
      </c>
      <c r="K151" s="25" t="s">
        <v>734</v>
      </c>
      <c r="L151" s="85" t="str">
        <f t="shared" si="16"/>
        <v>Yes</v>
      </c>
    </row>
    <row r="152" spans="1:12" x14ac:dyDescent="0.25">
      <c r="A152" s="142" t="s">
        <v>645</v>
      </c>
      <c r="B152" s="21" t="s">
        <v>213</v>
      </c>
      <c r="C152" s="22">
        <v>16</v>
      </c>
      <c r="D152" s="7" t="str">
        <f t="shared" si="17"/>
        <v>N/A</v>
      </c>
      <c r="E152" s="22">
        <v>13</v>
      </c>
      <c r="F152" s="7" t="str">
        <f t="shared" si="18"/>
        <v>N/A</v>
      </c>
      <c r="G152" s="22">
        <v>18</v>
      </c>
      <c r="H152" s="7" t="str">
        <f t="shared" si="19"/>
        <v>N/A</v>
      </c>
      <c r="I152" s="8">
        <v>-18.8</v>
      </c>
      <c r="J152" s="8">
        <v>38.46</v>
      </c>
      <c r="K152" s="25" t="s">
        <v>734</v>
      </c>
      <c r="L152" s="85" t="str">
        <f t="shared" si="16"/>
        <v>No</v>
      </c>
    </row>
    <row r="153" spans="1:12" ht="25" x14ac:dyDescent="0.25">
      <c r="A153" s="142" t="s">
        <v>1436</v>
      </c>
      <c r="B153" s="21" t="s">
        <v>213</v>
      </c>
      <c r="C153" s="26">
        <v>2331.625</v>
      </c>
      <c r="D153" s="7" t="str">
        <f t="shared" si="17"/>
        <v>N/A</v>
      </c>
      <c r="E153" s="26">
        <v>3274.4615385000002</v>
      </c>
      <c r="F153" s="7" t="str">
        <f t="shared" si="18"/>
        <v>N/A</v>
      </c>
      <c r="G153" s="26">
        <v>2480</v>
      </c>
      <c r="H153" s="7" t="str">
        <f t="shared" si="19"/>
        <v>N/A</v>
      </c>
      <c r="I153" s="8">
        <v>40.44</v>
      </c>
      <c r="J153" s="8">
        <v>-24.3</v>
      </c>
      <c r="K153" s="25" t="s">
        <v>734</v>
      </c>
      <c r="L153" s="85" t="str">
        <f t="shared" si="16"/>
        <v>Yes</v>
      </c>
    </row>
    <row r="154" spans="1:12" x14ac:dyDescent="0.25">
      <c r="A154" s="142" t="s">
        <v>1502</v>
      </c>
      <c r="B154" s="21" t="s">
        <v>213</v>
      </c>
      <c r="C154" s="26">
        <v>814.37979476999999</v>
      </c>
      <c r="D154" s="7" t="str">
        <f t="shared" ref="D154:D173" si="20">IF($B154="N/A","N/A",IF(C154&gt;10,"No",IF(C154&lt;-10,"No","Yes")))</f>
        <v>N/A</v>
      </c>
      <c r="E154" s="26">
        <v>847.46928818000004</v>
      </c>
      <c r="F154" s="7" t="str">
        <f t="shared" ref="F154:F173" si="21">IF($B154="N/A","N/A",IF(E154&gt;10,"No",IF(E154&lt;-10,"No","Yes")))</f>
        <v>N/A</v>
      </c>
      <c r="G154" s="26">
        <v>881.85239540999999</v>
      </c>
      <c r="H154" s="7" t="str">
        <f t="shared" ref="H154:H173" si="22">IF($B154="N/A","N/A",IF(G154&gt;10,"No",IF(G154&lt;-10,"No","Yes")))</f>
        <v>N/A</v>
      </c>
      <c r="I154" s="8">
        <v>4.0629999999999997</v>
      </c>
      <c r="J154" s="8">
        <v>4.0570000000000004</v>
      </c>
      <c r="K154" s="25" t="s">
        <v>734</v>
      </c>
      <c r="L154" s="85" t="str">
        <f t="shared" ref="L154:L173" si="23">IF(J154="Div by 0", "N/A", IF(K154="N/A","N/A", IF(J154&gt;VALUE(MID(K154,1,2)), "No", IF(J154&lt;-1*VALUE(MID(K154,1,2)), "No", "Yes"))))</f>
        <v>Yes</v>
      </c>
    </row>
    <row r="155" spans="1:12" x14ac:dyDescent="0.25">
      <c r="A155" s="146" t="s">
        <v>1503</v>
      </c>
      <c r="B155" s="21" t="s">
        <v>213</v>
      </c>
      <c r="C155" s="26">
        <v>239.93417532999999</v>
      </c>
      <c r="D155" s="7" t="str">
        <f t="shared" si="20"/>
        <v>N/A</v>
      </c>
      <c r="E155" s="26">
        <v>238.02773590999999</v>
      </c>
      <c r="F155" s="7" t="str">
        <f t="shared" si="21"/>
        <v>N/A</v>
      </c>
      <c r="G155" s="26">
        <v>344.52780256</v>
      </c>
      <c r="H155" s="7" t="str">
        <f t="shared" si="22"/>
        <v>N/A</v>
      </c>
      <c r="I155" s="8">
        <v>-0.79500000000000004</v>
      </c>
      <c r="J155" s="8">
        <v>44.74</v>
      </c>
      <c r="K155" s="25" t="s">
        <v>734</v>
      </c>
      <c r="L155" s="85" t="str">
        <f t="shared" si="23"/>
        <v>No</v>
      </c>
    </row>
    <row r="156" spans="1:12" x14ac:dyDescent="0.25">
      <c r="A156" s="146" t="s">
        <v>1504</v>
      </c>
      <c r="B156" s="21" t="s">
        <v>213</v>
      </c>
      <c r="C156" s="26">
        <v>2881.4632465</v>
      </c>
      <c r="D156" s="7" t="str">
        <f t="shared" si="20"/>
        <v>N/A</v>
      </c>
      <c r="E156" s="26">
        <v>2905.5192864000001</v>
      </c>
      <c r="F156" s="7" t="str">
        <f t="shared" si="21"/>
        <v>N/A</v>
      </c>
      <c r="G156" s="26">
        <v>3122.3668607999998</v>
      </c>
      <c r="H156" s="7" t="str">
        <f t="shared" si="22"/>
        <v>N/A</v>
      </c>
      <c r="I156" s="8">
        <v>0.83489999999999998</v>
      </c>
      <c r="J156" s="8">
        <v>7.4630000000000001</v>
      </c>
      <c r="K156" s="25" t="s">
        <v>734</v>
      </c>
      <c r="L156" s="85" t="str">
        <f t="shared" si="23"/>
        <v>Yes</v>
      </c>
    </row>
    <row r="157" spans="1:12" x14ac:dyDescent="0.25">
      <c r="A157" s="146" t="s">
        <v>1505</v>
      </c>
      <c r="B157" s="21" t="s">
        <v>213</v>
      </c>
      <c r="C157" s="26">
        <v>404.82306474000001</v>
      </c>
      <c r="D157" s="7" t="str">
        <f t="shared" si="20"/>
        <v>N/A</v>
      </c>
      <c r="E157" s="26">
        <v>456.34632302</v>
      </c>
      <c r="F157" s="7" t="str">
        <f t="shared" si="21"/>
        <v>N/A</v>
      </c>
      <c r="G157" s="26">
        <v>457.62075986000002</v>
      </c>
      <c r="H157" s="7" t="str">
        <f t="shared" si="22"/>
        <v>N/A</v>
      </c>
      <c r="I157" s="8">
        <v>12.73</v>
      </c>
      <c r="J157" s="8">
        <v>0.27929999999999999</v>
      </c>
      <c r="K157" s="25" t="s">
        <v>734</v>
      </c>
      <c r="L157" s="85" t="str">
        <f t="shared" si="23"/>
        <v>Yes</v>
      </c>
    </row>
    <row r="158" spans="1:12" x14ac:dyDescent="0.25">
      <c r="A158" s="146" t="s">
        <v>1506</v>
      </c>
      <c r="B158" s="21" t="s">
        <v>213</v>
      </c>
      <c r="C158" s="26">
        <v>894.54524074000005</v>
      </c>
      <c r="D158" s="7" t="str">
        <f t="shared" si="20"/>
        <v>N/A</v>
      </c>
      <c r="E158" s="26">
        <v>891.98595059000002</v>
      </c>
      <c r="F158" s="7" t="str">
        <f t="shared" si="21"/>
        <v>N/A</v>
      </c>
      <c r="G158" s="26">
        <v>878.28183832000002</v>
      </c>
      <c r="H158" s="7" t="str">
        <f t="shared" si="22"/>
        <v>N/A</v>
      </c>
      <c r="I158" s="8">
        <v>-0.28599999999999998</v>
      </c>
      <c r="J158" s="8">
        <v>-1.54</v>
      </c>
      <c r="K158" s="25" t="s">
        <v>734</v>
      </c>
      <c r="L158" s="85" t="str">
        <f t="shared" si="23"/>
        <v>Yes</v>
      </c>
    </row>
    <row r="159" spans="1:12" x14ac:dyDescent="0.25">
      <c r="A159" s="142" t="s">
        <v>1507</v>
      </c>
      <c r="B159" s="21" t="s">
        <v>213</v>
      </c>
      <c r="C159" s="26">
        <v>1322.2285035</v>
      </c>
      <c r="D159" s="7" t="str">
        <f t="shared" si="20"/>
        <v>N/A</v>
      </c>
      <c r="E159" s="26">
        <v>1362.0747437</v>
      </c>
      <c r="F159" s="7" t="str">
        <f t="shared" si="21"/>
        <v>N/A</v>
      </c>
      <c r="G159" s="26">
        <v>1341.6368927000001</v>
      </c>
      <c r="H159" s="7" t="str">
        <f t="shared" si="22"/>
        <v>N/A</v>
      </c>
      <c r="I159" s="8">
        <v>3.0139999999999998</v>
      </c>
      <c r="J159" s="8">
        <v>-1.5</v>
      </c>
      <c r="K159" s="25" t="s">
        <v>734</v>
      </c>
      <c r="L159" s="85" t="str">
        <f t="shared" si="23"/>
        <v>Yes</v>
      </c>
    </row>
    <row r="160" spans="1:12" x14ac:dyDescent="0.25">
      <c r="A160" s="146" t="s">
        <v>1508</v>
      </c>
      <c r="B160" s="21" t="s">
        <v>213</v>
      </c>
      <c r="C160" s="26">
        <v>15450.21679</v>
      </c>
      <c r="D160" s="7" t="str">
        <f t="shared" si="20"/>
        <v>N/A</v>
      </c>
      <c r="E160" s="26">
        <v>16252.799367</v>
      </c>
      <c r="F160" s="7" t="str">
        <f t="shared" si="21"/>
        <v>N/A</v>
      </c>
      <c r="G160" s="26">
        <v>16786.196848</v>
      </c>
      <c r="H160" s="7" t="str">
        <f t="shared" si="22"/>
        <v>N/A</v>
      </c>
      <c r="I160" s="8">
        <v>5.1950000000000003</v>
      </c>
      <c r="J160" s="8">
        <v>3.282</v>
      </c>
      <c r="K160" s="25" t="s">
        <v>734</v>
      </c>
      <c r="L160" s="85" t="str">
        <f t="shared" si="23"/>
        <v>Yes</v>
      </c>
    </row>
    <row r="161" spans="1:12" x14ac:dyDescent="0.25">
      <c r="A161" s="146" t="s">
        <v>1509</v>
      </c>
      <c r="B161" s="21" t="s">
        <v>213</v>
      </c>
      <c r="C161" s="26">
        <v>3008.0491975999998</v>
      </c>
      <c r="D161" s="7" t="str">
        <f t="shared" si="20"/>
        <v>N/A</v>
      </c>
      <c r="E161" s="26">
        <v>3233.9817397000002</v>
      </c>
      <c r="F161" s="7" t="str">
        <f t="shared" si="21"/>
        <v>N/A</v>
      </c>
      <c r="G161" s="26">
        <v>3215.5632931</v>
      </c>
      <c r="H161" s="7" t="str">
        <f t="shared" si="22"/>
        <v>N/A</v>
      </c>
      <c r="I161" s="8">
        <v>7.5110000000000001</v>
      </c>
      <c r="J161" s="8">
        <v>-0.56999999999999995</v>
      </c>
      <c r="K161" s="25" t="s">
        <v>734</v>
      </c>
      <c r="L161" s="85" t="str">
        <f t="shared" si="23"/>
        <v>Yes</v>
      </c>
    </row>
    <row r="162" spans="1:12" x14ac:dyDescent="0.25">
      <c r="A162" s="146" t="s">
        <v>1510</v>
      </c>
      <c r="B162" s="21" t="s">
        <v>213</v>
      </c>
      <c r="C162" s="26">
        <v>251.12798706000001</v>
      </c>
      <c r="D162" s="7" t="str">
        <f t="shared" si="20"/>
        <v>N/A</v>
      </c>
      <c r="E162" s="26">
        <v>249.84868478000001</v>
      </c>
      <c r="F162" s="7" t="str">
        <f t="shared" si="21"/>
        <v>N/A</v>
      </c>
      <c r="G162" s="26">
        <v>173.70050520999999</v>
      </c>
      <c r="H162" s="7" t="str">
        <f t="shared" si="22"/>
        <v>N/A</v>
      </c>
      <c r="I162" s="8">
        <v>-0.50900000000000001</v>
      </c>
      <c r="J162" s="8">
        <v>-30.5</v>
      </c>
      <c r="K162" s="25" t="s">
        <v>734</v>
      </c>
      <c r="L162" s="85" t="str">
        <f t="shared" si="23"/>
        <v>No</v>
      </c>
    </row>
    <row r="163" spans="1:12" x14ac:dyDescent="0.25">
      <c r="A163" s="146" t="s">
        <v>1511</v>
      </c>
      <c r="B163" s="21" t="s">
        <v>213</v>
      </c>
      <c r="C163" s="26">
        <v>1.3536276903</v>
      </c>
      <c r="D163" s="7" t="str">
        <f t="shared" si="20"/>
        <v>N/A</v>
      </c>
      <c r="E163" s="26">
        <v>0.35609022559999998</v>
      </c>
      <c r="F163" s="7" t="str">
        <f t="shared" si="21"/>
        <v>N/A</v>
      </c>
      <c r="G163" s="26">
        <v>0.82690178039999995</v>
      </c>
      <c r="H163" s="7" t="str">
        <f t="shared" si="22"/>
        <v>N/A</v>
      </c>
      <c r="I163" s="8">
        <v>-73.7</v>
      </c>
      <c r="J163" s="8">
        <v>132.19999999999999</v>
      </c>
      <c r="K163" s="25" t="s">
        <v>734</v>
      </c>
      <c r="L163" s="85" t="str">
        <f t="shared" si="23"/>
        <v>No</v>
      </c>
    </row>
    <row r="164" spans="1:12" x14ac:dyDescent="0.25">
      <c r="A164" s="142" t="s">
        <v>1512</v>
      </c>
      <c r="B164" s="21" t="s">
        <v>213</v>
      </c>
      <c r="C164" s="26">
        <v>399.24597950999998</v>
      </c>
      <c r="D164" s="7" t="str">
        <f t="shared" si="20"/>
        <v>N/A</v>
      </c>
      <c r="E164" s="26">
        <v>454.22906753000001</v>
      </c>
      <c r="F164" s="7" t="str">
        <f t="shared" si="21"/>
        <v>N/A</v>
      </c>
      <c r="G164" s="26">
        <v>484.53893950000003</v>
      </c>
      <c r="H164" s="7" t="str">
        <f t="shared" si="22"/>
        <v>N/A</v>
      </c>
      <c r="I164" s="8">
        <v>13.77</v>
      </c>
      <c r="J164" s="8">
        <v>6.673</v>
      </c>
      <c r="K164" s="25" t="s">
        <v>734</v>
      </c>
      <c r="L164" s="85" t="str">
        <f t="shared" si="23"/>
        <v>Yes</v>
      </c>
    </row>
    <row r="165" spans="1:12" x14ac:dyDescent="0.25">
      <c r="A165" s="146" t="s">
        <v>1513</v>
      </c>
      <c r="B165" s="21" t="s">
        <v>213</v>
      </c>
      <c r="C165" s="26">
        <v>32.236404159999999</v>
      </c>
      <c r="D165" s="7" t="str">
        <f t="shared" si="20"/>
        <v>N/A</v>
      </c>
      <c r="E165" s="26">
        <v>34.134308109999999</v>
      </c>
      <c r="F165" s="7" t="str">
        <f t="shared" si="21"/>
        <v>N/A</v>
      </c>
      <c r="G165" s="26">
        <v>66.831251858000002</v>
      </c>
      <c r="H165" s="7" t="str">
        <f t="shared" si="22"/>
        <v>N/A</v>
      </c>
      <c r="I165" s="8">
        <v>5.8869999999999996</v>
      </c>
      <c r="J165" s="8">
        <v>95.79</v>
      </c>
      <c r="K165" s="25" t="s">
        <v>734</v>
      </c>
      <c r="L165" s="85" t="str">
        <f t="shared" si="23"/>
        <v>No</v>
      </c>
    </row>
    <row r="166" spans="1:12" x14ac:dyDescent="0.25">
      <c r="A166" s="146" t="s">
        <v>1514</v>
      </c>
      <c r="B166" s="21" t="s">
        <v>213</v>
      </c>
      <c r="C166" s="26">
        <v>1492.3619048</v>
      </c>
      <c r="D166" s="7" t="str">
        <f t="shared" si="20"/>
        <v>N/A</v>
      </c>
      <c r="E166" s="26">
        <v>1738.1042467</v>
      </c>
      <c r="F166" s="7" t="str">
        <f t="shared" si="21"/>
        <v>N/A</v>
      </c>
      <c r="G166" s="26">
        <v>1837.7685147</v>
      </c>
      <c r="H166" s="7" t="str">
        <f t="shared" si="22"/>
        <v>N/A</v>
      </c>
      <c r="I166" s="8">
        <v>16.47</v>
      </c>
      <c r="J166" s="8">
        <v>5.734</v>
      </c>
      <c r="K166" s="25" t="s">
        <v>734</v>
      </c>
      <c r="L166" s="85" t="str">
        <f t="shared" si="23"/>
        <v>Yes</v>
      </c>
    </row>
    <row r="167" spans="1:12" x14ac:dyDescent="0.25">
      <c r="A167" s="146" t="s">
        <v>1515</v>
      </c>
      <c r="B167" s="21" t="s">
        <v>213</v>
      </c>
      <c r="C167" s="26">
        <v>211.40778065999999</v>
      </c>
      <c r="D167" s="7" t="str">
        <f t="shared" si="20"/>
        <v>N/A</v>
      </c>
      <c r="E167" s="26">
        <v>231.36836973000001</v>
      </c>
      <c r="F167" s="7" t="str">
        <f t="shared" si="21"/>
        <v>N/A</v>
      </c>
      <c r="G167" s="26">
        <v>245.63055163999999</v>
      </c>
      <c r="H167" s="7" t="str">
        <f t="shared" si="22"/>
        <v>N/A</v>
      </c>
      <c r="I167" s="8">
        <v>9.4420000000000002</v>
      </c>
      <c r="J167" s="8">
        <v>6.1639999999999997</v>
      </c>
      <c r="K167" s="25" t="s">
        <v>734</v>
      </c>
      <c r="L167" s="85" t="str">
        <f t="shared" si="23"/>
        <v>Yes</v>
      </c>
    </row>
    <row r="168" spans="1:12" x14ac:dyDescent="0.25">
      <c r="A168" s="146" t="s">
        <v>1516</v>
      </c>
      <c r="B168" s="21" t="s">
        <v>213</v>
      </c>
      <c r="C168" s="26">
        <v>344.58859552000001</v>
      </c>
      <c r="D168" s="7" t="str">
        <f t="shared" si="20"/>
        <v>N/A</v>
      </c>
      <c r="E168" s="26">
        <v>409.56150375999999</v>
      </c>
      <c r="F168" s="7" t="str">
        <f t="shared" si="21"/>
        <v>N/A</v>
      </c>
      <c r="G168" s="26">
        <v>440.29039951999999</v>
      </c>
      <c r="H168" s="7" t="str">
        <f t="shared" si="22"/>
        <v>N/A</v>
      </c>
      <c r="I168" s="8">
        <v>18.86</v>
      </c>
      <c r="J168" s="8">
        <v>7.5030000000000001</v>
      </c>
      <c r="K168" s="25" t="s">
        <v>734</v>
      </c>
      <c r="L168" s="85" t="str">
        <f t="shared" si="23"/>
        <v>Yes</v>
      </c>
    </row>
    <row r="169" spans="1:12" x14ac:dyDescent="0.25">
      <c r="A169" s="142" t="s">
        <v>1517</v>
      </c>
      <c r="B169" s="21" t="s">
        <v>213</v>
      </c>
      <c r="C169" s="26">
        <v>2870.1299779999999</v>
      </c>
      <c r="D169" s="7" t="str">
        <f t="shared" si="20"/>
        <v>N/A</v>
      </c>
      <c r="E169" s="26">
        <v>2966.6550603000001</v>
      </c>
      <c r="F169" s="7" t="str">
        <f t="shared" si="21"/>
        <v>N/A</v>
      </c>
      <c r="G169" s="26">
        <v>3088.8497034000002</v>
      </c>
      <c r="H169" s="7" t="str">
        <f t="shared" si="22"/>
        <v>N/A</v>
      </c>
      <c r="I169" s="8">
        <v>3.363</v>
      </c>
      <c r="J169" s="8">
        <v>4.1189999999999998</v>
      </c>
      <c r="K169" s="25" t="s">
        <v>734</v>
      </c>
      <c r="L169" s="85" t="str">
        <f t="shared" si="23"/>
        <v>Yes</v>
      </c>
    </row>
    <row r="170" spans="1:12" x14ac:dyDescent="0.25">
      <c r="A170" s="146" t="s">
        <v>1518</v>
      </c>
      <c r="B170" s="21" t="s">
        <v>213</v>
      </c>
      <c r="C170" s="26">
        <v>2803.1426449000001</v>
      </c>
      <c r="D170" s="7" t="str">
        <f t="shared" si="20"/>
        <v>N/A</v>
      </c>
      <c r="E170" s="26">
        <v>2933.6309919</v>
      </c>
      <c r="F170" s="7" t="str">
        <f t="shared" si="21"/>
        <v>N/A</v>
      </c>
      <c r="G170" s="26">
        <v>3470.9913766999998</v>
      </c>
      <c r="H170" s="7" t="str">
        <f t="shared" si="22"/>
        <v>N/A</v>
      </c>
      <c r="I170" s="8">
        <v>4.6550000000000002</v>
      </c>
      <c r="J170" s="8">
        <v>18.32</v>
      </c>
      <c r="K170" s="25" t="s">
        <v>734</v>
      </c>
      <c r="L170" s="85" t="str">
        <f t="shared" si="23"/>
        <v>Yes</v>
      </c>
    </row>
    <row r="171" spans="1:12" x14ac:dyDescent="0.25">
      <c r="A171" s="146" t="s">
        <v>1519</v>
      </c>
      <c r="B171" s="21" t="s">
        <v>213</v>
      </c>
      <c r="C171" s="26">
        <v>10602.101973000001</v>
      </c>
      <c r="D171" s="7" t="str">
        <f t="shared" si="20"/>
        <v>N/A</v>
      </c>
      <c r="E171" s="26">
        <v>11118.398884</v>
      </c>
      <c r="F171" s="7" t="str">
        <f t="shared" si="21"/>
        <v>N/A</v>
      </c>
      <c r="G171" s="26">
        <v>11506.478209000001</v>
      </c>
      <c r="H171" s="7" t="str">
        <f t="shared" si="22"/>
        <v>N/A</v>
      </c>
      <c r="I171" s="8">
        <v>4.87</v>
      </c>
      <c r="J171" s="8">
        <v>3.49</v>
      </c>
      <c r="K171" s="25" t="s">
        <v>734</v>
      </c>
      <c r="L171" s="85" t="str">
        <f t="shared" si="23"/>
        <v>Yes</v>
      </c>
    </row>
    <row r="172" spans="1:12" x14ac:dyDescent="0.25">
      <c r="A172" s="146" t="s">
        <v>1520</v>
      </c>
      <c r="B172" s="21" t="s">
        <v>213</v>
      </c>
      <c r="C172" s="26">
        <v>1345.3845223000001</v>
      </c>
      <c r="D172" s="7" t="str">
        <f t="shared" si="20"/>
        <v>N/A</v>
      </c>
      <c r="E172" s="26">
        <v>1383.6114903</v>
      </c>
      <c r="F172" s="7" t="str">
        <f t="shared" si="21"/>
        <v>N/A</v>
      </c>
      <c r="G172" s="26">
        <v>1432.7589866000001</v>
      </c>
      <c r="H172" s="7" t="str">
        <f t="shared" si="22"/>
        <v>N/A</v>
      </c>
      <c r="I172" s="8">
        <v>2.8410000000000002</v>
      </c>
      <c r="J172" s="8">
        <v>3.552</v>
      </c>
      <c r="K172" s="25" t="s">
        <v>734</v>
      </c>
      <c r="L172" s="85" t="str">
        <f t="shared" si="23"/>
        <v>Yes</v>
      </c>
    </row>
    <row r="173" spans="1:12" x14ac:dyDescent="0.25">
      <c r="A173" s="146" t="s">
        <v>1521</v>
      </c>
      <c r="B173" s="21" t="s">
        <v>213</v>
      </c>
      <c r="C173" s="26">
        <v>2519.2030175</v>
      </c>
      <c r="D173" s="7" t="str">
        <f t="shared" si="20"/>
        <v>N/A</v>
      </c>
      <c r="E173" s="26">
        <v>2598.5668743000001</v>
      </c>
      <c r="F173" s="7" t="str">
        <f t="shared" si="21"/>
        <v>N/A</v>
      </c>
      <c r="G173" s="26">
        <v>2631.646009</v>
      </c>
      <c r="H173" s="7" t="str">
        <f t="shared" si="22"/>
        <v>N/A</v>
      </c>
      <c r="I173" s="8">
        <v>3.15</v>
      </c>
      <c r="J173" s="8">
        <v>1.2729999999999999</v>
      </c>
      <c r="K173" s="25" t="s">
        <v>734</v>
      </c>
      <c r="L173" s="85" t="str">
        <f t="shared" si="23"/>
        <v>Yes</v>
      </c>
    </row>
    <row r="174" spans="1:12" x14ac:dyDescent="0.25">
      <c r="A174" s="142" t="s">
        <v>371</v>
      </c>
      <c r="B174" s="21" t="s">
        <v>213</v>
      </c>
      <c r="C174" s="4">
        <v>11.639671749</v>
      </c>
      <c r="D174" s="7" t="str">
        <f t="shared" ref="D174:D203" si="24">IF($B174="N/A","N/A",IF(C174&gt;10,"No",IF(C174&lt;-10,"No","Yes")))</f>
        <v>N/A</v>
      </c>
      <c r="E174" s="4">
        <v>11.29121346</v>
      </c>
      <c r="F174" s="7" t="str">
        <f t="shared" ref="F174:F203" si="25">IF($B174="N/A","N/A",IF(E174&gt;10,"No",IF(E174&lt;-10,"No","Yes")))</f>
        <v>N/A</v>
      </c>
      <c r="G174" s="4">
        <v>11.03520018</v>
      </c>
      <c r="H174" s="7" t="str">
        <f t="shared" ref="H174:H203" si="26">IF($B174="N/A","N/A",IF(G174&gt;10,"No",IF(G174&lt;-10,"No","Yes")))</f>
        <v>N/A</v>
      </c>
      <c r="I174" s="8">
        <v>-2.99</v>
      </c>
      <c r="J174" s="8">
        <v>-2.27</v>
      </c>
      <c r="K174" s="25" t="s">
        <v>734</v>
      </c>
      <c r="L174" s="85" t="str">
        <f t="shared" ref="L174:L203" si="27">IF(J174="Div by 0", "N/A", IF(K174="N/A","N/A", IF(J174&gt;VALUE(MID(K174,1,2)), "No", IF(J174&lt;-1*VALUE(MID(K174,1,2)), "No", "Yes"))))</f>
        <v>Yes</v>
      </c>
    </row>
    <row r="175" spans="1:12" x14ac:dyDescent="0.25">
      <c r="A175" s="146" t="s">
        <v>480</v>
      </c>
      <c r="B175" s="21" t="s">
        <v>213</v>
      </c>
      <c r="C175" s="4">
        <v>14.071322436999999</v>
      </c>
      <c r="D175" s="7" t="str">
        <f t="shared" si="24"/>
        <v>N/A</v>
      </c>
      <c r="E175" s="4">
        <v>13.114259873</v>
      </c>
      <c r="F175" s="7" t="str">
        <f t="shared" si="25"/>
        <v>N/A</v>
      </c>
      <c r="G175" s="4">
        <v>14.020220042</v>
      </c>
      <c r="H175" s="7" t="str">
        <f t="shared" si="26"/>
        <v>N/A</v>
      </c>
      <c r="I175" s="8">
        <v>-6.8</v>
      </c>
      <c r="J175" s="8">
        <v>6.9080000000000004</v>
      </c>
      <c r="K175" s="25" t="s">
        <v>734</v>
      </c>
      <c r="L175" s="85" t="str">
        <f t="shared" si="27"/>
        <v>Yes</v>
      </c>
    </row>
    <row r="176" spans="1:12" x14ac:dyDescent="0.25">
      <c r="A176" s="146" t="s">
        <v>481</v>
      </c>
      <c r="B176" s="21" t="s">
        <v>213</v>
      </c>
      <c r="C176" s="4">
        <v>17.142857143000001</v>
      </c>
      <c r="D176" s="7" t="str">
        <f t="shared" si="24"/>
        <v>N/A</v>
      </c>
      <c r="E176" s="4">
        <v>17.223596273999998</v>
      </c>
      <c r="F176" s="7" t="str">
        <f t="shared" si="25"/>
        <v>N/A</v>
      </c>
      <c r="G176" s="4">
        <v>16.694403994000002</v>
      </c>
      <c r="H176" s="7" t="str">
        <f t="shared" si="26"/>
        <v>N/A</v>
      </c>
      <c r="I176" s="8">
        <v>0.47099999999999997</v>
      </c>
      <c r="J176" s="8">
        <v>-3.07</v>
      </c>
      <c r="K176" s="25" t="s">
        <v>734</v>
      </c>
      <c r="L176" s="85" t="str">
        <f t="shared" si="27"/>
        <v>Yes</v>
      </c>
    </row>
    <row r="177" spans="1:12" x14ac:dyDescent="0.25">
      <c r="A177" s="146" t="s">
        <v>482</v>
      </c>
      <c r="B177" s="21" t="s">
        <v>213</v>
      </c>
      <c r="C177" s="4">
        <v>8.0117062008000008</v>
      </c>
      <c r="D177" s="7" t="str">
        <f t="shared" si="24"/>
        <v>N/A</v>
      </c>
      <c r="E177" s="4">
        <v>7.9389842259999996</v>
      </c>
      <c r="F177" s="7" t="str">
        <f t="shared" si="25"/>
        <v>N/A</v>
      </c>
      <c r="G177" s="4">
        <v>7.6966165048999997</v>
      </c>
      <c r="H177" s="7" t="str">
        <f t="shared" si="26"/>
        <v>N/A</v>
      </c>
      <c r="I177" s="8">
        <v>-0.90800000000000003</v>
      </c>
      <c r="J177" s="8">
        <v>-3.05</v>
      </c>
      <c r="K177" s="25" t="s">
        <v>734</v>
      </c>
      <c r="L177" s="85" t="str">
        <f t="shared" si="27"/>
        <v>Yes</v>
      </c>
    </row>
    <row r="178" spans="1:12" x14ac:dyDescent="0.25">
      <c r="A178" s="146" t="s">
        <v>483</v>
      </c>
      <c r="B178" s="21" t="s">
        <v>213</v>
      </c>
      <c r="C178" s="4">
        <v>20.905258487000001</v>
      </c>
      <c r="D178" s="7" t="str">
        <f t="shared" si="24"/>
        <v>N/A</v>
      </c>
      <c r="E178" s="4">
        <v>19.222341568000001</v>
      </c>
      <c r="F178" s="7" t="str">
        <f t="shared" si="25"/>
        <v>N/A</v>
      </c>
      <c r="G178" s="4">
        <v>18.74520828</v>
      </c>
      <c r="H178" s="7" t="str">
        <f t="shared" si="26"/>
        <v>N/A</v>
      </c>
      <c r="I178" s="8">
        <v>-8.0500000000000007</v>
      </c>
      <c r="J178" s="8">
        <v>-2.48</v>
      </c>
      <c r="K178" s="25" t="s">
        <v>734</v>
      </c>
      <c r="L178" s="85" t="str">
        <f t="shared" si="27"/>
        <v>Yes</v>
      </c>
    </row>
    <row r="179" spans="1:12" x14ac:dyDescent="0.25">
      <c r="A179" s="142" t="s">
        <v>1522</v>
      </c>
      <c r="B179" s="21" t="s">
        <v>213</v>
      </c>
      <c r="C179" s="4">
        <v>4.3970336730000001</v>
      </c>
      <c r="D179" s="7" t="str">
        <f t="shared" si="24"/>
        <v>N/A</v>
      </c>
      <c r="E179" s="4">
        <v>4.2679299795999999</v>
      </c>
      <c r="F179" s="7" t="str">
        <f t="shared" si="25"/>
        <v>N/A</v>
      </c>
      <c r="G179" s="4">
        <v>4.1610436347000004</v>
      </c>
      <c r="H179" s="7" t="str">
        <f t="shared" si="26"/>
        <v>N/A</v>
      </c>
      <c r="I179" s="8">
        <v>-2.94</v>
      </c>
      <c r="J179" s="8">
        <v>-2.5</v>
      </c>
      <c r="K179" s="25" t="s">
        <v>734</v>
      </c>
      <c r="L179" s="85" t="str">
        <f t="shared" si="27"/>
        <v>Yes</v>
      </c>
    </row>
    <row r="180" spans="1:12" x14ac:dyDescent="0.25">
      <c r="A180" s="146" t="s">
        <v>1523</v>
      </c>
      <c r="B180" s="21" t="s">
        <v>213</v>
      </c>
      <c r="C180" s="4">
        <v>61.322436850000003</v>
      </c>
      <c r="D180" s="7" t="str">
        <f t="shared" si="24"/>
        <v>N/A</v>
      </c>
      <c r="E180" s="4">
        <v>60.461260175</v>
      </c>
      <c r="F180" s="7" t="str">
        <f t="shared" si="25"/>
        <v>N/A</v>
      </c>
      <c r="G180" s="4">
        <v>59.857270294000003</v>
      </c>
      <c r="H180" s="7" t="str">
        <f t="shared" si="26"/>
        <v>N/A</v>
      </c>
      <c r="I180" s="8">
        <v>-1.4</v>
      </c>
      <c r="J180" s="8">
        <v>-0.999</v>
      </c>
      <c r="K180" s="25" t="s">
        <v>734</v>
      </c>
      <c r="L180" s="85" t="str">
        <f t="shared" si="27"/>
        <v>Yes</v>
      </c>
    </row>
    <row r="181" spans="1:12" x14ac:dyDescent="0.25">
      <c r="A181" s="146" t="s">
        <v>1524</v>
      </c>
      <c r="B181" s="21" t="s">
        <v>213</v>
      </c>
      <c r="C181" s="4">
        <v>6.9192317810999997</v>
      </c>
      <c r="D181" s="7" t="str">
        <f t="shared" si="24"/>
        <v>N/A</v>
      </c>
      <c r="E181" s="4">
        <v>6.8725990633</v>
      </c>
      <c r="F181" s="7" t="str">
        <f t="shared" si="25"/>
        <v>N/A</v>
      </c>
      <c r="G181" s="4">
        <v>6.6517578531000003</v>
      </c>
      <c r="H181" s="7" t="str">
        <f t="shared" si="26"/>
        <v>N/A</v>
      </c>
      <c r="I181" s="8">
        <v>-0.67400000000000004</v>
      </c>
      <c r="J181" s="8">
        <v>-3.21</v>
      </c>
      <c r="K181" s="25" t="s">
        <v>734</v>
      </c>
      <c r="L181" s="85" t="str">
        <f t="shared" si="27"/>
        <v>Yes</v>
      </c>
    </row>
    <row r="182" spans="1:12" x14ac:dyDescent="0.25">
      <c r="A182" s="146" t="s">
        <v>1525</v>
      </c>
      <c r="B182" s="21" t="s">
        <v>213</v>
      </c>
      <c r="C182" s="4">
        <v>0.73823878890000005</v>
      </c>
      <c r="D182" s="7" t="str">
        <f t="shared" si="24"/>
        <v>N/A</v>
      </c>
      <c r="E182" s="4">
        <v>0.76269717459999997</v>
      </c>
      <c r="F182" s="7" t="str">
        <f t="shared" si="25"/>
        <v>N/A</v>
      </c>
      <c r="G182" s="4">
        <v>0.65278510869999995</v>
      </c>
      <c r="H182" s="7" t="str">
        <f t="shared" si="26"/>
        <v>N/A</v>
      </c>
      <c r="I182" s="8">
        <v>3.3130000000000002</v>
      </c>
      <c r="J182" s="8">
        <v>-14.4</v>
      </c>
      <c r="K182" s="25" t="s">
        <v>734</v>
      </c>
      <c r="L182" s="85" t="str">
        <f t="shared" si="27"/>
        <v>Yes</v>
      </c>
    </row>
    <row r="183" spans="1:12" x14ac:dyDescent="0.25">
      <c r="A183" s="146" t="s">
        <v>1526</v>
      </c>
      <c r="B183" s="21" t="s">
        <v>213</v>
      </c>
      <c r="C183" s="4">
        <v>2.6625249600000001E-2</v>
      </c>
      <c r="D183" s="7" t="str">
        <f t="shared" si="24"/>
        <v>N/A</v>
      </c>
      <c r="E183" s="4">
        <v>2.5778732499999998E-2</v>
      </c>
      <c r="F183" s="7" t="str">
        <f t="shared" si="25"/>
        <v>N/A</v>
      </c>
      <c r="G183" s="4">
        <v>3.8333759299999999E-2</v>
      </c>
      <c r="H183" s="7" t="str">
        <f t="shared" si="26"/>
        <v>N/A</v>
      </c>
      <c r="I183" s="8">
        <v>-3.18</v>
      </c>
      <c r="J183" s="8">
        <v>48.7</v>
      </c>
      <c r="K183" s="25" t="s">
        <v>734</v>
      </c>
      <c r="L183" s="85" t="str">
        <f t="shared" si="27"/>
        <v>No</v>
      </c>
    </row>
    <row r="184" spans="1:12" x14ac:dyDescent="0.25">
      <c r="A184" s="142" t="s">
        <v>97</v>
      </c>
      <c r="B184" s="21" t="s">
        <v>213</v>
      </c>
      <c r="C184" s="4">
        <v>50.117848262999999</v>
      </c>
      <c r="D184" s="7" t="str">
        <f t="shared" si="24"/>
        <v>N/A</v>
      </c>
      <c r="E184" s="4">
        <v>49.623272149999998</v>
      </c>
      <c r="F184" s="7" t="str">
        <f t="shared" si="25"/>
        <v>N/A</v>
      </c>
      <c r="G184" s="4">
        <v>49.727282950999999</v>
      </c>
      <c r="H184" s="7" t="str">
        <f t="shared" si="26"/>
        <v>N/A</v>
      </c>
      <c r="I184" s="8">
        <v>-0.98699999999999999</v>
      </c>
      <c r="J184" s="8">
        <v>0.20960000000000001</v>
      </c>
      <c r="K184" s="25" t="s">
        <v>734</v>
      </c>
      <c r="L184" s="85" t="str">
        <f t="shared" si="27"/>
        <v>Yes</v>
      </c>
    </row>
    <row r="185" spans="1:12" x14ac:dyDescent="0.25">
      <c r="A185" s="146" t="s">
        <v>484</v>
      </c>
      <c r="B185" s="21" t="s">
        <v>213</v>
      </c>
      <c r="C185" s="4">
        <v>16.939078752</v>
      </c>
      <c r="D185" s="7" t="str">
        <f t="shared" si="24"/>
        <v>N/A</v>
      </c>
      <c r="E185" s="4">
        <v>16.626469702000001</v>
      </c>
      <c r="F185" s="7" t="str">
        <f t="shared" si="25"/>
        <v>N/A</v>
      </c>
      <c r="G185" s="4">
        <v>17.66280107</v>
      </c>
      <c r="H185" s="7" t="str">
        <f t="shared" si="26"/>
        <v>N/A</v>
      </c>
      <c r="I185" s="8">
        <v>-1.85</v>
      </c>
      <c r="J185" s="8">
        <v>6.2329999999999997</v>
      </c>
      <c r="K185" s="25" t="s">
        <v>734</v>
      </c>
      <c r="L185" s="85" t="str">
        <f t="shared" si="27"/>
        <v>Yes</v>
      </c>
    </row>
    <row r="186" spans="1:12" x14ac:dyDescent="0.25">
      <c r="A186" s="146" t="s">
        <v>485</v>
      </c>
      <c r="B186" s="21" t="s">
        <v>213</v>
      </c>
      <c r="C186" s="4">
        <v>49.965798474000003</v>
      </c>
      <c r="D186" s="7" t="str">
        <f t="shared" si="24"/>
        <v>N/A</v>
      </c>
      <c r="E186" s="4">
        <v>49.934220912000001</v>
      </c>
      <c r="F186" s="7" t="str">
        <f t="shared" si="25"/>
        <v>N/A</v>
      </c>
      <c r="G186" s="4">
        <v>50.026003744999997</v>
      </c>
      <c r="H186" s="7" t="str">
        <f t="shared" si="26"/>
        <v>N/A</v>
      </c>
      <c r="I186" s="8">
        <v>-6.3E-2</v>
      </c>
      <c r="J186" s="8">
        <v>0.18379999999999999</v>
      </c>
      <c r="K186" s="25" t="s">
        <v>734</v>
      </c>
      <c r="L186" s="85" t="str">
        <f t="shared" si="27"/>
        <v>Yes</v>
      </c>
    </row>
    <row r="187" spans="1:12" x14ac:dyDescent="0.25">
      <c r="A187" s="146" t="s">
        <v>486</v>
      </c>
      <c r="B187" s="21" t="s">
        <v>213</v>
      </c>
      <c r="C187" s="4">
        <v>50.686529067000002</v>
      </c>
      <c r="D187" s="7" t="str">
        <f t="shared" si="24"/>
        <v>N/A</v>
      </c>
      <c r="E187" s="4">
        <v>50.106170914000003</v>
      </c>
      <c r="F187" s="7" t="str">
        <f t="shared" si="25"/>
        <v>N/A</v>
      </c>
      <c r="G187" s="4">
        <v>50.156733058</v>
      </c>
      <c r="H187" s="7" t="str">
        <f t="shared" si="26"/>
        <v>N/A</v>
      </c>
      <c r="I187" s="8">
        <v>-1.1399999999999999</v>
      </c>
      <c r="J187" s="8">
        <v>0.1009</v>
      </c>
      <c r="K187" s="25" t="s">
        <v>734</v>
      </c>
      <c r="L187" s="85" t="str">
        <f t="shared" si="27"/>
        <v>Yes</v>
      </c>
    </row>
    <row r="188" spans="1:12" x14ac:dyDescent="0.25">
      <c r="A188" s="146" t="s">
        <v>487</v>
      </c>
      <c r="B188" s="21" t="s">
        <v>213</v>
      </c>
      <c r="C188" s="4">
        <v>57.861104947999998</v>
      </c>
      <c r="D188" s="7" t="str">
        <f t="shared" si="24"/>
        <v>N/A</v>
      </c>
      <c r="E188" s="4">
        <v>56.859291085000002</v>
      </c>
      <c r="F188" s="7" t="str">
        <f t="shared" si="25"/>
        <v>N/A</v>
      </c>
      <c r="G188" s="4">
        <v>56.959706959999998</v>
      </c>
      <c r="H188" s="7" t="str">
        <f t="shared" si="26"/>
        <v>N/A</v>
      </c>
      <c r="I188" s="8">
        <v>-1.73</v>
      </c>
      <c r="J188" s="8">
        <v>0.17660000000000001</v>
      </c>
      <c r="K188" s="25" t="s">
        <v>734</v>
      </c>
      <c r="L188" s="85" t="str">
        <f t="shared" si="27"/>
        <v>Yes</v>
      </c>
    </row>
    <row r="189" spans="1:12" x14ac:dyDescent="0.25">
      <c r="A189" s="142" t="s">
        <v>118</v>
      </c>
      <c r="B189" s="21" t="s">
        <v>213</v>
      </c>
      <c r="C189" s="4">
        <v>86.063724293000007</v>
      </c>
      <c r="D189" s="7" t="str">
        <f t="shared" si="24"/>
        <v>N/A</v>
      </c>
      <c r="E189" s="4">
        <v>85.311862677999997</v>
      </c>
      <c r="F189" s="7" t="str">
        <f t="shared" si="25"/>
        <v>N/A</v>
      </c>
      <c r="G189" s="4">
        <v>85.284525415999994</v>
      </c>
      <c r="H189" s="7" t="str">
        <f t="shared" si="26"/>
        <v>N/A</v>
      </c>
      <c r="I189" s="8">
        <v>-0.874</v>
      </c>
      <c r="J189" s="8">
        <v>-3.2000000000000001E-2</v>
      </c>
      <c r="K189" s="25" t="s">
        <v>734</v>
      </c>
      <c r="L189" s="85" t="str">
        <f t="shared" si="27"/>
        <v>Yes</v>
      </c>
    </row>
    <row r="190" spans="1:12" x14ac:dyDescent="0.25">
      <c r="A190" s="146" t="s">
        <v>488</v>
      </c>
      <c r="B190" s="21" t="s">
        <v>213</v>
      </c>
      <c r="C190" s="4">
        <v>81.203566121999998</v>
      </c>
      <c r="D190" s="7" t="str">
        <f t="shared" si="24"/>
        <v>N/A</v>
      </c>
      <c r="E190" s="4">
        <v>80.373831776000003</v>
      </c>
      <c r="F190" s="7" t="str">
        <f t="shared" si="25"/>
        <v>N/A</v>
      </c>
      <c r="G190" s="4">
        <v>80.895034195999997</v>
      </c>
      <c r="H190" s="7" t="str">
        <f t="shared" si="26"/>
        <v>N/A</v>
      </c>
      <c r="I190" s="8">
        <v>-1.02</v>
      </c>
      <c r="J190" s="8">
        <v>0.64849999999999997</v>
      </c>
      <c r="K190" s="25" t="s">
        <v>734</v>
      </c>
      <c r="L190" s="85" t="str">
        <f t="shared" si="27"/>
        <v>Yes</v>
      </c>
    </row>
    <row r="191" spans="1:12" x14ac:dyDescent="0.25">
      <c r="A191" s="146" t="s">
        <v>489</v>
      </c>
      <c r="B191" s="21" t="s">
        <v>213</v>
      </c>
      <c r="C191" s="4">
        <v>91.591686397999993</v>
      </c>
      <c r="D191" s="7" t="str">
        <f t="shared" si="24"/>
        <v>N/A</v>
      </c>
      <c r="E191" s="4">
        <v>91.832868493999996</v>
      </c>
      <c r="F191" s="7" t="str">
        <f t="shared" si="25"/>
        <v>N/A</v>
      </c>
      <c r="G191" s="4">
        <v>91.236738090000003</v>
      </c>
      <c r="H191" s="7" t="str">
        <f t="shared" si="26"/>
        <v>N/A</v>
      </c>
      <c r="I191" s="8">
        <v>0.26329999999999998</v>
      </c>
      <c r="J191" s="8">
        <v>-0.64900000000000002</v>
      </c>
      <c r="K191" s="25" t="s">
        <v>734</v>
      </c>
      <c r="L191" s="85" t="str">
        <f t="shared" si="27"/>
        <v>Yes</v>
      </c>
    </row>
    <row r="192" spans="1:12" x14ac:dyDescent="0.25">
      <c r="A192" s="146" t="s">
        <v>490</v>
      </c>
      <c r="B192" s="21" t="s">
        <v>213</v>
      </c>
      <c r="C192" s="4">
        <v>86.117590106999998</v>
      </c>
      <c r="D192" s="7" t="str">
        <f t="shared" si="24"/>
        <v>N/A</v>
      </c>
      <c r="E192" s="4">
        <v>85.467585369999995</v>
      </c>
      <c r="F192" s="7" t="str">
        <f t="shared" si="25"/>
        <v>N/A</v>
      </c>
      <c r="G192" s="4">
        <v>85.490073573000004</v>
      </c>
      <c r="H192" s="7" t="str">
        <f t="shared" si="26"/>
        <v>N/A</v>
      </c>
      <c r="I192" s="8">
        <v>-0.755</v>
      </c>
      <c r="J192" s="8">
        <v>2.63E-2</v>
      </c>
      <c r="K192" s="25" t="s">
        <v>734</v>
      </c>
      <c r="L192" s="85" t="str">
        <f t="shared" si="27"/>
        <v>Yes</v>
      </c>
    </row>
    <row r="193" spans="1:12" x14ac:dyDescent="0.25">
      <c r="A193" s="146" t="s">
        <v>491</v>
      </c>
      <c r="B193" s="21" t="s">
        <v>213</v>
      </c>
      <c r="C193" s="4">
        <v>82.635899711999997</v>
      </c>
      <c r="D193" s="7" t="str">
        <f t="shared" si="24"/>
        <v>N/A</v>
      </c>
      <c r="E193" s="4">
        <v>80.777658431999996</v>
      </c>
      <c r="F193" s="7" t="str">
        <f t="shared" si="25"/>
        <v>N/A</v>
      </c>
      <c r="G193" s="4">
        <v>80.850157593999995</v>
      </c>
      <c r="H193" s="7" t="str">
        <f t="shared" si="26"/>
        <v>N/A</v>
      </c>
      <c r="I193" s="8">
        <v>-2.25</v>
      </c>
      <c r="J193" s="8">
        <v>8.9800000000000005E-2</v>
      </c>
      <c r="K193" s="25" t="s">
        <v>734</v>
      </c>
      <c r="L193" s="85" t="str">
        <f t="shared" si="27"/>
        <v>Yes</v>
      </c>
    </row>
    <row r="194" spans="1:12" x14ac:dyDescent="0.25">
      <c r="A194" s="142" t="s">
        <v>1527</v>
      </c>
      <c r="B194" s="21" t="s">
        <v>213</v>
      </c>
      <c r="C194" s="22">
        <v>4.6563773304999998</v>
      </c>
      <c r="D194" s="7" t="str">
        <f t="shared" si="24"/>
        <v>N/A</v>
      </c>
      <c r="E194" s="22">
        <v>4.8020696142999997</v>
      </c>
      <c r="F194" s="7" t="str">
        <f t="shared" si="25"/>
        <v>N/A</v>
      </c>
      <c r="G194" s="22">
        <v>4.9136305731999999</v>
      </c>
      <c r="H194" s="7" t="str">
        <f t="shared" si="26"/>
        <v>N/A</v>
      </c>
      <c r="I194" s="8">
        <v>3.129</v>
      </c>
      <c r="J194" s="8">
        <v>2.323</v>
      </c>
      <c r="K194" s="25" t="s">
        <v>734</v>
      </c>
      <c r="L194" s="85" t="str">
        <f t="shared" si="27"/>
        <v>Yes</v>
      </c>
    </row>
    <row r="195" spans="1:12" x14ac:dyDescent="0.25">
      <c r="A195" s="146" t="s">
        <v>1528</v>
      </c>
      <c r="B195" s="21" t="s">
        <v>213</v>
      </c>
      <c r="C195" s="22">
        <v>0.2090813094</v>
      </c>
      <c r="D195" s="7" t="str">
        <f t="shared" si="24"/>
        <v>N/A</v>
      </c>
      <c r="E195" s="22">
        <v>0.21839080459999999</v>
      </c>
      <c r="F195" s="7" t="str">
        <f t="shared" si="25"/>
        <v>N/A</v>
      </c>
      <c r="G195" s="22">
        <v>0.54400848359999998</v>
      </c>
      <c r="H195" s="7" t="str">
        <f t="shared" si="26"/>
        <v>N/A</v>
      </c>
      <c r="I195" s="8">
        <v>4.4530000000000003</v>
      </c>
      <c r="J195" s="8">
        <v>149.1</v>
      </c>
      <c r="K195" s="25" t="s">
        <v>734</v>
      </c>
      <c r="L195" s="85" t="str">
        <f t="shared" si="27"/>
        <v>No</v>
      </c>
    </row>
    <row r="196" spans="1:12" x14ac:dyDescent="0.25">
      <c r="A196" s="146" t="s">
        <v>1529</v>
      </c>
      <c r="B196" s="21" t="s">
        <v>213</v>
      </c>
      <c r="C196" s="22">
        <v>8.8139963168000008</v>
      </c>
      <c r="D196" s="7" t="str">
        <f t="shared" si="24"/>
        <v>N/A</v>
      </c>
      <c r="E196" s="22">
        <v>8.4283531927999995</v>
      </c>
      <c r="F196" s="7" t="str">
        <f t="shared" si="25"/>
        <v>N/A</v>
      </c>
      <c r="G196" s="22">
        <v>8.6190031153</v>
      </c>
      <c r="H196" s="7" t="str">
        <f t="shared" si="26"/>
        <v>N/A</v>
      </c>
      <c r="I196" s="8">
        <v>-4.38</v>
      </c>
      <c r="J196" s="8">
        <v>2.262</v>
      </c>
      <c r="K196" s="25" t="s">
        <v>734</v>
      </c>
      <c r="L196" s="85" t="str">
        <f t="shared" si="27"/>
        <v>Yes</v>
      </c>
    </row>
    <row r="197" spans="1:12" x14ac:dyDescent="0.25">
      <c r="A197" s="146" t="s">
        <v>1530</v>
      </c>
      <c r="B197" s="21" t="s">
        <v>213</v>
      </c>
      <c r="C197" s="22">
        <v>4.4682779455999997</v>
      </c>
      <c r="D197" s="7" t="str">
        <f t="shared" si="24"/>
        <v>N/A</v>
      </c>
      <c r="E197" s="22">
        <v>4.724481441</v>
      </c>
      <c r="F197" s="7" t="str">
        <f t="shared" si="25"/>
        <v>N/A</v>
      </c>
      <c r="G197" s="22">
        <v>4.9020293912000001</v>
      </c>
      <c r="H197" s="7" t="str">
        <f t="shared" si="26"/>
        <v>N/A</v>
      </c>
      <c r="I197" s="8">
        <v>5.734</v>
      </c>
      <c r="J197" s="8">
        <v>3.758</v>
      </c>
      <c r="K197" s="25" t="s">
        <v>734</v>
      </c>
      <c r="L197" s="85" t="str">
        <f t="shared" si="27"/>
        <v>Yes</v>
      </c>
    </row>
    <row r="198" spans="1:12" x14ac:dyDescent="0.25">
      <c r="A198" s="146" t="s">
        <v>1531</v>
      </c>
      <c r="B198" s="21" t="s">
        <v>213</v>
      </c>
      <c r="C198" s="22">
        <v>2.9658246657</v>
      </c>
      <c r="D198" s="7" t="str">
        <f t="shared" si="24"/>
        <v>N/A</v>
      </c>
      <c r="E198" s="22">
        <v>3.1676352256999998</v>
      </c>
      <c r="F198" s="7" t="str">
        <f t="shared" si="25"/>
        <v>N/A</v>
      </c>
      <c r="G198" s="22">
        <v>3.1663258349999999</v>
      </c>
      <c r="H198" s="7" t="str">
        <f t="shared" si="26"/>
        <v>N/A</v>
      </c>
      <c r="I198" s="8">
        <v>6.8049999999999997</v>
      </c>
      <c r="J198" s="8">
        <v>-4.1000000000000002E-2</v>
      </c>
      <c r="K198" s="25" t="s">
        <v>734</v>
      </c>
      <c r="L198" s="85" t="str">
        <f t="shared" si="27"/>
        <v>Yes</v>
      </c>
    </row>
    <row r="199" spans="1:12" x14ac:dyDescent="0.25">
      <c r="A199" s="142" t="s">
        <v>1532</v>
      </c>
      <c r="B199" s="21" t="s">
        <v>213</v>
      </c>
      <c r="C199" s="22">
        <v>228.93413957000001</v>
      </c>
      <c r="D199" s="7" t="str">
        <f t="shared" si="24"/>
        <v>N/A</v>
      </c>
      <c r="E199" s="22">
        <v>231.94159615000001</v>
      </c>
      <c r="F199" s="7" t="str">
        <f t="shared" si="25"/>
        <v>N/A</v>
      </c>
      <c r="G199" s="22">
        <v>225.94847973</v>
      </c>
      <c r="H199" s="7" t="str">
        <f t="shared" si="26"/>
        <v>N/A</v>
      </c>
      <c r="I199" s="8">
        <v>1.3140000000000001</v>
      </c>
      <c r="J199" s="8">
        <v>-2.58</v>
      </c>
      <c r="K199" s="25" t="s">
        <v>734</v>
      </c>
      <c r="L199" s="85" t="str">
        <f t="shared" si="27"/>
        <v>Yes</v>
      </c>
    </row>
    <row r="200" spans="1:12" x14ac:dyDescent="0.25">
      <c r="A200" s="146" t="s">
        <v>1533</v>
      </c>
      <c r="B200" s="21" t="s">
        <v>213</v>
      </c>
      <c r="C200" s="22">
        <v>245.82965834999999</v>
      </c>
      <c r="D200" s="7" t="str">
        <f t="shared" si="24"/>
        <v>N/A</v>
      </c>
      <c r="E200" s="22">
        <v>252.17352281000001</v>
      </c>
      <c r="F200" s="7" t="str">
        <f t="shared" si="25"/>
        <v>N/A</v>
      </c>
      <c r="G200" s="22">
        <v>246.92399404</v>
      </c>
      <c r="H200" s="7" t="str">
        <f t="shared" si="26"/>
        <v>N/A</v>
      </c>
      <c r="I200" s="8">
        <v>2.581</v>
      </c>
      <c r="J200" s="8">
        <v>-2.08</v>
      </c>
      <c r="K200" s="25" t="s">
        <v>734</v>
      </c>
      <c r="L200" s="85" t="str">
        <f t="shared" si="27"/>
        <v>Yes</v>
      </c>
    </row>
    <row r="201" spans="1:12" x14ac:dyDescent="0.25">
      <c r="A201" s="146" t="s">
        <v>1534</v>
      </c>
      <c r="B201" s="21" t="s">
        <v>213</v>
      </c>
      <c r="C201" s="22">
        <v>215.41140684000001</v>
      </c>
      <c r="D201" s="7" t="str">
        <f t="shared" si="24"/>
        <v>N/A</v>
      </c>
      <c r="E201" s="22">
        <v>219.09341501</v>
      </c>
      <c r="F201" s="7" t="str">
        <f t="shared" si="25"/>
        <v>N/A</v>
      </c>
      <c r="G201" s="22">
        <v>219.18139171000001</v>
      </c>
      <c r="H201" s="7" t="str">
        <f t="shared" si="26"/>
        <v>N/A</v>
      </c>
      <c r="I201" s="8">
        <v>1.7090000000000001</v>
      </c>
      <c r="J201" s="8">
        <v>4.02E-2</v>
      </c>
      <c r="K201" s="25" t="s">
        <v>734</v>
      </c>
      <c r="L201" s="85" t="str">
        <f t="shared" si="27"/>
        <v>Yes</v>
      </c>
    </row>
    <row r="202" spans="1:12" x14ac:dyDescent="0.25">
      <c r="A202" s="146" t="s">
        <v>1535</v>
      </c>
      <c r="B202" s="21" t="s">
        <v>213</v>
      </c>
      <c r="C202" s="22">
        <v>153.38897168</v>
      </c>
      <c r="D202" s="7" t="str">
        <f t="shared" si="24"/>
        <v>N/A</v>
      </c>
      <c r="E202" s="22">
        <v>142.42329545000001</v>
      </c>
      <c r="F202" s="7" t="str">
        <f t="shared" si="25"/>
        <v>N/A</v>
      </c>
      <c r="G202" s="22">
        <v>104.09735974</v>
      </c>
      <c r="H202" s="7" t="str">
        <f t="shared" si="26"/>
        <v>N/A</v>
      </c>
      <c r="I202" s="8">
        <v>-7.15</v>
      </c>
      <c r="J202" s="8">
        <v>-26.9</v>
      </c>
      <c r="K202" s="25" t="s">
        <v>734</v>
      </c>
      <c r="L202" s="85" t="str">
        <f t="shared" si="27"/>
        <v>Yes</v>
      </c>
    </row>
    <row r="203" spans="1:12" x14ac:dyDescent="0.25">
      <c r="A203" s="146" t="s">
        <v>1536</v>
      </c>
      <c r="B203" s="21" t="s">
        <v>213</v>
      </c>
      <c r="C203" s="22">
        <v>19.833333332999999</v>
      </c>
      <c r="D203" s="7" t="str">
        <f t="shared" si="24"/>
        <v>N/A</v>
      </c>
      <c r="E203" s="22">
        <v>7</v>
      </c>
      <c r="F203" s="7" t="str">
        <f t="shared" si="25"/>
        <v>N/A</v>
      </c>
      <c r="G203" s="22">
        <v>9.2222222221999992</v>
      </c>
      <c r="H203" s="7" t="str">
        <f t="shared" si="26"/>
        <v>N/A</v>
      </c>
      <c r="I203" s="8">
        <v>-64.7</v>
      </c>
      <c r="J203" s="8">
        <v>31.75</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-33.299999999999997</v>
      </c>
      <c r="J204" s="8">
        <v>0</v>
      </c>
      <c r="K204" s="10" t="s">
        <v>213</v>
      </c>
      <c r="L204" s="85" t="str">
        <f t="shared" ref="L204:L214" si="31">IF(J204="Div by 0", "N/A", IF(K204="N/A","N/A", IF(J204&gt;VALUE(MID(K204,1,2)), "No", IF(J204&lt;-1*VALUE(MID(K204,1,2)), "No", "Yes"))))</f>
        <v>N/A</v>
      </c>
    </row>
    <row r="205" spans="1:12" x14ac:dyDescent="0.25">
      <c r="A205" s="142" t="s">
        <v>128</v>
      </c>
      <c r="B205" s="21" t="s">
        <v>213</v>
      </c>
      <c r="C205" s="22">
        <v>11</v>
      </c>
      <c r="D205" s="7" t="str">
        <f t="shared" si="28"/>
        <v>N/A</v>
      </c>
      <c r="E205" s="22">
        <v>15</v>
      </c>
      <c r="F205" s="7" t="str">
        <f t="shared" si="29"/>
        <v>N/A</v>
      </c>
      <c r="G205" s="22">
        <v>17</v>
      </c>
      <c r="H205" s="7" t="str">
        <f t="shared" si="30"/>
        <v>N/A</v>
      </c>
      <c r="I205" s="8">
        <v>36.36</v>
      </c>
      <c r="J205" s="8">
        <v>13.33</v>
      </c>
      <c r="K205" s="10" t="s">
        <v>213</v>
      </c>
      <c r="L205" s="85" t="str">
        <f t="shared" si="31"/>
        <v>N/A</v>
      </c>
    </row>
    <row r="206" spans="1:12" ht="25" x14ac:dyDescent="0.25">
      <c r="A206" s="142" t="s">
        <v>1584</v>
      </c>
      <c r="B206" s="21" t="s">
        <v>213</v>
      </c>
      <c r="C206" s="22">
        <v>11</v>
      </c>
      <c r="D206" s="7" t="str">
        <f t="shared" si="28"/>
        <v>N/A</v>
      </c>
      <c r="E206" s="22">
        <v>11</v>
      </c>
      <c r="F206" s="7" t="str">
        <f t="shared" si="29"/>
        <v>N/A</v>
      </c>
      <c r="G206" s="22">
        <v>12</v>
      </c>
      <c r="H206" s="7" t="str">
        <f t="shared" si="30"/>
        <v>N/A</v>
      </c>
      <c r="I206" s="8">
        <v>42.86</v>
      </c>
      <c r="J206" s="8">
        <v>20</v>
      </c>
      <c r="K206" s="10" t="s">
        <v>213</v>
      </c>
      <c r="L206" s="85" t="str">
        <f t="shared" si="31"/>
        <v>N/A</v>
      </c>
    </row>
    <row r="207" spans="1:12" ht="25" x14ac:dyDescent="0.25">
      <c r="A207" s="142" t="s">
        <v>1537</v>
      </c>
      <c r="B207" s="21" t="s">
        <v>213</v>
      </c>
      <c r="C207" s="22">
        <v>11</v>
      </c>
      <c r="D207" s="7" t="str">
        <f t="shared" si="28"/>
        <v>N/A</v>
      </c>
      <c r="E207" s="22">
        <v>11</v>
      </c>
      <c r="F207" s="7" t="str">
        <f t="shared" si="29"/>
        <v>N/A</v>
      </c>
      <c r="G207" s="22">
        <v>11</v>
      </c>
      <c r="H207" s="7" t="str">
        <f t="shared" si="30"/>
        <v>N/A</v>
      </c>
      <c r="I207" s="8">
        <v>0</v>
      </c>
      <c r="J207" s="8">
        <v>200</v>
      </c>
      <c r="K207" s="10" t="s">
        <v>213</v>
      </c>
      <c r="L207" s="85" t="str">
        <f t="shared" si="31"/>
        <v>N/A</v>
      </c>
    </row>
    <row r="208" spans="1:12" x14ac:dyDescent="0.25">
      <c r="A208" s="142" t="s">
        <v>1585</v>
      </c>
      <c r="B208" s="21" t="s">
        <v>213</v>
      </c>
      <c r="C208" s="22">
        <v>11</v>
      </c>
      <c r="D208" s="7" t="str">
        <f t="shared" si="28"/>
        <v>N/A</v>
      </c>
      <c r="E208" s="22">
        <v>11</v>
      </c>
      <c r="F208" s="7" t="str">
        <f t="shared" si="29"/>
        <v>N/A</v>
      </c>
      <c r="G208" s="22">
        <v>11</v>
      </c>
      <c r="H208" s="7" t="str">
        <f t="shared" si="30"/>
        <v>N/A</v>
      </c>
      <c r="I208" s="8">
        <v>100</v>
      </c>
      <c r="J208" s="8">
        <v>0</v>
      </c>
      <c r="K208" s="10" t="s">
        <v>213</v>
      </c>
      <c r="L208" s="85" t="str">
        <f t="shared" si="31"/>
        <v>N/A</v>
      </c>
    </row>
    <row r="209" spans="1:12" x14ac:dyDescent="0.25">
      <c r="A209" s="142" t="s">
        <v>1586</v>
      </c>
      <c r="B209" s="21" t="s">
        <v>213</v>
      </c>
      <c r="C209" s="22">
        <v>11</v>
      </c>
      <c r="D209" s="7" t="str">
        <f t="shared" si="28"/>
        <v>N/A</v>
      </c>
      <c r="E209" s="22">
        <v>11</v>
      </c>
      <c r="F209" s="7" t="str">
        <f t="shared" si="29"/>
        <v>N/A</v>
      </c>
      <c r="G209" s="22">
        <v>14</v>
      </c>
      <c r="H209" s="7" t="str">
        <f t="shared" si="30"/>
        <v>N/A</v>
      </c>
      <c r="I209" s="8">
        <v>-18.2</v>
      </c>
      <c r="J209" s="8">
        <v>55.56</v>
      </c>
      <c r="K209" s="10" t="s">
        <v>213</v>
      </c>
      <c r="L209" s="85" t="str">
        <f t="shared" si="31"/>
        <v>N/A</v>
      </c>
    </row>
    <row r="210" spans="1:12" x14ac:dyDescent="0.25">
      <c r="A210" s="142" t="s">
        <v>125</v>
      </c>
      <c r="B210" s="21" t="s">
        <v>213</v>
      </c>
      <c r="C210" s="26">
        <v>1163803</v>
      </c>
      <c r="D210" s="7" t="str">
        <f t="shared" si="28"/>
        <v>N/A</v>
      </c>
      <c r="E210" s="26">
        <v>1372825</v>
      </c>
      <c r="F210" s="7" t="str">
        <f t="shared" si="29"/>
        <v>N/A</v>
      </c>
      <c r="G210" s="26">
        <v>1407946</v>
      </c>
      <c r="H210" s="7" t="str">
        <f t="shared" si="30"/>
        <v>N/A</v>
      </c>
      <c r="I210" s="8">
        <v>17.96</v>
      </c>
      <c r="J210" s="8">
        <v>2.5579999999999998</v>
      </c>
      <c r="K210" s="10" t="s">
        <v>213</v>
      </c>
      <c r="L210" s="85" t="str">
        <f t="shared" si="31"/>
        <v>N/A</v>
      </c>
    </row>
    <row r="211" spans="1:12" x14ac:dyDescent="0.25">
      <c r="A211" s="142" t="s">
        <v>1587</v>
      </c>
      <c r="B211" s="21" t="s">
        <v>213</v>
      </c>
      <c r="C211" s="26">
        <v>1039558</v>
      </c>
      <c r="D211" s="7" t="str">
        <f t="shared" si="28"/>
        <v>N/A</v>
      </c>
      <c r="E211" s="26">
        <v>1193452</v>
      </c>
      <c r="F211" s="7" t="str">
        <f t="shared" si="29"/>
        <v>N/A</v>
      </c>
      <c r="G211" s="26">
        <v>1343775</v>
      </c>
      <c r="H211" s="7" t="str">
        <f t="shared" si="30"/>
        <v>N/A</v>
      </c>
      <c r="I211" s="8">
        <v>14.8</v>
      </c>
      <c r="J211" s="8">
        <v>12.6</v>
      </c>
      <c r="K211" s="10" t="s">
        <v>213</v>
      </c>
      <c r="L211" s="85" t="str">
        <f t="shared" si="31"/>
        <v>N/A</v>
      </c>
    </row>
    <row r="212" spans="1:12" x14ac:dyDescent="0.25">
      <c r="A212" s="142" t="s">
        <v>1538</v>
      </c>
      <c r="B212" s="21" t="s">
        <v>213</v>
      </c>
      <c r="C212" s="26">
        <v>335729</v>
      </c>
      <c r="D212" s="7" t="str">
        <f t="shared" si="28"/>
        <v>N/A</v>
      </c>
      <c r="E212" s="26">
        <v>332970</v>
      </c>
      <c r="F212" s="7" t="str">
        <f t="shared" si="29"/>
        <v>N/A</v>
      </c>
      <c r="G212" s="26">
        <v>353317</v>
      </c>
      <c r="H212" s="7" t="str">
        <f t="shared" si="30"/>
        <v>N/A</v>
      </c>
      <c r="I212" s="8">
        <v>-0.82199999999999995</v>
      </c>
      <c r="J212" s="8">
        <v>6.1109999999999998</v>
      </c>
      <c r="K212" s="10" t="s">
        <v>213</v>
      </c>
      <c r="L212" s="85" t="str">
        <f t="shared" si="31"/>
        <v>N/A</v>
      </c>
    </row>
    <row r="213" spans="1:12" x14ac:dyDescent="0.25">
      <c r="A213" s="142" t="s">
        <v>1588</v>
      </c>
      <c r="B213" s="21" t="s">
        <v>213</v>
      </c>
      <c r="C213" s="26">
        <v>382443</v>
      </c>
      <c r="D213" s="7" t="str">
        <f t="shared" si="28"/>
        <v>N/A</v>
      </c>
      <c r="E213" s="26">
        <v>414407</v>
      </c>
      <c r="F213" s="7" t="str">
        <f t="shared" si="29"/>
        <v>N/A</v>
      </c>
      <c r="G213" s="26">
        <v>523634</v>
      </c>
      <c r="H213" s="7" t="str">
        <f t="shared" si="30"/>
        <v>N/A</v>
      </c>
      <c r="I213" s="8">
        <v>8.3580000000000005</v>
      </c>
      <c r="J213" s="8">
        <v>26.36</v>
      </c>
      <c r="K213" s="10" t="s">
        <v>213</v>
      </c>
      <c r="L213" s="85" t="str">
        <f t="shared" si="31"/>
        <v>N/A</v>
      </c>
    </row>
    <row r="214" spans="1:12" x14ac:dyDescent="0.25">
      <c r="A214" s="146" t="s">
        <v>1589</v>
      </c>
      <c r="B214" s="21" t="s">
        <v>213</v>
      </c>
      <c r="C214" s="26">
        <v>330139</v>
      </c>
      <c r="D214" s="7" t="str">
        <f t="shared" si="28"/>
        <v>N/A</v>
      </c>
      <c r="E214" s="26">
        <v>342523</v>
      </c>
      <c r="F214" s="7" t="str">
        <f t="shared" si="29"/>
        <v>N/A</v>
      </c>
      <c r="G214" s="26">
        <v>407013</v>
      </c>
      <c r="H214" s="7" t="str">
        <f t="shared" si="30"/>
        <v>N/A</v>
      </c>
      <c r="I214" s="8">
        <v>3.7509999999999999</v>
      </c>
      <c r="J214" s="8">
        <v>18.829999999999998</v>
      </c>
      <c r="K214" s="10" t="s">
        <v>213</v>
      </c>
      <c r="L214" s="85" t="str">
        <f t="shared" si="31"/>
        <v>N/A</v>
      </c>
    </row>
    <row r="215" spans="1:12" ht="25" x14ac:dyDescent="0.25">
      <c r="A215" s="142" t="s">
        <v>1352</v>
      </c>
      <c r="B215" s="21" t="s">
        <v>213</v>
      </c>
      <c r="C215" s="26">
        <v>1488941</v>
      </c>
      <c r="D215" s="7" t="str">
        <f t="shared" ref="D215:D229" si="32">IF($B215="N/A","N/A",IF(C215&gt;10,"No",IF(C215&lt;-10,"No","Yes")))</f>
        <v>N/A</v>
      </c>
      <c r="E215" s="26">
        <v>1396678</v>
      </c>
      <c r="F215" s="7" t="str">
        <f t="shared" ref="F215:F229" si="33">IF($B215="N/A","N/A",IF(E215&gt;10,"No",IF(E215&lt;-10,"No","Yes")))</f>
        <v>N/A</v>
      </c>
      <c r="G215" s="26">
        <v>1609555</v>
      </c>
      <c r="H215" s="7" t="str">
        <f t="shared" ref="H215:H229" si="34">IF($B215="N/A","N/A",IF(G215&gt;10,"No",IF(G215&lt;-10,"No","Yes")))</f>
        <v>N/A</v>
      </c>
      <c r="I215" s="8">
        <v>-6.2</v>
      </c>
      <c r="J215" s="8">
        <v>15.24</v>
      </c>
      <c r="K215" s="25" t="s">
        <v>734</v>
      </c>
      <c r="L215" s="85" t="str">
        <f t="shared" ref="L215:L229" si="35">IF(J215="Div by 0", "N/A", IF(K215="N/A","N/A", IF(J215&gt;VALUE(MID(K215,1,2)), "No", IF(J215&lt;-1*VALUE(MID(K215,1,2)), "No", "Yes"))))</f>
        <v>Yes</v>
      </c>
    </row>
    <row r="216" spans="1:12" x14ac:dyDescent="0.25">
      <c r="A216" s="142" t="s">
        <v>646</v>
      </c>
      <c r="B216" s="21" t="s">
        <v>213</v>
      </c>
      <c r="C216" s="22">
        <v>4919</v>
      </c>
      <c r="D216" s="7" t="str">
        <f t="shared" si="32"/>
        <v>N/A</v>
      </c>
      <c r="E216" s="22">
        <v>4645</v>
      </c>
      <c r="F216" s="7" t="str">
        <f t="shared" si="33"/>
        <v>N/A</v>
      </c>
      <c r="G216" s="22">
        <v>4922</v>
      </c>
      <c r="H216" s="7" t="str">
        <f t="shared" si="34"/>
        <v>N/A</v>
      </c>
      <c r="I216" s="8">
        <v>-5.57</v>
      </c>
      <c r="J216" s="8">
        <v>5.9630000000000001</v>
      </c>
      <c r="K216" s="25" t="s">
        <v>734</v>
      </c>
      <c r="L216" s="85" t="str">
        <f t="shared" si="35"/>
        <v>Yes</v>
      </c>
    </row>
    <row r="217" spans="1:12" x14ac:dyDescent="0.25">
      <c r="A217" s="142" t="s">
        <v>1353</v>
      </c>
      <c r="B217" s="21" t="s">
        <v>213</v>
      </c>
      <c r="C217" s="26">
        <v>302.69180727999998</v>
      </c>
      <c r="D217" s="7" t="str">
        <f t="shared" si="32"/>
        <v>N/A</v>
      </c>
      <c r="E217" s="26">
        <v>300.68417653</v>
      </c>
      <c r="F217" s="7" t="str">
        <f t="shared" si="33"/>
        <v>N/A</v>
      </c>
      <c r="G217" s="26">
        <v>327.01239334000002</v>
      </c>
      <c r="H217" s="7" t="str">
        <f t="shared" si="34"/>
        <v>N/A</v>
      </c>
      <c r="I217" s="8">
        <v>-0.66300000000000003</v>
      </c>
      <c r="J217" s="8">
        <v>8.7560000000000002</v>
      </c>
      <c r="K217" s="25" t="s">
        <v>734</v>
      </c>
      <c r="L217" s="85" t="str">
        <f t="shared" si="35"/>
        <v>Yes</v>
      </c>
    </row>
    <row r="218" spans="1:12" ht="25" x14ac:dyDescent="0.25">
      <c r="A218" s="142" t="s">
        <v>1354</v>
      </c>
      <c r="B218" s="21" t="s">
        <v>213</v>
      </c>
      <c r="C218" s="26">
        <v>4482424</v>
      </c>
      <c r="D218" s="7" t="str">
        <f t="shared" si="32"/>
        <v>N/A</v>
      </c>
      <c r="E218" s="26">
        <v>4720171</v>
      </c>
      <c r="F218" s="7" t="str">
        <f t="shared" si="33"/>
        <v>N/A</v>
      </c>
      <c r="G218" s="26">
        <v>4630780</v>
      </c>
      <c r="H218" s="7" t="str">
        <f t="shared" si="34"/>
        <v>N/A</v>
      </c>
      <c r="I218" s="8">
        <v>5.3040000000000003</v>
      </c>
      <c r="J218" s="8">
        <v>-1.89</v>
      </c>
      <c r="K218" s="25" t="s">
        <v>734</v>
      </c>
      <c r="L218" s="85" t="str">
        <f t="shared" si="35"/>
        <v>Yes</v>
      </c>
    </row>
    <row r="219" spans="1:12" x14ac:dyDescent="0.25">
      <c r="A219" s="142" t="s">
        <v>513</v>
      </c>
      <c r="B219" s="21" t="s">
        <v>213</v>
      </c>
      <c r="C219" s="22">
        <v>13092</v>
      </c>
      <c r="D219" s="7" t="str">
        <f t="shared" si="32"/>
        <v>N/A</v>
      </c>
      <c r="E219" s="22">
        <v>13252</v>
      </c>
      <c r="F219" s="7" t="str">
        <f t="shared" si="33"/>
        <v>N/A</v>
      </c>
      <c r="G219" s="22">
        <v>13233</v>
      </c>
      <c r="H219" s="7" t="str">
        <f t="shared" si="34"/>
        <v>N/A</v>
      </c>
      <c r="I219" s="8">
        <v>1.222</v>
      </c>
      <c r="J219" s="8">
        <v>-0.14299999999999999</v>
      </c>
      <c r="K219" s="25" t="s">
        <v>734</v>
      </c>
      <c r="L219" s="85" t="str">
        <f t="shared" si="35"/>
        <v>Yes</v>
      </c>
    </row>
    <row r="220" spans="1:12" x14ac:dyDescent="0.25">
      <c r="A220" s="142" t="s">
        <v>1355</v>
      </c>
      <c r="B220" s="21" t="s">
        <v>213</v>
      </c>
      <c r="C220" s="26">
        <v>342.37885732000001</v>
      </c>
      <c r="D220" s="7" t="str">
        <f t="shared" si="32"/>
        <v>N/A</v>
      </c>
      <c r="E220" s="26">
        <v>356.18555689999999</v>
      </c>
      <c r="F220" s="7" t="str">
        <f t="shared" si="33"/>
        <v>N/A</v>
      </c>
      <c r="G220" s="26">
        <v>349.94181214000002</v>
      </c>
      <c r="H220" s="7" t="str">
        <f t="shared" si="34"/>
        <v>N/A</v>
      </c>
      <c r="I220" s="8">
        <v>4.0330000000000004</v>
      </c>
      <c r="J220" s="8">
        <v>-1.75</v>
      </c>
      <c r="K220" s="25" t="s">
        <v>734</v>
      </c>
      <c r="L220" s="85" t="str">
        <f t="shared" si="35"/>
        <v>Yes</v>
      </c>
    </row>
    <row r="221" spans="1:12" ht="25" x14ac:dyDescent="0.25">
      <c r="A221" s="142" t="s">
        <v>1356</v>
      </c>
      <c r="B221" s="21" t="s">
        <v>213</v>
      </c>
      <c r="C221" s="26">
        <v>8222142</v>
      </c>
      <c r="D221" s="7" t="str">
        <f t="shared" si="32"/>
        <v>N/A</v>
      </c>
      <c r="E221" s="26">
        <v>9102064</v>
      </c>
      <c r="F221" s="7" t="str">
        <f t="shared" si="33"/>
        <v>N/A</v>
      </c>
      <c r="G221" s="26">
        <v>8886047</v>
      </c>
      <c r="H221" s="7" t="str">
        <f t="shared" si="34"/>
        <v>N/A</v>
      </c>
      <c r="I221" s="8">
        <v>10.7</v>
      </c>
      <c r="J221" s="8">
        <v>-2.37</v>
      </c>
      <c r="K221" s="25" t="s">
        <v>734</v>
      </c>
      <c r="L221" s="85" t="str">
        <f t="shared" si="35"/>
        <v>Yes</v>
      </c>
    </row>
    <row r="222" spans="1:12" x14ac:dyDescent="0.25">
      <c r="A222" s="142" t="s">
        <v>514</v>
      </c>
      <c r="B222" s="21" t="s">
        <v>213</v>
      </c>
      <c r="C222" s="22">
        <v>16600</v>
      </c>
      <c r="D222" s="7" t="str">
        <f t="shared" si="32"/>
        <v>N/A</v>
      </c>
      <c r="E222" s="22">
        <v>16850</v>
      </c>
      <c r="F222" s="7" t="str">
        <f t="shared" si="33"/>
        <v>N/A</v>
      </c>
      <c r="G222" s="22">
        <v>16908</v>
      </c>
      <c r="H222" s="7" t="str">
        <f t="shared" si="34"/>
        <v>N/A</v>
      </c>
      <c r="I222" s="8">
        <v>1.506</v>
      </c>
      <c r="J222" s="8">
        <v>0.34420000000000001</v>
      </c>
      <c r="K222" s="25" t="s">
        <v>734</v>
      </c>
      <c r="L222" s="85" t="str">
        <f t="shared" si="35"/>
        <v>Yes</v>
      </c>
    </row>
    <row r="223" spans="1:12" ht="25" x14ac:dyDescent="0.25">
      <c r="A223" s="142" t="s">
        <v>1357</v>
      </c>
      <c r="B223" s="21" t="s">
        <v>213</v>
      </c>
      <c r="C223" s="26">
        <v>495.30975904000002</v>
      </c>
      <c r="D223" s="7" t="str">
        <f t="shared" si="32"/>
        <v>N/A</v>
      </c>
      <c r="E223" s="26">
        <v>540.18183976</v>
      </c>
      <c r="F223" s="7" t="str">
        <f t="shared" si="33"/>
        <v>N/A</v>
      </c>
      <c r="G223" s="26">
        <v>525.55281523999997</v>
      </c>
      <c r="H223" s="7" t="str">
        <f t="shared" si="34"/>
        <v>N/A</v>
      </c>
      <c r="I223" s="8">
        <v>9.0589999999999993</v>
      </c>
      <c r="J223" s="8">
        <v>-2.71</v>
      </c>
      <c r="K223" s="25" t="s">
        <v>734</v>
      </c>
      <c r="L223" s="85" t="str">
        <f t="shared" si="35"/>
        <v>Yes</v>
      </c>
    </row>
    <row r="224" spans="1:12" ht="25" x14ac:dyDescent="0.25">
      <c r="A224" s="142" t="s">
        <v>1358</v>
      </c>
      <c r="B224" s="21" t="s">
        <v>213</v>
      </c>
      <c r="C224" s="26">
        <v>70001656</v>
      </c>
      <c r="D224" s="7" t="str">
        <f t="shared" si="32"/>
        <v>N/A</v>
      </c>
      <c r="E224" s="26">
        <v>71735747</v>
      </c>
      <c r="F224" s="7" t="str">
        <f t="shared" si="33"/>
        <v>N/A</v>
      </c>
      <c r="G224" s="26">
        <v>69323278</v>
      </c>
      <c r="H224" s="7" t="str">
        <f t="shared" si="34"/>
        <v>N/A</v>
      </c>
      <c r="I224" s="8">
        <v>2.4769999999999999</v>
      </c>
      <c r="J224" s="8">
        <v>-3.36</v>
      </c>
      <c r="K224" s="25" t="s">
        <v>734</v>
      </c>
      <c r="L224" s="85" t="str">
        <f t="shared" si="35"/>
        <v>Yes</v>
      </c>
    </row>
    <row r="225" spans="1:12" x14ac:dyDescent="0.25">
      <c r="A225" s="142" t="s">
        <v>515</v>
      </c>
      <c r="B225" s="21" t="s">
        <v>213</v>
      </c>
      <c r="C225" s="22">
        <v>26066</v>
      </c>
      <c r="D225" s="7" t="str">
        <f t="shared" si="32"/>
        <v>N/A</v>
      </c>
      <c r="E225" s="22">
        <v>25541</v>
      </c>
      <c r="F225" s="7" t="str">
        <f t="shared" si="33"/>
        <v>N/A</v>
      </c>
      <c r="G225" s="22">
        <v>25316</v>
      </c>
      <c r="H225" s="7" t="str">
        <f t="shared" si="34"/>
        <v>N/A</v>
      </c>
      <c r="I225" s="8">
        <v>-2.0099999999999998</v>
      </c>
      <c r="J225" s="8">
        <v>-0.88100000000000001</v>
      </c>
      <c r="K225" s="25" t="s">
        <v>734</v>
      </c>
      <c r="L225" s="85" t="str">
        <f t="shared" si="35"/>
        <v>Yes</v>
      </c>
    </row>
    <row r="226" spans="1:12" x14ac:dyDescent="0.25">
      <c r="A226" s="142" t="s">
        <v>1359</v>
      </c>
      <c r="B226" s="21" t="s">
        <v>213</v>
      </c>
      <c r="C226" s="26">
        <v>2685.5542085000002</v>
      </c>
      <c r="D226" s="7" t="str">
        <f t="shared" si="32"/>
        <v>N/A</v>
      </c>
      <c r="E226" s="26">
        <v>2808.6506792999999</v>
      </c>
      <c r="F226" s="7" t="str">
        <f t="shared" si="33"/>
        <v>N/A</v>
      </c>
      <c r="G226" s="26">
        <v>2738.3187707000002</v>
      </c>
      <c r="H226" s="7" t="str">
        <f t="shared" si="34"/>
        <v>N/A</v>
      </c>
      <c r="I226" s="8">
        <v>4.5839999999999996</v>
      </c>
      <c r="J226" s="8">
        <v>-2.5</v>
      </c>
      <c r="K226" s="25" t="s">
        <v>734</v>
      </c>
      <c r="L226" s="85" t="str">
        <f t="shared" si="35"/>
        <v>Yes</v>
      </c>
    </row>
    <row r="227" spans="1:12" ht="25" x14ac:dyDescent="0.25">
      <c r="A227" s="142" t="s">
        <v>1360</v>
      </c>
      <c r="B227" s="21" t="s">
        <v>213</v>
      </c>
      <c r="C227" s="26">
        <v>119730393</v>
      </c>
      <c r="D227" s="7" t="str">
        <f t="shared" si="32"/>
        <v>N/A</v>
      </c>
      <c r="E227" s="26">
        <v>125212794</v>
      </c>
      <c r="F227" s="7" t="str">
        <f t="shared" si="33"/>
        <v>N/A</v>
      </c>
      <c r="G227" s="26">
        <v>128364777</v>
      </c>
      <c r="H227" s="7" t="str">
        <f t="shared" si="34"/>
        <v>N/A</v>
      </c>
      <c r="I227" s="8">
        <v>4.5789999999999997</v>
      </c>
      <c r="J227" s="8">
        <v>2.5169999999999999</v>
      </c>
      <c r="K227" s="25" t="s">
        <v>734</v>
      </c>
      <c r="L227" s="85" t="str">
        <f t="shared" si="35"/>
        <v>Yes</v>
      </c>
    </row>
    <row r="228" spans="1:12" ht="25" x14ac:dyDescent="0.25">
      <c r="A228" s="142" t="s">
        <v>516</v>
      </c>
      <c r="B228" s="21" t="s">
        <v>213</v>
      </c>
      <c r="C228" s="22">
        <v>5178</v>
      </c>
      <c r="D228" s="7" t="str">
        <f t="shared" si="32"/>
        <v>N/A</v>
      </c>
      <c r="E228" s="22">
        <v>5276</v>
      </c>
      <c r="F228" s="7" t="str">
        <f t="shared" si="33"/>
        <v>N/A</v>
      </c>
      <c r="G228" s="22">
        <v>5445</v>
      </c>
      <c r="H228" s="7" t="str">
        <f t="shared" si="34"/>
        <v>N/A</v>
      </c>
      <c r="I228" s="8">
        <v>1.893</v>
      </c>
      <c r="J228" s="8">
        <v>3.2029999999999998</v>
      </c>
      <c r="K228" s="25" t="s">
        <v>734</v>
      </c>
      <c r="L228" s="85" t="str">
        <f t="shared" si="35"/>
        <v>Yes</v>
      </c>
    </row>
    <row r="229" spans="1:12" ht="25" x14ac:dyDescent="0.25">
      <c r="A229" s="142" t="s">
        <v>1361</v>
      </c>
      <c r="B229" s="21" t="s">
        <v>213</v>
      </c>
      <c r="C229" s="26">
        <v>23122.903244000001</v>
      </c>
      <c r="D229" s="7" t="str">
        <f t="shared" si="32"/>
        <v>N/A</v>
      </c>
      <c r="E229" s="26">
        <v>23732.523503</v>
      </c>
      <c r="F229" s="7" t="str">
        <f t="shared" si="33"/>
        <v>N/A</v>
      </c>
      <c r="G229" s="26">
        <v>23574.798347</v>
      </c>
      <c r="H229" s="7" t="str">
        <f t="shared" si="34"/>
        <v>N/A</v>
      </c>
      <c r="I229" s="8">
        <v>2.6360000000000001</v>
      </c>
      <c r="J229" s="8">
        <v>-0.66500000000000004</v>
      </c>
      <c r="K229" s="25" t="s">
        <v>734</v>
      </c>
      <c r="L229" s="85" t="str">
        <f t="shared" si="35"/>
        <v>Yes</v>
      </c>
    </row>
    <row r="230" spans="1:12" x14ac:dyDescent="0.25">
      <c r="A230" s="116" t="s">
        <v>1362</v>
      </c>
      <c r="B230" s="21" t="s">
        <v>213</v>
      </c>
      <c r="C230" s="10">
        <v>123873509</v>
      </c>
      <c r="D230" s="7" t="str">
        <f t="shared" ref="D230:D253" si="36">IF($B230="N/A","N/A",IF(C230&gt;10,"No",IF(C230&lt;-10,"No","Yes")))</f>
        <v>N/A</v>
      </c>
      <c r="E230" s="10">
        <v>130114225</v>
      </c>
      <c r="F230" s="7" t="str">
        <f t="shared" ref="F230:F253" si="37">IF($B230="N/A","N/A",IF(E230&gt;10,"No",IF(E230&lt;-10,"No","Yes")))</f>
        <v>N/A</v>
      </c>
      <c r="G230" s="10">
        <v>133735005</v>
      </c>
      <c r="H230" s="7" t="str">
        <f t="shared" ref="H230:H253" si="38">IF($B230="N/A","N/A",IF(G230&gt;10,"No",IF(G230&lt;-10,"No","Yes")))</f>
        <v>N/A</v>
      </c>
      <c r="I230" s="8">
        <v>5.0380000000000003</v>
      </c>
      <c r="J230" s="8">
        <v>2.7829999999999999</v>
      </c>
      <c r="K230" s="25" t="s">
        <v>734</v>
      </c>
      <c r="L230" s="85" t="str">
        <f t="shared" ref="L230:L253" si="39">IF(J230="Div by 0", "N/A", IF(K230="N/A","N/A", IF(J230&gt;VALUE(MID(K230,1,2)), "No", IF(J230&lt;-1*VALUE(MID(K230,1,2)), "No", "Yes"))))</f>
        <v>Yes</v>
      </c>
    </row>
    <row r="231" spans="1:12" x14ac:dyDescent="0.25">
      <c r="A231" s="116" t="s">
        <v>1539</v>
      </c>
      <c r="B231" s="21" t="s">
        <v>213</v>
      </c>
      <c r="C231" s="1">
        <v>5968</v>
      </c>
      <c r="D231" s="1" t="str">
        <f t="shared" si="36"/>
        <v>N/A</v>
      </c>
      <c r="E231" s="1">
        <v>6150</v>
      </c>
      <c r="F231" s="1" t="str">
        <f t="shared" si="37"/>
        <v>N/A</v>
      </c>
      <c r="G231" s="1">
        <v>6203</v>
      </c>
      <c r="H231" s="7" t="str">
        <f t="shared" si="38"/>
        <v>N/A</v>
      </c>
      <c r="I231" s="8">
        <v>3.05</v>
      </c>
      <c r="J231" s="8">
        <v>0.86180000000000001</v>
      </c>
      <c r="K231" s="25" t="s">
        <v>734</v>
      </c>
      <c r="L231" s="85" t="str">
        <f t="shared" si="39"/>
        <v>Yes</v>
      </c>
    </row>
    <row r="232" spans="1:12" x14ac:dyDescent="0.25">
      <c r="A232" s="116" t="s">
        <v>1540</v>
      </c>
      <c r="B232" s="21" t="s">
        <v>213</v>
      </c>
      <c r="C232" s="10">
        <v>20756.285019999999</v>
      </c>
      <c r="D232" s="7" t="str">
        <f t="shared" si="36"/>
        <v>N/A</v>
      </c>
      <c r="E232" s="10">
        <v>21156.784553000001</v>
      </c>
      <c r="F232" s="7" t="str">
        <f t="shared" si="37"/>
        <v>N/A</v>
      </c>
      <c r="G232" s="10">
        <v>21559.729969</v>
      </c>
      <c r="H232" s="7" t="str">
        <f t="shared" si="38"/>
        <v>N/A</v>
      </c>
      <c r="I232" s="8">
        <v>1.93</v>
      </c>
      <c r="J232" s="8">
        <v>1.905</v>
      </c>
      <c r="K232" s="25" t="s">
        <v>734</v>
      </c>
      <c r="L232" s="85" t="str">
        <f t="shared" si="39"/>
        <v>Yes</v>
      </c>
    </row>
    <row r="233" spans="1:12" x14ac:dyDescent="0.25">
      <c r="A233" s="147" t="s">
        <v>1541</v>
      </c>
      <c r="B233" s="21" t="s">
        <v>213</v>
      </c>
      <c r="C233" s="10">
        <v>7062.0267703</v>
      </c>
      <c r="D233" s="7" t="str">
        <f t="shared" si="36"/>
        <v>N/A</v>
      </c>
      <c r="E233" s="10">
        <v>7639.6947891</v>
      </c>
      <c r="F233" s="7" t="str">
        <f t="shared" si="37"/>
        <v>N/A</v>
      </c>
      <c r="G233" s="10">
        <v>8689.6370717000009</v>
      </c>
      <c r="H233" s="7" t="str">
        <f t="shared" si="38"/>
        <v>N/A</v>
      </c>
      <c r="I233" s="8">
        <v>8.18</v>
      </c>
      <c r="J233" s="8">
        <v>13.74</v>
      </c>
      <c r="K233" s="25" t="s">
        <v>734</v>
      </c>
      <c r="L233" s="85" t="str">
        <f t="shared" si="39"/>
        <v>Yes</v>
      </c>
    </row>
    <row r="234" spans="1:12" x14ac:dyDescent="0.25">
      <c r="A234" s="147" t="s">
        <v>1542</v>
      </c>
      <c r="B234" s="21" t="s">
        <v>213</v>
      </c>
      <c r="C234" s="10">
        <v>25291.257180000001</v>
      </c>
      <c r="D234" s="7" t="str">
        <f t="shared" si="36"/>
        <v>N/A</v>
      </c>
      <c r="E234" s="10">
        <v>25662.897971999999</v>
      </c>
      <c r="F234" s="7" t="str">
        <f t="shared" si="37"/>
        <v>N/A</v>
      </c>
      <c r="G234" s="10">
        <v>25636.406894</v>
      </c>
      <c r="H234" s="7" t="str">
        <f t="shared" si="38"/>
        <v>N/A</v>
      </c>
      <c r="I234" s="8">
        <v>1.4690000000000001</v>
      </c>
      <c r="J234" s="8">
        <v>-0.10299999999999999</v>
      </c>
      <c r="K234" s="25" t="s">
        <v>734</v>
      </c>
      <c r="L234" s="85" t="str">
        <f t="shared" si="39"/>
        <v>Yes</v>
      </c>
    </row>
    <row r="235" spans="1:12" x14ac:dyDescent="0.25">
      <c r="A235" s="147" t="s">
        <v>1543</v>
      </c>
      <c r="B235" s="21" t="s">
        <v>213</v>
      </c>
      <c r="C235" s="10">
        <v>1615.6778846</v>
      </c>
      <c r="D235" s="7" t="str">
        <f t="shared" si="36"/>
        <v>N/A</v>
      </c>
      <c r="E235" s="10">
        <v>2927.3425926</v>
      </c>
      <c r="F235" s="7" t="str">
        <f t="shared" si="37"/>
        <v>N/A</v>
      </c>
      <c r="G235" s="10">
        <v>4899.5508474999997</v>
      </c>
      <c r="H235" s="7" t="str">
        <f t="shared" si="38"/>
        <v>N/A</v>
      </c>
      <c r="I235" s="8">
        <v>81.180000000000007</v>
      </c>
      <c r="J235" s="8">
        <v>67.37</v>
      </c>
      <c r="K235" s="25" t="s">
        <v>734</v>
      </c>
      <c r="L235" s="85" t="str">
        <f t="shared" si="39"/>
        <v>No</v>
      </c>
    </row>
    <row r="236" spans="1:12" x14ac:dyDescent="0.25">
      <c r="A236" s="147" t="s">
        <v>1544</v>
      </c>
      <c r="B236" s="21" t="s">
        <v>213</v>
      </c>
      <c r="C236" s="10">
        <v>151.14634146</v>
      </c>
      <c r="D236" s="7" t="str">
        <f t="shared" si="36"/>
        <v>N/A</v>
      </c>
      <c r="E236" s="10">
        <v>371.27499999999998</v>
      </c>
      <c r="F236" s="7" t="str">
        <f t="shared" si="37"/>
        <v>N/A</v>
      </c>
      <c r="G236" s="10">
        <v>496.27906976999998</v>
      </c>
      <c r="H236" s="7" t="str">
        <f t="shared" si="38"/>
        <v>N/A</v>
      </c>
      <c r="I236" s="8">
        <v>145.6</v>
      </c>
      <c r="J236" s="8">
        <v>33.67</v>
      </c>
      <c r="K236" s="25" t="s">
        <v>734</v>
      </c>
      <c r="L236" s="85" t="str">
        <f t="shared" si="39"/>
        <v>No</v>
      </c>
    </row>
    <row r="237" spans="1:12" x14ac:dyDescent="0.25">
      <c r="A237" s="142" t="s">
        <v>1545</v>
      </c>
      <c r="B237" s="21" t="s">
        <v>213</v>
      </c>
      <c r="C237" s="7">
        <v>4.2885270404</v>
      </c>
      <c r="D237" s="7" t="str">
        <f t="shared" si="36"/>
        <v>N/A</v>
      </c>
      <c r="E237" s="7">
        <v>4.3550305914000003</v>
      </c>
      <c r="F237" s="7" t="str">
        <f t="shared" si="37"/>
        <v>N/A</v>
      </c>
      <c r="G237" s="7">
        <v>4.3599583896</v>
      </c>
      <c r="H237" s="7" t="str">
        <f t="shared" si="38"/>
        <v>N/A</v>
      </c>
      <c r="I237" s="8">
        <v>1.5509999999999999</v>
      </c>
      <c r="J237" s="8">
        <v>0.1132</v>
      </c>
      <c r="K237" s="25" t="s">
        <v>734</v>
      </c>
      <c r="L237" s="85" t="str">
        <f t="shared" si="39"/>
        <v>Yes</v>
      </c>
    </row>
    <row r="238" spans="1:12" x14ac:dyDescent="0.25">
      <c r="A238" s="146" t="s">
        <v>1546</v>
      </c>
      <c r="B238" s="21" t="s">
        <v>213</v>
      </c>
      <c r="C238" s="7">
        <v>17.20653789</v>
      </c>
      <c r="D238" s="7" t="str">
        <f t="shared" si="36"/>
        <v>N/A</v>
      </c>
      <c r="E238" s="7">
        <v>18.224299065</v>
      </c>
      <c r="F238" s="7" t="str">
        <f t="shared" si="37"/>
        <v>N/A</v>
      </c>
      <c r="G238" s="7">
        <v>19.090098127000001</v>
      </c>
      <c r="H238" s="7" t="str">
        <f t="shared" si="38"/>
        <v>N/A</v>
      </c>
      <c r="I238" s="8">
        <v>5.915</v>
      </c>
      <c r="J238" s="8">
        <v>4.7510000000000003</v>
      </c>
      <c r="K238" s="25" t="s">
        <v>734</v>
      </c>
      <c r="L238" s="85" t="str">
        <f t="shared" si="39"/>
        <v>Yes</v>
      </c>
    </row>
    <row r="239" spans="1:12" x14ac:dyDescent="0.25">
      <c r="A239" s="146" t="s">
        <v>1547</v>
      </c>
      <c r="B239" s="21" t="s">
        <v>213</v>
      </c>
      <c r="C239" s="7">
        <v>23.998947645000001</v>
      </c>
      <c r="D239" s="7" t="str">
        <f t="shared" si="36"/>
        <v>N/A</v>
      </c>
      <c r="E239" s="7">
        <v>24.654001999999998</v>
      </c>
      <c r="F239" s="7" t="str">
        <f t="shared" si="37"/>
        <v>N/A</v>
      </c>
      <c r="G239" s="7">
        <v>24.745163303999998</v>
      </c>
      <c r="H239" s="7" t="str">
        <f t="shared" si="38"/>
        <v>N/A</v>
      </c>
      <c r="I239" s="8">
        <v>2.73</v>
      </c>
      <c r="J239" s="8">
        <v>0.36980000000000002</v>
      </c>
      <c r="K239" s="25" t="s">
        <v>734</v>
      </c>
      <c r="L239" s="85" t="str">
        <f t="shared" si="39"/>
        <v>Yes</v>
      </c>
    </row>
    <row r="240" spans="1:12" x14ac:dyDescent="0.25">
      <c r="A240" s="146" t="s">
        <v>1548</v>
      </c>
      <c r="B240" s="21" t="s">
        <v>213</v>
      </c>
      <c r="C240" s="7">
        <v>0.22884302249999999</v>
      </c>
      <c r="D240" s="7" t="str">
        <f t="shared" si="36"/>
        <v>N/A</v>
      </c>
      <c r="E240" s="7">
        <v>0.2340093604</v>
      </c>
      <c r="F240" s="7" t="str">
        <f t="shared" si="37"/>
        <v>N/A</v>
      </c>
      <c r="G240" s="7">
        <v>0.12710997169999999</v>
      </c>
      <c r="H240" s="7" t="str">
        <f t="shared" si="38"/>
        <v>N/A</v>
      </c>
      <c r="I240" s="8">
        <v>2.258</v>
      </c>
      <c r="J240" s="8">
        <v>-45.7</v>
      </c>
      <c r="K240" s="25" t="s">
        <v>734</v>
      </c>
      <c r="L240" s="85" t="str">
        <f t="shared" si="39"/>
        <v>No</v>
      </c>
    </row>
    <row r="241" spans="1:12" x14ac:dyDescent="0.25">
      <c r="A241" s="146" t="s">
        <v>1549</v>
      </c>
      <c r="B241" s="21" t="s">
        <v>213</v>
      </c>
      <c r="C241" s="7">
        <v>0.1819392057</v>
      </c>
      <c r="D241" s="7" t="str">
        <f t="shared" si="36"/>
        <v>N/A</v>
      </c>
      <c r="E241" s="7">
        <v>0.17185821700000001</v>
      </c>
      <c r="F241" s="7" t="str">
        <f t="shared" si="37"/>
        <v>N/A</v>
      </c>
      <c r="G241" s="7">
        <v>0.18315018320000001</v>
      </c>
      <c r="H241" s="7" t="str">
        <f t="shared" si="38"/>
        <v>N/A</v>
      </c>
      <c r="I241" s="8">
        <v>-5.54</v>
      </c>
      <c r="J241" s="8">
        <v>6.5709999999999997</v>
      </c>
      <c r="K241" s="25" t="s">
        <v>734</v>
      </c>
      <c r="L241" s="85" t="str">
        <f t="shared" si="39"/>
        <v>Yes</v>
      </c>
    </row>
    <row r="242" spans="1:12" x14ac:dyDescent="0.25">
      <c r="A242" s="116" t="s">
        <v>1374</v>
      </c>
      <c r="B242" s="21" t="s">
        <v>213</v>
      </c>
      <c r="C242" s="10">
        <v>119730393</v>
      </c>
      <c r="D242" s="7" t="str">
        <f t="shared" si="36"/>
        <v>N/A</v>
      </c>
      <c r="E242" s="10">
        <v>125212794</v>
      </c>
      <c r="F242" s="7" t="str">
        <f t="shared" si="37"/>
        <v>N/A</v>
      </c>
      <c r="G242" s="10">
        <v>128364777</v>
      </c>
      <c r="H242" s="7" t="str">
        <f t="shared" si="38"/>
        <v>N/A</v>
      </c>
      <c r="I242" s="8">
        <v>4.5789999999999997</v>
      </c>
      <c r="J242" s="8">
        <v>2.5169999999999999</v>
      </c>
      <c r="K242" s="25" t="s">
        <v>734</v>
      </c>
      <c r="L242" s="85" t="str">
        <f t="shared" si="39"/>
        <v>Yes</v>
      </c>
    </row>
    <row r="243" spans="1:12" x14ac:dyDescent="0.25">
      <c r="A243" s="116" t="s">
        <v>1550</v>
      </c>
      <c r="B243" s="21" t="s">
        <v>213</v>
      </c>
      <c r="C243" s="1">
        <v>5178</v>
      </c>
      <c r="D243" s="1" t="str">
        <f t="shared" si="36"/>
        <v>N/A</v>
      </c>
      <c r="E243" s="1">
        <v>5276</v>
      </c>
      <c r="F243" s="1" t="str">
        <f t="shared" si="37"/>
        <v>N/A</v>
      </c>
      <c r="G243" s="1">
        <v>5445</v>
      </c>
      <c r="H243" s="7" t="str">
        <f t="shared" si="38"/>
        <v>N/A</v>
      </c>
      <c r="I243" s="8">
        <v>1.893</v>
      </c>
      <c r="J243" s="8">
        <v>3.2029999999999998</v>
      </c>
      <c r="K243" s="25" t="s">
        <v>734</v>
      </c>
      <c r="L243" s="85" t="str">
        <f t="shared" si="39"/>
        <v>Yes</v>
      </c>
    </row>
    <row r="244" spans="1:12" ht="25" x14ac:dyDescent="0.25">
      <c r="A244" s="116" t="s">
        <v>1551</v>
      </c>
      <c r="B244" s="21" t="s">
        <v>213</v>
      </c>
      <c r="C244" s="10">
        <v>23122.903244000001</v>
      </c>
      <c r="D244" s="7" t="str">
        <f t="shared" si="36"/>
        <v>N/A</v>
      </c>
      <c r="E244" s="10">
        <v>23732.523503</v>
      </c>
      <c r="F244" s="7" t="str">
        <f t="shared" si="37"/>
        <v>N/A</v>
      </c>
      <c r="G244" s="10">
        <v>23574.798347</v>
      </c>
      <c r="H244" s="7" t="str">
        <f t="shared" si="38"/>
        <v>N/A</v>
      </c>
      <c r="I244" s="8">
        <v>2.6360000000000001</v>
      </c>
      <c r="J244" s="8">
        <v>-0.66500000000000004</v>
      </c>
      <c r="K244" s="25" t="s">
        <v>734</v>
      </c>
      <c r="L244" s="85" t="str">
        <f t="shared" si="39"/>
        <v>Yes</v>
      </c>
    </row>
    <row r="245" spans="1:12" ht="25" x14ac:dyDescent="0.25">
      <c r="A245" s="147" t="s">
        <v>1552</v>
      </c>
      <c r="B245" s="21" t="s">
        <v>213</v>
      </c>
      <c r="C245" s="10">
        <v>7610.4817308000002</v>
      </c>
      <c r="D245" s="7" t="str">
        <f t="shared" si="36"/>
        <v>N/A</v>
      </c>
      <c r="E245" s="10">
        <v>8286.5110700999994</v>
      </c>
      <c r="F245" s="7" t="str">
        <f t="shared" si="37"/>
        <v>N/A</v>
      </c>
      <c r="G245" s="10">
        <v>9356.4515021000007</v>
      </c>
      <c r="H245" s="7" t="str">
        <f t="shared" si="38"/>
        <v>N/A</v>
      </c>
      <c r="I245" s="8">
        <v>8.8829999999999991</v>
      </c>
      <c r="J245" s="8">
        <v>12.91</v>
      </c>
      <c r="K245" s="25" t="s">
        <v>734</v>
      </c>
      <c r="L245" s="85" t="str">
        <f t="shared" si="39"/>
        <v>Yes</v>
      </c>
    </row>
    <row r="246" spans="1:12" ht="25" x14ac:dyDescent="0.25">
      <c r="A246" s="147" t="s">
        <v>1553</v>
      </c>
      <c r="B246" s="21" t="s">
        <v>213</v>
      </c>
      <c r="C246" s="10">
        <v>27068.322275999999</v>
      </c>
      <c r="D246" s="7" t="str">
        <f t="shared" si="36"/>
        <v>N/A</v>
      </c>
      <c r="E246" s="10">
        <v>27751.620723</v>
      </c>
      <c r="F246" s="7" t="str">
        <f t="shared" si="37"/>
        <v>N/A</v>
      </c>
      <c r="G246" s="10">
        <v>27492.014754</v>
      </c>
      <c r="H246" s="7" t="str">
        <f t="shared" si="38"/>
        <v>N/A</v>
      </c>
      <c r="I246" s="8">
        <v>2.524</v>
      </c>
      <c r="J246" s="8">
        <v>-0.93500000000000005</v>
      </c>
      <c r="K246" s="25" t="s">
        <v>734</v>
      </c>
      <c r="L246" s="85" t="str">
        <f t="shared" si="39"/>
        <v>Yes</v>
      </c>
    </row>
    <row r="247" spans="1:12" ht="25" x14ac:dyDescent="0.25">
      <c r="A247" s="147" t="s">
        <v>1554</v>
      </c>
      <c r="B247" s="21" t="s">
        <v>213</v>
      </c>
      <c r="C247" s="10">
        <v>3161.5714286000002</v>
      </c>
      <c r="D247" s="7" t="str">
        <f t="shared" si="36"/>
        <v>N/A</v>
      </c>
      <c r="E247" s="10">
        <v>22919.727273</v>
      </c>
      <c r="F247" s="7" t="str">
        <f t="shared" si="37"/>
        <v>N/A</v>
      </c>
      <c r="G247" s="10">
        <v>8049.3333333</v>
      </c>
      <c r="H247" s="7" t="str">
        <f t="shared" si="38"/>
        <v>N/A</v>
      </c>
      <c r="I247" s="8">
        <v>624.9</v>
      </c>
      <c r="J247" s="8">
        <v>-64.900000000000006</v>
      </c>
      <c r="K247" s="25" t="s">
        <v>734</v>
      </c>
      <c r="L247" s="85" t="str">
        <f t="shared" si="39"/>
        <v>No</v>
      </c>
    </row>
    <row r="248" spans="1:12" ht="25" x14ac:dyDescent="0.25">
      <c r="A248" s="147" t="s">
        <v>1555</v>
      </c>
      <c r="B248" s="21" t="s">
        <v>213</v>
      </c>
      <c r="C248" s="10">
        <v>1190</v>
      </c>
      <c r="D248" s="7" t="str">
        <f t="shared" si="36"/>
        <v>N/A</v>
      </c>
      <c r="E248" s="10">
        <v>2038</v>
      </c>
      <c r="F248" s="7" t="str">
        <f t="shared" si="37"/>
        <v>N/A</v>
      </c>
      <c r="G248" s="10">
        <v>1164</v>
      </c>
      <c r="H248" s="7" t="str">
        <f t="shared" si="38"/>
        <v>N/A</v>
      </c>
      <c r="I248" s="8">
        <v>71.260000000000005</v>
      </c>
      <c r="J248" s="8">
        <v>-42.9</v>
      </c>
      <c r="K248" s="25" t="s">
        <v>734</v>
      </c>
      <c r="L248" s="85" t="str">
        <f t="shared" si="39"/>
        <v>No</v>
      </c>
    </row>
    <row r="249" spans="1:12" ht="25" x14ac:dyDescent="0.25">
      <c r="A249" s="142" t="s">
        <v>1556</v>
      </c>
      <c r="B249" s="21" t="s">
        <v>213</v>
      </c>
      <c r="C249" s="7">
        <v>3.7208433337</v>
      </c>
      <c r="D249" s="7" t="str">
        <f t="shared" si="36"/>
        <v>N/A</v>
      </c>
      <c r="E249" s="7">
        <v>3.7361205529000001</v>
      </c>
      <c r="F249" s="7" t="str">
        <f t="shared" si="37"/>
        <v>N/A</v>
      </c>
      <c r="G249" s="7">
        <v>3.8271761134000002</v>
      </c>
      <c r="H249" s="7" t="str">
        <f t="shared" si="38"/>
        <v>N/A</v>
      </c>
      <c r="I249" s="8">
        <v>0.41060000000000002</v>
      </c>
      <c r="J249" s="8">
        <v>2.4369999999999998</v>
      </c>
      <c r="K249" s="25" t="s">
        <v>734</v>
      </c>
      <c r="L249" s="85" t="str">
        <f t="shared" si="39"/>
        <v>Yes</v>
      </c>
    </row>
    <row r="250" spans="1:12" ht="25" x14ac:dyDescent="0.25">
      <c r="A250" s="146" t="s">
        <v>1557</v>
      </c>
      <c r="B250" s="21" t="s">
        <v>213</v>
      </c>
      <c r="C250" s="7">
        <v>15.453194651</v>
      </c>
      <c r="D250" s="7" t="str">
        <f t="shared" si="36"/>
        <v>N/A</v>
      </c>
      <c r="E250" s="7">
        <v>16.340066324999999</v>
      </c>
      <c r="F250" s="7" t="str">
        <f t="shared" si="37"/>
        <v>N/A</v>
      </c>
      <c r="G250" s="7">
        <v>17.320844483999998</v>
      </c>
      <c r="H250" s="7" t="str">
        <f t="shared" si="38"/>
        <v>N/A</v>
      </c>
      <c r="I250" s="8">
        <v>5.7389999999999999</v>
      </c>
      <c r="J250" s="8">
        <v>6.0019999999999998</v>
      </c>
      <c r="K250" s="25" t="s">
        <v>734</v>
      </c>
      <c r="L250" s="85" t="str">
        <f t="shared" si="39"/>
        <v>Yes</v>
      </c>
    </row>
    <row r="251" spans="1:12" ht="25" x14ac:dyDescent="0.25">
      <c r="A251" s="146" t="s">
        <v>1558</v>
      </c>
      <c r="B251" s="21" t="s">
        <v>213</v>
      </c>
      <c r="C251" s="7">
        <v>21.731123389</v>
      </c>
      <c r="D251" s="7" t="str">
        <f t="shared" si="36"/>
        <v>N/A</v>
      </c>
      <c r="E251" s="7">
        <v>21.991264536999999</v>
      </c>
      <c r="F251" s="7" t="str">
        <f t="shared" si="37"/>
        <v>N/A</v>
      </c>
      <c r="G251" s="7">
        <v>22.207197835999999</v>
      </c>
      <c r="H251" s="7" t="str">
        <f t="shared" si="38"/>
        <v>N/A</v>
      </c>
      <c r="I251" s="8">
        <v>1.1970000000000001</v>
      </c>
      <c r="J251" s="8">
        <v>0.9819</v>
      </c>
      <c r="K251" s="25" t="s">
        <v>734</v>
      </c>
      <c r="L251" s="85" t="str">
        <f t="shared" si="39"/>
        <v>Yes</v>
      </c>
    </row>
    <row r="252" spans="1:12" ht="25" x14ac:dyDescent="0.25">
      <c r="A252" s="146" t="s">
        <v>1559</v>
      </c>
      <c r="B252" s="21" t="s">
        <v>213</v>
      </c>
      <c r="C252" s="7">
        <v>7.7014479E-3</v>
      </c>
      <c r="D252" s="7" t="str">
        <f t="shared" si="36"/>
        <v>N/A</v>
      </c>
      <c r="E252" s="7">
        <v>1.19171434E-2</v>
      </c>
      <c r="F252" s="7" t="str">
        <f t="shared" si="37"/>
        <v>N/A</v>
      </c>
      <c r="G252" s="7">
        <v>9.6948282999999996E-3</v>
      </c>
      <c r="H252" s="7" t="str">
        <f t="shared" si="38"/>
        <v>N/A</v>
      </c>
      <c r="I252" s="8">
        <v>54.74</v>
      </c>
      <c r="J252" s="8">
        <v>-18.600000000000001</v>
      </c>
      <c r="K252" s="25" t="s">
        <v>734</v>
      </c>
      <c r="L252" s="85" t="str">
        <f t="shared" si="39"/>
        <v>Yes</v>
      </c>
    </row>
    <row r="253" spans="1:12" ht="25" x14ac:dyDescent="0.25">
      <c r="A253" s="148" t="s">
        <v>1560</v>
      </c>
      <c r="B253" s="93" t="s">
        <v>213</v>
      </c>
      <c r="C253" s="124">
        <v>4.4375415999999999E-3</v>
      </c>
      <c r="D253" s="124" t="str">
        <f t="shared" si="36"/>
        <v>N/A</v>
      </c>
      <c r="E253" s="124">
        <v>8.5929108000000008E-3</v>
      </c>
      <c r="F253" s="124" t="str">
        <f t="shared" si="37"/>
        <v>N/A</v>
      </c>
      <c r="G253" s="124">
        <v>4.2593066000000002E-3</v>
      </c>
      <c r="H253" s="124" t="str">
        <f t="shared" si="38"/>
        <v>N/A</v>
      </c>
      <c r="I253" s="125">
        <v>93.64</v>
      </c>
      <c r="J253" s="125">
        <v>-50.4</v>
      </c>
      <c r="K253" s="138" t="s">
        <v>734</v>
      </c>
      <c r="L253" s="96" t="str">
        <f t="shared" si="39"/>
        <v>No</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1749</v>
      </c>
      <c r="B3" s="165"/>
      <c r="C3" s="165"/>
      <c r="D3" s="165"/>
      <c r="E3" s="165"/>
      <c r="F3" s="165"/>
      <c r="G3" s="165"/>
      <c r="H3" s="165"/>
      <c r="I3" s="165"/>
      <c r="J3" s="165"/>
      <c r="K3" s="16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21260</v>
      </c>
      <c r="D7" s="18" t="str">
        <f>IF($B7="N/A","N/A",IF(C7&gt;15,"No",IF(C7&lt;-15,"No","Yes")))</f>
        <v>N/A</v>
      </c>
      <c r="E7" s="17">
        <v>21132</v>
      </c>
      <c r="F7" s="18" t="str">
        <f>IF($B7="N/A","N/A",IF(E7&gt;15,"No",IF(E7&lt;-15,"No","Yes")))</f>
        <v>N/A</v>
      </c>
      <c r="G7" s="17">
        <v>20894</v>
      </c>
      <c r="H7" s="18" t="str">
        <f>IF($B7="N/A","N/A",IF(G7&gt;15,"No",IF(G7&lt;-15,"No","Yes")))</f>
        <v>N/A</v>
      </c>
      <c r="I7" s="19">
        <v>-0.60199999999999998</v>
      </c>
      <c r="J7" s="19">
        <v>-1.1299999999999999</v>
      </c>
      <c r="K7" s="86" t="str">
        <f t="shared" ref="K7:K24" si="0">IF(J7="Div by 0", "N/A", IF(J7="N/A","N/A", IF(J7&gt;30, "No", IF(J7&lt;-30, "No", "Yes"))))</f>
        <v>Yes</v>
      </c>
    </row>
    <row r="8" spans="1:12"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2"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2"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2"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35.732746243000001</v>
      </c>
      <c r="H12" s="5" t="str">
        <f t="shared" ref="H12:H13" si="3">IF($B12="N/A","N/A",IF(G12&gt;100,"No",IF(G12&lt;95,"No","Yes")))</f>
        <v>N/A</v>
      </c>
      <c r="I12" s="6" t="s">
        <v>1750</v>
      </c>
      <c r="J12" s="6" t="s">
        <v>1750</v>
      </c>
      <c r="K12" s="85" t="str">
        <f t="shared" si="0"/>
        <v>N/A</v>
      </c>
    </row>
    <row r="13" spans="1:12" x14ac:dyDescent="0.25">
      <c r="A13" s="82" t="s">
        <v>813</v>
      </c>
      <c r="B13" s="21" t="s">
        <v>214</v>
      </c>
      <c r="C13" s="5">
        <v>93.264346189999998</v>
      </c>
      <c r="D13" s="5" t="str">
        <f t="shared" si="1"/>
        <v>No</v>
      </c>
      <c r="E13" s="5">
        <v>95.480787430999996</v>
      </c>
      <c r="F13" s="5" t="str">
        <f t="shared" si="2"/>
        <v>Yes</v>
      </c>
      <c r="G13" s="5">
        <v>98.655116301000007</v>
      </c>
      <c r="H13" s="5" t="str">
        <f t="shared" si="3"/>
        <v>Yes</v>
      </c>
      <c r="I13" s="6">
        <v>2.3769999999999998</v>
      </c>
      <c r="J13" s="6">
        <v>3.3250000000000002</v>
      </c>
      <c r="K13" s="85" t="str">
        <f t="shared" si="0"/>
        <v>Yes</v>
      </c>
    </row>
    <row r="14" spans="1:12" x14ac:dyDescent="0.25">
      <c r="A14" s="83" t="s">
        <v>305</v>
      </c>
      <c r="B14" s="21" t="s">
        <v>213</v>
      </c>
      <c r="C14" s="22">
        <v>21260</v>
      </c>
      <c r="D14" s="5" t="str">
        <f>IF($B14="N/A","N/A",IF(C14&gt;15,"No",IF(C14&lt;-15,"No","Yes")))</f>
        <v>N/A</v>
      </c>
      <c r="E14" s="22">
        <v>21132</v>
      </c>
      <c r="F14" s="5" t="str">
        <f>IF($B14="N/A","N/A",IF(E14&gt;15,"No",IF(E14&lt;-15,"No","Yes")))</f>
        <v>N/A</v>
      </c>
      <c r="G14" s="22">
        <v>20894</v>
      </c>
      <c r="H14" s="5" t="str">
        <f>IF($B14="N/A","N/A",IF(G14&gt;15,"No",IF(G14&lt;-15,"No","Yes")))</f>
        <v>N/A</v>
      </c>
      <c r="I14" s="6">
        <v>-0.60199999999999998</v>
      </c>
      <c r="J14" s="6">
        <v>-1.1299999999999999</v>
      </c>
      <c r="K14" s="85" t="str">
        <f t="shared" si="0"/>
        <v>Yes</v>
      </c>
    </row>
    <row r="15" spans="1:12" x14ac:dyDescent="0.25">
      <c r="A15" s="82" t="s">
        <v>432</v>
      </c>
      <c r="B15" s="21" t="s">
        <v>215</v>
      </c>
      <c r="C15" s="5">
        <v>17.116650988</v>
      </c>
      <c r="D15" s="5" t="str">
        <f>IF($B15="N/A","N/A",IF(C15&gt;20,"No",IF(C15&lt;5,"No","Yes")))</f>
        <v>Yes</v>
      </c>
      <c r="E15" s="5">
        <v>17.291311754999999</v>
      </c>
      <c r="F15" s="5" t="str">
        <f>IF($B15="N/A","N/A",IF(E15&gt;20,"No",IF(E15&lt;5,"No","Yes")))</f>
        <v>Yes</v>
      </c>
      <c r="G15" s="5">
        <v>17.617497845999999</v>
      </c>
      <c r="H15" s="5" t="str">
        <f>IF($B15="N/A","N/A",IF(G15&gt;20,"No",IF(G15&lt;5,"No","Yes")))</f>
        <v>Yes</v>
      </c>
      <c r="I15" s="6">
        <v>1.02</v>
      </c>
      <c r="J15" s="6">
        <v>1.8859999999999999</v>
      </c>
      <c r="K15" s="85" t="str">
        <f t="shared" si="0"/>
        <v>Yes</v>
      </c>
    </row>
    <row r="16" spans="1:12" x14ac:dyDescent="0.25">
      <c r="A16" s="82" t="s">
        <v>433</v>
      </c>
      <c r="B16" s="21" t="s">
        <v>213</v>
      </c>
      <c r="C16" s="5">
        <v>82.883349011999996</v>
      </c>
      <c r="D16" s="5" t="str">
        <f>IF($B16="N/A","N/A",IF(C16&gt;15,"No",IF(C16&lt;-15,"No","Yes")))</f>
        <v>N/A</v>
      </c>
      <c r="E16" s="5">
        <v>82.708688245000005</v>
      </c>
      <c r="F16" s="5" t="str">
        <f>IF($B16="N/A","N/A",IF(E16&gt;15,"No",IF(E16&lt;-15,"No","Yes")))</f>
        <v>N/A</v>
      </c>
      <c r="G16" s="5">
        <v>82.382502153999994</v>
      </c>
      <c r="H16" s="5" t="str">
        <f>IF($B16="N/A","N/A",IF(G16&gt;15,"No",IF(G16&lt;-15,"No","Yes")))</f>
        <v>N/A</v>
      </c>
      <c r="I16" s="6">
        <v>-0.21099999999999999</v>
      </c>
      <c r="J16" s="6">
        <v>-0.39400000000000002</v>
      </c>
      <c r="K16" s="85" t="str">
        <f t="shared" si="0"/>
        <v>Yes</v>
      </c>
    </row>
    <row r="17" spans="1:11" x14ac:dyDescent="0.25">
      <c r="A17" s="82" t="s">
        <v>434</v>
      </c>
      <c r="B17" s="21" t="s">
        <v>213</v>
      </c>
      <c r="C17" s="5">
        <v>1.8015051740000001</v>
      </c>
      <c r="D17" s="5" t="str">
        <f>IF($B17="N/A","N/A",IF(C17&gt;15,"No",IF(C17&lt;-15,"No","Yes")))</f>
        <v>N/A</v>
      </c>
      <c r="E17" s="5">
        <v>2.2950974825000001</v>
      </c>
      <c r="F17" s="5" t="str">
        <f>IF($B17="N/A","N/A",IF(E17&gt;15,"No",IF(E17&lt;-15,"No","Yes")))</f>
        <v>N/A</v>
      </c>
      <c r="G17" s="5">
        <v>2.6371207045</v>
      </c>
      <c r="H17" s="5" t="str">
        <f>IF($B17="N/A","N/A",IF(G17&gt;15,"No",IF(G17&lt;-15,"No","Yes")))</f>
        <v>N/A</v>
      </c>
      <c r="I17" s="6">
        <v>27.4</v>
      </c>
      <c r="J17" s="6">
        <v>14.9</v>
      </c>
      <c r="K17" s="85" t="str">
        <f t="shared" si="0"/>
        <v>Yes</v>
      </c>
    </row>
    <row r="18" spans="1:11" x14ac:dyDescent="0.25">
      <c r="A18" s="82" t="s">
        <v>814</v>
      </c>
      <c r="B18" s="21" t="s">
        <v>213</v>
      </c>
      <c r="C18" s="51">
        <v>16263.955614</v>
      </c>
      <c r="D18" s="5" t="str">
        <f>IF($B18="N/A","N/A",IF(C18&gt;15,"No",IF(C18&lt;-15,"No","Yes")))</f>
        <v>N/A</v>
      </c>
      <c r="E18" s="51">
        <v>15179.270103000001</v>
      </c>
      <c r="F18" s="5" t="str">
        <f>IF($B18="N/A","N/A",IF(E18&gt;15,"No",IF(E18&lt;-15,"No","Yes")))</f>
        <v>N/A</v>
      </c>
      <c r="G18" s="51">
        <v>13811.333938</v>
      </c>
      <c r="H18" s="5" t="str">
        <f>IF($B18="N/A","N/A",IF(G18&gt;15,"No",IF(G18&lt;-15,"No","Yes")))</f>
        <v>N/A</v>
      </c>
      <c r="I18" s="6">
        <v>-6.67</v>
      </c>
      <c r="J18" s="6">
        <v>-9.01</v>
      </c>
      <c r="K18" s="85" t="str">
        <f t="shared" si="0"/>
        <v>Yes</v>
      </c>
    </row>
    <row r="19" spans="1:11" x14ac:dyDescent="0.25">
      <c r="A19" s="84" t="s">
        <v>306</v>
      </c>
      <c r="B19" s="21" t="s">
        <v>213</v>
      </c>
      <c r="C19" s="22">
        <v>11</v>
      </c>
      <c r="D19" s="21" t="s">
        <v>213</v>
      </c>
      <c r="E19" s="22">
        <v>0</v>
      </c>
      <c r="F19" s="21" t="s">
        <v>213</v>
      </c>
      <c r="G19" s="22">
        <v>51</v>
      </c>
      <c r="H19" s="5" t="str">
        <f>IF($B19="N/A","N/A",IF(G19&gt;15,"No",IF(G19&lt;-15,"No","Yes")))</f>
        <v>N/A</v>
      </c>
      <c r="I19" s="6">
        <v>-100</v>
      </c>
      <c r="J19" s="6" t="s">
        <v>1750</v>
      </c>
      <c r="K19" s="85" t="str">
        <f t="shared" si="0"/>
        <v>N/A</v>
      </c>
    </row>
    <row r="20" spans="1:11" x14ac:dyDescent="0.25">
      <c r="A20" s="84" t="s">
        <v>346</v>
      </c>
      <c r="B20" s="21" t="s">
        <v>213</v>
      </c>
      <c r="C20" s="4">
        <v>4.7036689000000001E-3</v>
      </c>
      <c r="D20" s="21" t="s">
        <v>213</v>
      </c>
      <c r="E20" s="4">
        <v>0</v>
      </c>
      <c r="F20" s="21" t="s">
        <v>213</v>
      </c>
      <c r="G20" s="4">
        <v>0.24408921219999999</v>
      </c>
      <c r="H20" s="5" t="str">
        <f>IF($B20="N/A","N/A",IF(G20&gt;15,"No",IF(G20&lt;-15,"No","Yes")))</f>
        <v>N/A</v>
      </c>
      <c r="I20" s="6">
        <v>-100</v>
      </c>
      <c r="J20" s="6" t="s">
        <v>1750</v>
      </c>
      <c r="K20" s="85" t="str">
        <f t="shared" si="0"/>
        <v>N/A</v>
      </c>
    </row>
    <row r="21" spans="1:11" ht="25" x14ac:dyDescent="0.25">
      <c r="A21" s="84" t="s">
        <v>815</v>
      </c>
      <c r="B21" s="21" t="s">
        <v>213</v>
      </c>
      <c r="C21" s="23">
        <v>1184</v>
      </c>
      <c r="D21" s="5" t="str">
        <f>IF($B21="N/A","N/A",IF(C21&gt;60,"No",IF(C21&lt;15,"No","Yes")))</f>
        <v>N/A</v>
      </c>
      <c r="E21" s="23" t="s">
        <v>1750</v>
      </c>
      <c r="F21" s="5" t="str">
        <f>IF($B21="N/A","N/A",IF(E21&gt;60,"No",IF(E21&lt;15,"No","Yes")))</f>
        <v>N/A</v>
      </c>
      <c r="G21" s="23">
        <v>12813.647059000001</v>
      </c>
      <c r="H21" s="5" t="str">
        <f>IF($B21="N/A","N/A",IF(G21&gt;60,"No",IF(G21&lt;15,"No","Yes")))</f>
        <v>N/A</v>
      </c>
      <c r="I21" s="6" t="s">
        <v>1750</v>
      </c>
      <c r="J21" s="6" t="s">
        <v>1750</v>
      </c>
      <c r="K21" s="85" t="str">
        <f t="shared" si="0"/>
        <v>N/A</v>
      </c>
    </row>
    <row r="22" spans="1:11" x14ac:dyDescent="0.25">
      <c r="A22" s="84" t="s">
        <v>816</v>
      </c>
      <c r="B22" s="21" t="s">
        <v>217</v>
      </c>
      <c r="C22" s="22">
        <v>0</v>
      </c>
      <c r="D22" s="5" t="str">
        <f>IF($B22="N/A","N/A",IF(C22="N/A","N/A",IF(C22=0,"Yes","No")))</f>
        <v>Yes</v>
      </c>
      <c r="E22" s="22">
        <v>0</v>
      </c>
      <c r="F22" s="5" t="str">
        <f>IF($B22="N/A","N/A",IF(E22="N/A","N/A",IF(E22=0,"Yes","No")))</f>
        <v>Yes</v>
      </c>
      <c r="G22" s="22">
        <v>11</v>
      </c>
      <c r="H22" s="5" t="str">
        <f>IF($B22="N/A","N/A",IF(G22=0,"Yes","No"))</f>
        <v>No</v>
      </c>
      <c r="I22" s="6" t="s">
        <v>1750</v>
      </c>
      <c r="J22" s="6" t="s">
        <v>1750</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1750</v>
      </c>
      <c r="J24" s="95" t="s">
        <v>1750</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17621</v>
      </c>
      <c r="D6" s="5" t="str">
        <f>IF($B6="N/A","N/A",IF(C6&gt;15,"No",IF(C6&lt;-15,"No","Yes")))</f>
        <v>N/A</v>
      </c>
      <c r="E6" s="22">
        <v>17478</v>
      </c>
      <c r="F6" s="5" t="str">
        <f>IF($B6="N/A","N/A",IF(E6&gt;15,"No",IF(E6&lt;-15,"No","Yes")))</f>
        <v>N/A</v>
      </c>
      <c r="G6" s="22">
        <v>17213</v>
      </c>
      <c r="H6" s="5" t="str">
        <f>IF($B6="N/A","N/A",IF(G6&gt;15,"No",IF(G6&lt;-15,"No","Yes")))</f>
        <v>N/A</v>
      </c>
      <c r="I6" s="6">
        <v>-0.81200000000000006</v>
      </c>
      <c r="J6" s="6">
        <v>-1.52</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1750</v>
      </c>
      <c r="J8" s="6" t="s">
        <v>1750</v>
      </c>
      <c r="K8" s="85" t="str">
        <f t="shared" si="0"/>
        <v>N/A</v>
      </c>
    </row>
    <row r="9" spans="1:11" x14ac:dyDescent="0.25">
      <c r="A9" s="81" t="s">
        <v>819</v>
      </c>
      <c r="B9" s="21" t="s">
        <v>218</v>
      </c>
      <c r="C9" s="51">
        <v>6292.4240394999997</v>
      </c>
      <c r="D9" s="5" t="str">
        <f>IF($B9="N/A","N/A",IF(C9&gt;7000,"No",IF(C9&lt;2000,"No","Yes")))</f>
        <v>Yes</v>
      </c>
      <c r="E9" s="51">
        <v>6650.9569744999999</v>
      </c>
      <c r="F9" s="5" t="str">
        <f>IF($B9="N/A","N/A",IF(E9&gt;7000,"No",IF(E9&lt;2000,"No","Yes")))</f>
        <v>Yes</v>
      </c>
      <c r="G9" s="51">
        <v>7074.3813397000004</v>
      </c>
      <c r="H9" s="5" t="str">
        <f>IF($B9="N/A","N/A",IF(G9&gt;7000,"No",IF(G9&lt;2000,"No","Yes")))</f>
        <v>No</v>
      </c>
      <c r="I9" s="6">
        <v>5.6980000000000004</v>
      </c>
      <c r="J9" s="6">
        <v>6.3659999999999997</v>
      </c>
      <c r="K9" s="85" t="str">
        <f t="shared" si="0"/>
        <v>Yes</v>
      </c>
    </row>
    <row r="10" spans="1:11" x14ac:dyDescent="0.25">
      <c r="A10" s="81" t="s">
        <v>820</v>
      </c>
      <c r="B10" s="21" t="s">
        <v>213</v>
      </c>
      <c r="C10" s="51">
        <v>1459.3150039</v>
      </c>
      <c r="D10" s="5" t="str">
        <f>IF($B10="N/A","N/A",IF(C10&gt;15,"No",IF(C10&lt;-15,"No","Yes")))</f>
        <v>N/A</v>
      </c>
      <c r="E10" s="51">
        <v>1509.4064195999999</v>
      </c>
      <c r="F10" s="5" t="str">
        <f>IF($B10="N/A","N/A",IF(E10&gt;15,"No",IF(E10&lt;-15,"No","Yes")))</f>
        <v>N/A</v>
      </c>
      <c r="G10" s="51">
        <v>1564.2190679</v>
      </c>
      <c r="H10" s="5" t="str">
        <f>IF($B10="N/A","N/A",IF(G10&gt;15,"No",IF(G10&lt;-15,"No","Yes")))</f>
        <v>N/A</v>
      </c>
      <c r="I10" s="6">
        <v>3.4329999999999998</v>
      </c>
      <c r="J10" s="6">
        <v>3.6309999999999998</v>
      </c>
      <c r="K10" s="85" t="str">
        <f t="shared" si="0"/>
        <v>Yes</v>
      </c>
    </row>
    <row r="11" spans="1:11" x14ac:dyDescent="0.25">
      <c r="A11" s="81" t="s">
        <v>309</v>
      </c>
      <c r="B11" s="21" t="s">
        <v>219</v>
      </c>
      <c r="C11" s="5">
        <v>0.87963225700000003</v>
      </c>
      <c r="D11" s="5" t="str">
        <f>IF($B11="N/A","N/A",IF(C11&gt;10,"No",IF(C11&lt;=0,"No","Yes")))</f>
        <v>Yes</v>
      </c>
      <c r="E11" s="5">
        <v>0.73807071749999997</v>
      </c>
      <c r="F11" s="5" t="str">
        <f>IF($B11="N/A","N/A",IF(E11&gt;10,"No",IF(E11&lt;=0,"No","Yes")))</f>
        <v>Yes</v>
      </c>
      <c r="G11" s="5">
        <v>1.0224830069999999</v>
      </c>
      <c r="H11" s="5" t="str">
        <f>IF($B11="N/A","N/A",IF(G11&gt;10,"No",IF(G11&lt;=0,"No","Yes")))</f>
        <v>Yes</v>
      </c>
      <c r="I11" s="6">
        <v>-16.100000000000001</v>
      </c>
      <c r="J11" s="6">
        <v>38.53</v>
      </c>
      <c r="K11" s="85" t="str">
        <f t="shared" si="0"/>
        <v>No</v>
      </c>
    </row>
    <row r="12" spans="1:11" x14ac:dyDescent="0.25">
      <c r="A12" s="81" t="s">
        <v>821</v>
      </c>
      <c r="B12" s="21" t="s">
        <v>213</v>
      </c>
      <c r="C12" s="51">
        <v>3360.4580645000001</v>
      </c>
      <c r="D12" s="5" t="str">
        <f>IF($B12="N/A","N/A",IF(C12&gt;15,"No",IF(C12&lt;-15,"No","Yes")))</f>
        <v>N/A</v>
      </c>
      <c r="E12" s="51">
        <v>5539.2713178000004</v>
      </c>
      <c r="F12" s="5" t="str">
        <f>IF($B12="N/A","N/A",IF(E12&gt;15,"No",IF(E12&lt;-15,"No","Yes")))</f>
        <v>N/A</v>
      </c>
      <c r="G12" s="51">
        <v>5196.0227273</v>
      </c>
      <c r="H12" s="5" t="str">
        <f>IF($B12="N/A","N/A",IF(G12&gt;15,"No",IF(G12&lt;-15,"No","Yes")))</f>
        <v>N/A</v>
      </c>
      <c r="I12" s="6">
        <v>64.84</v>
      </c>
      <c r="J12" s="6">
        <v>-6.2</v>
      </c>
      <c r="K12" s="85" t="str">
        <f t="shared" si="0"/>
        <v>Yes</v>
      </c>
    </row>
    <row r="13" spans="1:11" x14ac:dyDescent="0.25">
      <c r="A13" s="81" t="s">
        <v>310</v>
      </c>
      <c r="B13" s="21" t="s">
        <v>214</v>
      </c>
      <c r="C13" s="4">
        <v>100</v>
      </c>
      <c r="D13" s="5" t="str">
        <f>IF($B13="N/A","N/A",IF(C13&gt;100,"No",IF(C13&lt;95,"No","Yes")))</f>
        <v>Yes</v>
      </c>
      <c r="E13" s="4">
        <v>99.994278522000002</v>
      </c>
      <c r="F13" s="5" t="str">
        <f>IF($B13="N/A","N/A",IF(E13&gt;100,"No",IF(E13&lt;95,"No","Yes")))</f>
        <v>Yes</v>
      </c>
      <c r="G13" s="4">
        <v>100</v>
      </c>
      <c r="H13" s="5" t="str">
        <f>IF($B13="N/A","N/A",IF(G13&gt;100,"No",IF(G13&lt;95,"No","Yes")))</f>
        <v>Yes</v>
      </c>
      <c r="I13" s="6">
        <v>-6.0000000000000001E-3</v>
      </c>
      <c r="J13" s="6">
        <v>5.7000000000000002E-3</v>
      </c>
      <c r="K13" s="85" t="str">
        <f t="shared" si="0"/>
        <v>Yes</v>
      </c>
    </row>
    <row r="14" spans="1:11" x14ac:dyDescent="0.25">
      <c r="A14" s="81" t="s">
        <v>822</v>
      </c>
      <c r="B14" s="21" t="s">
        <v>220</v>
      </c>
      <c r="C14" s="4">
        <v>1.1310368311000001</v>
      </c>
      <c r="D14" s="5" t="str">
        <f>IF($B14="N/A","N/A",IF(C14&gt;1,"Yes","No"))</f>
        <v>Yes</v>
      </c>
      <c r="E14" s="4">
        <v>1.1435601075999999</v>
      </c>
      <c r="F14" s="5" t="str">
        <f>IF($B14="N/A","N/A",IF(E14&gt;1,"Yes","No"))</f>
        <v>Yes</v>
      </c>
      <c r="G14" s="4">
        <v>1.1478533665999999</v>
      </c>
      <c r="H14" s="5" t="str">
        <f>IF($B14="N/A","N/A",IF(G14&gt;1,"Yes","No"))</f>
        <v>Yes</v>
      </c>
      <c r="I14" s="6">
        <v>1.107</v>
      </c>
      <c r="J14" s="6">
        <v>0.37540000000000001</v>
      </c>
      <c r="K14" s="85" t="str">
        <f t="shared" si="0"/>
        <v>Yes</v>
      </c>
    </row>
    <row r="15" spans="1:11" x14ac:dyDescent="0.25">
      <c r="A15" s="81" t="s">
        <v>311</v>
      </c>
      <c r="B15" s="21" t="s">
        <v>214</v>
      </c>
      <c r="C15" s="4">
        <v>92.287611373000004</v>
      </c>
      <c r="D15" s="5" t="str">
        <f>IF($B15="N/A","N/A",IF(C15&gt;100,"No",IF(C15&lt;95,"No","Yes")))</f>
        <v>No</v>
      </c>
      <c r="E15" s="4">
        <v>92.178738985999999</v>
      </c>
      <c r="F15" s="5" t="str">
        <f>IF($B15="N/A","N/A",IF(E15&gt;100,"No",IF(E15&lt;95,"No","Yes")))</f>
        <v>No</v>
      </c>
      <c r="G15" s="4">
        <v>92.569569510999997</v>
      </c>
      <c r="H15" s="5" t="str">
        <f>IF($B15="N/A","N/A",IF(G15&gt;100,"No",IF(G15&lt;95,"No","Yes")))</f>
        <v>No</v>
      </c>
      <c r="I15" s="6">
        <v>-0.11799999999999999</v>
      </c>
      <c r="J15" s="6">
        <v>0.42399999999999999</v>
      </c>
      <c r="K15" s="85" t="str">
        <f t="shared" si="0"/>
        <v>Yes</v>
      </c>
    </row>
    <row r="16" spans="1:11" x14ac:dyDescent="0.25">
      <c r="A16" s="81" t="s">
        <v>823</v>
      </c>
      <c r="B16" s="21" t="s">
        <v>221</v>
      </c>
      <c r="C16" s="4">
        <v>9.1339318656999993</v>
      </c>
      <c r="D16" s="5" t="str">
        <f>IF($B16="N/A","N/A",IF(C16&gt;3,"Yes","No"))</f>
        <v>Yes</v>
      </c>
      <c r="E16" s="4">
        <v>9.3241263733000004</v>
      </c>
      <c r="F16" s="5" t="str">
        <f>IF($B16="N/A","N/A",IF(E16&gt;3,"Yes","No"))</f>
        <v>Yes</v>
      </c>
      <c r="G16" s="4">
        <v>9.2328354461999993</v>
      </c>
      <c r="H16" s="5" t="str">
        <f>IF($B16="N/A","N/A",IF(G16&gt;3,"Yes","No"))</f>
        <v>Yes</v>
      </c>
      <c r="I16" s="6">
        <v>2.0819999999999999</v>
      </c>
      <c r="J16" s="6">
        <v>-0.97899999999999998</v>
      </c>
      <c r="K16" s="85" t="str">
        <f t="shared" si="0"/>
        <v>Yes</v>
      </c>
    </row>
    <row r="17" spans="1:11" x14ac:dyDescent="0.25">
      <c r="A17" s="81" t="s">
        <v>824</v>
      </c>
      <c r="B17" s="21" t="s">
        <v>222</v>
      </c>
      <c r="C17" s="4">
        <v>4.3100278077</v>
      </c>
      <c r="D17" s="5" t="str">
        <f>IF($B17="N/A","N/A",IF(C17&gt;=8,"No",IF(C17&lt;2,"No","Yes")))</f>
        <v>Yes</v>
      </c>
      <c r="E17" s="4">
        <v>4.4087996338000002</v>
      </c>
      <c r="F17" s="5" t="str">
        <f>IF($B17="N/A","N/A",IF(E17&gt;=8,"No",IF(E17&lt;2,"No","Yes")))</f>
        <v>Yes</v>
      </c>
      <c r="G17" s="4">
        <v>4.5140034863</v>
      </c>
      <c r="H17" s="5" t="str">
        <f>IF($B17="N/A","N/A",IF(G17&gt;=8,"No",IF(G17&lt;2,"No","Yes")))</f>
        <v>Yes</v>
      </c>
      <c r="I17" s="6">
        <v>2.2919999999999998</v>
      </c>
      <c r="J17" s="6">
        <v>2.3860000000000001</v>
      </c>
      <c r="K17" s="85" t="str">
        <f t="shared" si="0"/>
        <v>Yes</v>
      </c>
    </row>
    <row r="18" spans="1:11" x14ac:dyDescent="0.25">
      <c r="A18" s="81" t="s">
        <v>825</v>
      </c>
      <c r="B18" s="21" t="s">
        <v>222</v>
      </c>
      <c r="C18" s="4">
        <v>4.3121452894000001</v>
      </c>
      <c r="D18" s="5" t="str">
        <f>IF($B18="N/A","N/A",IF(C18&gt;=8,"No",IF(C18&lt;2,"No","Yes")))</f>
        <v>Yes</v>
      </c>
      <c r="E18" s="4">
        <v>4.4063393981000001</v>
      </c>
      <c r="F18" s="5" t="str">
        <f>IF($B18="N/A","N/A",IF(E18&gt;=8,"No",IF(E18&lt;2,"No","Yes")))</f>
        <v>Yes</v>
      </c>
      <c r="G18" s="4">
        <v>4.5226282461</v>
      </c>
      <c r="H18" s="5" t="str">
        <f>IF($B18="N/A","N/A",IF(G18&gt;=8,"No",IF(G18&lt;2,"No","Yes")))</f>
        <v>Yes</v>
      </c>
      <c r="I18" s="6">
        <v>2.1840000000000002</v>
      </c>
      <c r="J18" s="6">
        <v>2.6389999999999998</v>
      </c>
      <c r="K18" s="85" t="str">
        <f t="shared" si="0"/>
        <v>Yes</v>
      </c>
    </row>
    <row r="19" spans="1:11" x14ac:dyDescent="0.25">
      <c r="A19" s="81" t="s">
        <v>312</v>
      </c>
      <c r="B19" s="21" t="s">
        <v>223</v>
      </c>
      <c r="C19" s="4">
        <v>98.047783894000005</v>
      </c>
      <c r="D19" s="5" t="str">
        <f>IF(OR($B19="N/A",$C19="N/A"),"N/A",IF(C19&gt;100,"No",IF(C19&lt;98,"No","Yes")))</f>
        <v>Yes</v>
      </c>
      <c r="E19" s="4">
        <v>97.991761070999999</v>
      </c>
      <c r="F19" s="5" t="str">
        <f>IF(OR($B19="N/A",$E19="N/A"),"N/A",IF(E19&gt;100,"No",IF(E19&lt;98,"No","Yes")))</f>
        <v>No</v>
      </c>
      <c r="G19" s="4">
        <v>98.495323302000003</v>
      </c>
      <c r="H19" s="5" t="str">
        <f>IF($B19="N/A","N/A",IF(G19&gt;100,"No",IF(G19&lt;98,"No","Yes")))</f>
        <v>Yes</v>
      </c>
      <c r="I19" s="6">
        <v>-5.7000000000000002E-2</v>
      </c>
      <c r="J19" s="6">
        <v>0.51390000000000002</v>
      </c>
      <c r="K19" s="85" t="str">
        <f t="shared" si="0"/>
        <v>Yes</v>
      </c>
    </row>
    <row r="20" spans="1:11" x14ac:dyDescent="0.25">
      <c r="A20" s="81" t="s">
        <v>31</v>
      </c>
      <c r="B20" s="29" t="s">
        <v>214</v>
      </c>
      <c r="C20" s="4">
        <v>97.701606037999994</v>
      </c>
      <c r="D20" s="5" t="str">
        <f>IF($B20="N/A","N/A",IF(C20&gt;100,"No",IF(C20&lt;95,"No","Yes")))</f>
        <v>Yes</v>
      </c>
      <c r="E20" s="4">
        <v>97.574093145999996</v>
      </c>
      <c r="F20" s="5" t="str">
        <f>IF($B20="N/A","N/A",IF(E20&gt;100,"No",IF(E20&lt;95,"No","Yes")))</f>
        <v>Yes</v>
      </c>
      <c r="G20" s="4">
        <v>98.228083424999994</v>
      </c>
      <c r="H20" s="5" t="str">
        <f>IF($B20="N/A","N/A",IF(G20&gt;100,"No",IF(G20&lt;95,"No","Yes")))</f>
        <v>Yes</v>
      </c>
      <c r="I20" s="6">
        <v>-0.13100000000000001</v>
      </c>
      <c r="J20" s="6">
        <v>0.67020000000000002</v>
      </c>
      <c r="K20" s="85" t="str">
        <f t="shared" si="0"/>
        <v>Yes</v>
      </c>
    </row>
    <row r="21" spans="1:11" x14ac:dyDescent="0.25">
      <c r="A21" s="81" t="s">
        <v>313</v>
      </c>
      <c r="B21" s="21"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85" t="str">
        <f t="shared" si="0"/>
        <v>Yes</v>
      </c>
    </row>
    <row r="22" spans="1:11" x14ac:dyDescent="0.25">
      <c r="A22" s="81" t="s">
        <v>1680</v>
      </c>
      <c r="B22" s="21" t="s">
        <v>224</v>
      </c>
      <c r="C22" s="4">
        <v>0.1078258896</v>
      </c>
      <c r="D22" s="5" t="str">
        <f>IF($B22="N/A","N/A",IF(C22&gt;5,"No",IF(C22&lt;=0,"No","Yes")))</f>
        <v>Yes</v>
      </c>
      <c r="E22" s="4">
        <v>9.7265133300000001E-2</v>
      </c>
      <c r="F22" s="5" t="str">
        <f>IF($B22="N/A","N/A",IF(E22&gt;5,"No",IF(E22&lt;=0,"No","Yes")))</f>
        <v>Yes</v>
      </c>
      <c r="G22" s="4">
        <v>0.1278103759</v>
      </c>
      <c r="H22" s="5" t="str">
        <f>IF($B22="N/A","N/A",IF(G22&gt;5,"No",IF(G22&lt;=0,"No","Yes")))</f>
        <v>Yes</v>
      </c>
      <c r="I22" s="6">
        <v>-9.7899999999999991</v>
      </c>
      <c r="J22" s="6">
        <v>31.4</v>
      </c>
      <c r="K22" s="85" t="str">
        <f t="shared" si="0"/>
        <v>No</v>
      </c>
    </row>
    <row r="23" spans="1:11" x14ac:dyDescent="0.25">
      <c r="A23" s="81" t="s">
        <v>314</v>
      </c>
      <c r="B23" s="21" t="s">
        <v>223</v>
      </c>
      <c r="C23" s="4">
        <v>100</v>
      </c>
      <c r="D23" s="5" t="str">
        <f>IF($B23="N/A","N/A",IF(C23&gt;100,"No",IF(C23&lt;98,"No","Yes")))</f>
        <v>Yes</v>
      </c>
      <c r="E23" s="4">
        <v>100</v>
      </c>
      <c r="F23" s="5" t="str">
        <f>IF($B23="N/A","N/A",IF(E23&gt;100,"No",IF(E23&lt;98,"No","Yes")))</f>
        <v>Yes</v>
      </c>
      <c r="G23" s="4">
        <v>99.994190437</v>
      </c>
      <c r="H23" s="5" t="str">
        <f>IF($B23="N/A","N/A",IF(G23&gt;100,"No",IF(G23&lt;98,"No","Yes")))</f>
        <v>Yes</v>
      </c>
      <c r="I23" s="6">
        <v>0</v>
      </c>
      <c r="J23" s="6">
        <v>-6.0000000000000001E-3</v>
      </c>
      <c r="K23" s="85" t="str">
        <f t="shared" si="0"/>
        <v>Yes</v>
      </c>
    </row>
    <row r="24" spans="1:11" x14ac:dyDescent="0.25">
      <c r="A24" s="81" t="s">
        <v>826</v>
      </c>
      <c r="B24" s="21" t="s">
        <v>225</v>
      </c>
      <c r="C24" s="4">
        <v>4.9161228079999999</v>
      </c>
      <c r="D24" s="5" t="str">
        <f>IF($B24="N/A","N/A",IF(C24&gt;=2,"Yes","No"))</f>
        <v>Yes</v>
      </c>
      <c r="E24" s="4">
        <v>5.0846778808000002</v>
      </c>
      <c r="F24" s="5" t="str">
        <f>IF($B24="N/A","N/A",IF(E24&gt;=2,"Yes","No"))</f>
        <v>Yes</v>
      </c>
      <c r="G24" s="4">
        <v>5.1667441319999998</v>
      </c>
      <c r="H24" s="5" t="str">
        <f>IF($B24="N/A","N/A",IF(G24&gt;=2,"Yes","No"))</f>
        <v>Yes</v>
      </c>
      <c r="I24" s="6">
        <v>3.4289999999999998</v>
      </c>
      <c r="J24" s="6">
        <v>1.6140000000000001</v>
      </c>
      <c r="K24" s="85" t="str">
        <f t="shared" si="0"/>
        <v>Yes</v>
      </c>
    </row>
    <row r="25" spans="1:11" x14ac:dyDescent="0.25">
      <c r="A25" s="81" t="s">
        <v>827</v>
      </c>
      <c r="B25" s="21" t="s">
        <v>226</v>
      </c>
      <c r="C25" s="4">
        <v>6.3049770160999996</v>
      </c>
      <c r="D25" s="5" t="str">
        <f>IF($B25="N/A","N/A",IF(C25&gt;30,"No",IF(C25&lt;5,"No","Yes")))</f>
        <v>Yes</v>
      </c>
      <c r="E25" s="4">
        <v>7.1060762101000003</v>
      </c>
      <c r="F25" s="5" t="str">
        <f>IF($B25="N/A","N/A",IF(E25&gt;30,"No",IF(E25&lt;5,"No","Yes")))</f>
        <v>Yes</v>
      </c>
      <c r="G25" s="4">
        <v>6.2746920752999999</v>
      </c>
      <c r="H25" s="5" t="str">
        <f>IF($B25="N/A","N/A",IF(G25&gt;30,"No",IF(G25&lt;5,"No","Yes")))</f>
        <v>Yes</v>
      </c>
      <c r="I25" s="6">
        <v>12.71</v>
      </c>
      <c r="J25" s="6">
        <v>-11.7</v>
      </c>
      <c r="K25" s="85" t="str">
        <f t="shared" si="0"/>
        <v>Yes</v>
      </c>
    </row>
    <row r="26" spans="1:11" x14ac:dyDescent="0.25">
      <c r="A26" s="81" t="s">
        <v>828</v>
      </c>
      <c r="B26" s="21" t="s">
        <v>227</v>
      </c>
      <c r="C26" s="4">
        <v>15.487202769</v>
      </c>
      <c r="D26" s="5" t="str">
        <f>IF($B26="N/A","N/A",IF(C26&gt;75,"No",IF(C26&lt;15,"No","Yes")))</f>
        <v>Yes</v>
      </c>
      <c r="E26" s="4">
        <v>15.894267079</v>
      </c>
      <c r="F26" s="5" t="str">
        <f>IF($B26="N/A","N/A",IF(E26&gt;75,"No",IF(E26&lt;15,"No","Yes")))</f>
        <v>Yes</v>
      </c>
      <c r="G26" s="4">
        <v>20.578666046999999</v>
      </c>
      <c r="H26" s="5" t="str">
        <f>IF($B26="N/A","N/A",IF(G26&gt;75,"No",IF(G26&lt;15,"No","Yes")))</f>
        <v>Yes</v>
      </c>
      <c r="I26" s="6">
        <v>2.6280000000000001</v>
      </c>
      <c r="J26" s="6">
        <v>29.47</v>
      </c>
      <c r="K26" s="85" t="str">
        <f t="shared" si="0"/>
        <v>Yes</v>
      </c>
    </row>
    <row r="27" spans="1:11" x14ac:dyDescent="0.25">
      <c r="A27" s="81" t="s">
        <v>829</v>
      </c>
      <c r="B27" s="21" t="s">
        <v>228</v>
      </c>
      <c r="C27" s="4">
        <v>78.207820214999998</v>
      </c>
      <c r="D27" s="5" t="str">
        <f>IF($B27="N/A","N/A",IF(C27&gt;70,"No",IF(C27&lt;25,"No","Yes")))</f>
        <v>No</v>
      </c>
      <c r="E27" s="4">
        <v>76.999656711</v>
      </c>
      <c r="F27" s="5" t="str">
        <f>IF($B27="N/A","N/A",IF(E27&gt;70,"No",IF(E27&lt;25,"No","Yes")))</f>
        <v>No</v>
      </c>
      <c r="G27" s="4">
        <v>69.346967231999997</v>
      </c>
      <c r="H27" s="5" t="str">
        <f>IF($B27="N/A","N/A",IF(G27&gt;70,"No",IF(G27&lt;25,"No","Yes")))</f>
        <v>Yes</v>
      </c>
      <c r="I27" s="6">
        <v>-1.54</v>
      </c>
      <c r="J27" s="6">
        <v>-9.94</v>
      </c>
      <c r="K27" s="85" t="str">
        <f t="shared" si="0"/>
        <v>Yes</v>
      </c>
    </row>
    <row r="28" spans="1:11" x14ac:dyDescent="0.25">
      <c r="A28" s="81" t="s">
        <v>318</v>
      </c>
      <c r="B28" s="21" t="s">
        <v>229</v>
      </c>
      <c r="C28" s="4">
        <v>56.148913229000001</v>
      </c>
      <c r="D28" s="5" t="str">
        <f>IF($B28="N/A","N/A",IF(C28&gt;70,"No",IF(C28&lt;35,"No","Yes")))</f>
        <v>Yes</v>
      </c>
      <c r="E28" s="4">
        <v>55.561277034</v>
      </c>
      <c r="F28" s="5" t="str">
        <f>IF($B28="N/A","N/A",IF(E28&gt;70,"No",IF(E28&lt;35,"No","Yes")))</f>
        <v>Yes</v>
      </c>
      <c r="G28" s="4">
        <v>54.848079939999998</v>
      </c>
      <c r="H28" s="5" t="str">
        <f>IF($B28="N/A","N/A",IF(G28&gt;70,"No",IF(G28&lt;35,"No","Yes")))</f>
        <v>Yes</v>
      </c>
      <c r="I28" s="6">
        <v>-1.05</v>
      </c>
      <c r="J28" s="6">
        <v>-1.28</v>
      </c>
      <c r="K28" s="85" t="str">
        <f t="shared" si="0"/>
        <v>Yes</v>
      </c>
    </row>
    <row r="29" spans="1:11" x14ac:dyDescent="0.25">
      <c r="A29" s="81" t="s">
        <v>830</v>
      </c>
      <c r="B29" s="21" t="s">
        <v>220</v>
      </c>
      <c r="C29" s="4">
        <v>2.1553466748000001</v>
      </c>
      <c r="D29" s="5" t="str">
        <f>IF($B29="N/A","N/A",IF(C29&gt;1,"Yes","No"))</f>
        <v>Yes</v>
      </c>
      <c r="E29" s="4">
        <v>2.1392235609000001</v>
      </c>
      <c r="F29" s="5" t="str">
        <f>IF($B29="N/A","N/A",IF(E29&gt;1,"Yes","No"))</f>
        <v>Yes</v>
      </c>
      <c r="G29" s="4">
        <v>2.1975426331999999</v>
      </c>
      <c r="H29" s="5" t="str">
        <f>IF($B29="N/A","N/A",IF(G29&gt;1,"Yes","No"))</f>
        <v>Yes</v>
      </c>
      <c r="I29" s="6">
        <v>-0.748</v>
      </c>
      <c r="J29" s="6">
        <v>2.726</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76.506725982000006</v>
      </c>
      <c r="H31" s="5" t="str">
        <f>IF($B31="N/A","N/A",IF(G31&gt;15,"No",IF(G31&lt;-15,"No","Yes")))</f>
        <v>N/A</v>
      </c>
      <c r="I31" s="6">
        <v>0</v>
      </c>
      <c r="J31" s="6">
        <v>-23.5</v>
      </c>
      <c r="K31" s="85" t="str">
        <f t="shared" si="0"/>
        <v>Yes</v>
      </c>
    </row>
    <row r="32" spans="1:11" x14ac:dyDescent="0.25">
      <c r="A32" s="81" t="s">
        <v>320</v>
      </c>
      <c r="B32" s="21"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81.147494467000001</v>
      </c>
      <c r="D34" s="5" t="str">
        <f>IF($B34="N/A","N/A",IF(C34&gt;=90,"Yes","No"))</f>
        <v>No</v>
      </c>
      <c r="E34" s="4">
        <v>82.612427050999997</v>
      </c>
      <c r="F34" s="5" t="str">
        <f>IF($B34="N/A","N/A",IF(E34&gt;=90,"Yes","No"))</f>
        <v>No</v>
      </c>
      <c r="G34" s="4">
        <v>82.972172194999999</v>
      </c>
      <c r="H34" s="5" t="str">
        <f>IF($B34="N/A","N/A",IF(G34&gt;=90,"Yes","No"))</f>
        <v>No</v>
      </c>
      <c r="I34" s="6">
        <v>1.8049999999999999</v>
      </c>
      <c r="J34" s="6">
        <v>0.4355</v>
      </c>
      <c r="K34" s="85" t="str">
        <f t="shared" si="0"/>
        <v>Yes</v>
      </c>
    </row>
    <row r="35" spans="1:11" x14ac:dyDescent="0.25">
      <c r="A35" s="81" t="s">
        <v>323</v>
      </c>
      <c r="B35" s="21" t="s">
        <v>213</v>
      </c>
      <c r="C35" s="4">
        <v>24.101923841000001</v>
      </c>
      <c r="D35" s="5" t="str">
        <f>IF($B35="N/A","N/A",IF(C35&gt;15,"No",IF(C35&lt;-15,"No","Yes")))</f>
        <v>N/A</v>
      </c>
      <c r="E35" s="4">
        <v>23.297860167</v>
      </c>
      <c r="F35" s="5" t="str">
        <f>IF($B35="N/A","N/A",IF(E35&gt;15,"No",IF(E35&lt;-15,"No","Yes")))</f>
        <v>N/A</v>
      </c>
      <c r="G35" s="4">
        <v>22.628246093000001</v>
      </c>
      <c r="H35" s="5" t="str">
        <f>IF($B35="N/A","N/A",IF(G35&gt;15,"No",IF(G35&lt;-15,"No","Yes")))</f>
        <v>N/A</v>
      </c>
      <c r="I35" s="6">
        <v>-3.34</v>
      </c>
      <c r="J35" s="6">
        <v>-2.87</v>
      </c>
      <c r="K35" s="85" t="str">
        <f t="shared" si="0"/>
        <v>Yes</v>
      </c>
    </row>
    <row r="36" spans="1:11" x14ac:dyDescent="0.25">
      <c r="A36" s="81" t="s">
        <v>1704</v>
      </c>
      <c r="B36" s="21" t="s">
        <v>213</v>
      </c>
      <c r="C36" s="4">
        <v>27.949605584</v>
      </c>
      <c r="D36" s="5" t="str">
        <f>IF($B36="N/A","N/A",IF(C36&gt;15,"No",IF(C36&lt;-15,"No","Yes")))</f>
        <v>N/A</v>
      </c>
      <c r="E36" s="4">
        <v>26.988213754</v>
      </c>
      <c r="F36" s="5" t="str">
        <f>IF($B36="N/A","N/A",IF(E36&gt;15,"No",IF(E36&lt;-15,"No","Yes")))</f>
        <v>N/A</v>
      </c>
      <c r="G36" s="4">
        <v>26.997037122999998</v>
      </c>
      <c r="H36" s="5" t="str">
        <f>IF($B36="N/A","N/A",IF(G36&gt;15,"No",IF(G36&lt;-15,"No","Yes")))</f>
        <v>N/A</v>
      </c>
      <c r="I36" s="6">
        <v>-3.44</v>
      </c>
      <c r="J36" s="6">
        <v>3.27E-2</v>
      </c>
      <c r="K36" s="85" t="str">
        <f t="shared" si="0"/>
        <v>Yes</v>
      </c>
    </row>
    <row r="37" spans="1:11" x14ac:dyDescent="0.25">
      <c r="A37" s="81" t="s">
        <v>372</v>
      </c>
      <c r="B37" s="21" t="s">
        <v>231</v>
      </c>
      <c r="C37" s="4">
        <v>89.733840303999997</v>
      </c>
      <c r="D37" s="5" t="str">
        <f>IF($B37="N/A","N/A",IF(C37&gt;90,"No",IF(C37&lt;75,"No","Yes")))</f>
        <v>Yes</v>
      </c>
      <c r="E37" s="4">
        <v>89.472479688999996</v>
      </c>
      <c r="F37" s="5" t="str">
        <f>IF($B37="N/A","N/A",IF(E37&gt;90,"No",IF(E37&lt;75,"No","Yes")))</f>
        <v>Yes</v>
      </c>
      <c r="G37" s="4">
        <v>88.677162609999996</v>
      </c>
      <c r="H37" s="5" t="str">
        <f>IF($B37="N/A","N/A",IF(G37&gt;90,"No",IF(G37&lt;75,"No","Yes")))</f>
        <v>Yes</v>
      </c>
      <c r="I37" s="6">
        <v>-0.29099999999999998</v>
      </c>
      <c r="J37" s="6">
        <v>-0.88900000000000001</v>
      </c>
      <c r="K37" s="85" t="str">
        <f>IF(J37="Div by 0", "N/A", IF(J37="N/A","N/A", IF(J37&gt;30, "No", IF(J37&lt;-30, "No", "Yes"))))</f>
        <v>Yes</v>
      </c>
    </row>
    <row r="38" spans="1:11" x14ac:dyDescent="0.25">
      <c r="A38" s="81" t="s">
        <v>373</v>
      </c>
      <c r="B38" s="21" t="s">
        <v>232</v>
      </c>
      <c r="C38" s="4">
        <v>6.7306055274999999</v>
      </c>
      <c r="D38" s="5" t="str">
        <f>IF($B38="N/A","N/A",IF(C38&gt;10,"No",IF(C38&lt;1,"No","Yes")))</f>
        <v>Yes</v>
      </c>
      <c r="E38" s="4">
        <v>6.9172674219000001</v>
      </c>
      <c r="F38" s="5" t="str">
        <f>IF($B38="N/A","N/A",IF(E38&gt;10,"No",IF(E38&lt;1,"No","Yes")))</f>
        <v>Yes</v>
      </c>
      <c r="G38" s="4">
        <v>7.4304304885999999</v>
      </c>
      <c r="H38" s="5" t="str">
        <f>IF($B38="N/A","N/A",IF(G38&gt;10,"No",IF(G38&lt;1,"No","Yes")))</f>
        <v>Yes</v>
      </c>
      <c r="I38" s="6">
        <v>2.7730000000000001</v>
      </c>
      <c r="J38" s="6">
        <v>7.4189999999999996</v>
      </c>
      <c r="K38" s="85" t="str">
        <f>IF(J38="Div by 0", "N/A", IF(J38="N/A","N/A", IF(J38&gt;30, "No", IF(J38&lt;-30, "No", "Yes"))))</f>
        <v>Yes</v>
      </c>
    </row>
    <row r="39" spans="1:11" x14ac:dyDescent="0.25">
      <c r="A39" s="81" t="s">
        <v>374</v>
      </c>
      <c r="B39" s="21" t="s">
        <v>233</v>
      </c>
      <c r="C39" s="4">
        <v>0.18727654499999999</v>
      </c>
      <c r="D39" s="5" t="str">
        <f>IF($B39="N/A","N/A",IF(C39&gt;2,"No",IF(C39&lt;=0,"No","Yes")))</f>
        <v>Yes</v>
      </c>
      <c r="E39" s="4">
        <v>0.17164435289999999</v>
      </c>
      <c r="F39" s="5" t="str">
        <f>IF($B39="N/A","N/A",IF(E39&gt;2,"No",IF(E39&lt;=0,"No","Yes")))</f>
        <v>Yes</v>
      </c>
      <c r="G39" s="4">
        <v>0.18590600130000001</v>
      </c>
      <c r="H39" s="5" t="str">
        <f>IF($B39="N/A","N/A",IF(G39&gt;2,"No",IF(G39&lt;=0,"No","Yes")))</f>
        <v>Yes</v>
      </c>
      <c r="I39" s="6">
        <v>-8.35</v>
      </c>
      <c r="J39" s="6">
        <v>8.3089999999999993</v>
      </c>
      <c r="K39" s="85" t="str">
        <f>IF(J39="Div by 0", "N/A", IF(J39="N/A","N/A", IF(J39&gt;30, "No", IF(J39&lt;-30, "No", "Yes"))))</f>
        <v>Yes</v>
      </c>
    </row>
    <row r="40" spans="1:11" x14ac:dyDescent="0.25">
      <c r="A40" s="97" t="s">
        <v>375</v>
      </c>
      <c r="B40" s="93" t="s">
        <v>234</v>
      </c>
      <c r="C40" s="98">
        <v>0.63560524370000004</v>
      </c>
      <c r="D40" s="94" t="str">
        <f>IF($B40="N/A","N/A",IF(C40&gt;3,"No",IF(C40&lt;=0,"No","Yes")))</f>
        <v>Yes</v>
      </c>
      <c r="E40" s="98">
        <v>0.6579700195</v>
      </c>
      <c r="F40" s="94" t="str">
        <f>IF($B40="N/A","N/A",IF(E40&gt;3,"No",IF(E40&lt;=0,"No","Yes")))</f>
        <v>Yes</v>
      </c>
      <c r="G40" s="98">
        <v>0.69714750479999998</v>
      </c>
      <c r="H40" s="94" t="str">
        <f>IF($B40="N/A","N/A",IF(G40&gt;3,"No",IF(G40&lt;=0,"No","Yes")))</f>
        <v>Yes</v>
      </c>
      <c r="I40" s="95">
        <v>3.5190000000000001</v>
      </c>
      <c r="J40" s="95">
        <v>5.9539999999999997</v>
      </c>
      <c r="K40" s="96" t="str">
        <f>IF(J40="Div by 0", "N/A", IF(J40="N/A","N/A", IF(J40&gt;30, "No", IF(J40&lt;-30, "No", "Yes"))))</f>
        <v>Yes</v>
      </c>
    </row>
    <row r="41" spans="1:11" s="67" customFormat="1" x14ac:dyDescent="0.25">
      <c r="A41" s="175" t="s">
        <v>1619</v>
      </c>
      <c r="B41" s="176"/>
      <c r="C41" s="176"/>
      <c r="D41" s="176"/>
      <c r="E41" s="176"/>
      <c r="F41" s="176"/>
      <c r="G41" s="176"/>
      <c r="H41" s="176"/>
      <c r="I41" s="176"/>
      <c r="J41" s="176"/>
      <c r="K41" s="177"/>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3639</v>
      </c>
      <c r="D6" s="5" t="str">
        <f>IF($B6="N/A","N/A",IF(C6&gt;15,"No",IF(C6&lt;-15,"No","Yes")))</f>
        <v>N/A</v>
      </c>
      <c r="E6" s="22">
        <v>3654</v>
      </c>
      <c r="F6" s="5" t="str">
        <f>IF($B6="N/A","N/A",IF(E6&gt;15,"No",IF(E6&lt;-15,"No","Yes")))</f>
        <v>N/A</v>
      </c>
      <c r="G6" s="22">
        <v>3681</v>
      </c>
      <c r="H6" s="5" t="str">
        <f>IF($B6="N/A","N/A",IF(G6&gt;15,"No",IF(G6&lt;-15,"No","Yes")))</f>
        <v>N/A</v>
      </c>
      <c r="I6" s="6">
        <v>0.41220000000000001</v>
      </c>
      <c r="J6" s="6">
        <v>0.7389</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81" t="s">
        <v>819</v>
      </c>
      <c r="B9" s="21" t="s">
        <v>213</v>
      </c>
      <c r="C9" s="51">
        <v>1238.2684804</v>
      </c>
      <c r="D9" s="5" t="str">
        <f>IF($B9="N/A","N/A",IF(C9&gt;15,"No",IF(C9&lt;-15,"No","Yes")))</f>
        <v>N/A</v>
      </c>
      <c r="E9" s="51">
        <v>1391.9545702999999</v>
      </c>
      <c r="F9" s="5" t="str">
        <f>IF($B9="N/A","N/A",IF(E9&gt;15,"No",IF(E9&lt;-15,"No","Yes")))</f>
        <v>N/A</v>
      </c>
      <c r="G9" s="51">
        <v>1733.4026080000001</v>
      </c>
      <c r="H9" s="5" t="str">
        <f>IF($B9="N/A","N/A",IF(G9&gt;15,"No",IF(G9&lt;-15,"No","Yes")))</f>
        <v>N/A</v>
      </c>
      <c r="I9" s="6">
        <v>12.41</v>
      </c>
      <c r="J9" s="6">
        <v>24.53</v>
      </c>
      <c r="K9" s="85" t="str">
        <f t="shared" si="0"/>
        <v>Yes</v>
      </c>
    </row>
    <row r="10" spans="1:11" x14ac:dyDescent="0.25">
      <c r="A10" s="81" t="s">
        <v>309</v>
      </c>
      <c r="B10" s="21" t="s">
        <v>213</v>
      </c>
      <c r="C10" s="4">
        <v>0</v>
      </c>
      <c r="D10" s="5" t="str">
        <f>IF($B10="N/A","N/A",IF(C10&gt;15,"No",IF(C10&lt;-15,"No","Yes")))</f>
        <v>N/A</v>
      </c>
      <c r="E10" s="4">
        <v>0</v>
      </c>
      <c r="F10" s="5" t="str">
        <f>IF($B10="N/A","N/A",IF(E10&gt;15,"No",IF(E10&lt;-15,"No","Yes")))</f>
        <v>N/A</v>
      </c>
      <c r="G10" s="4">
        <v>2.7166530800000002E-2</v>
      </c>
      <c r="H10" s="5" t="str">
        <f>IF($B10="N/A","N/A",IF(G10&gt;15,"No",IF(G10&lt;-15,"No","Yes")))</f>
        <v>N/A</v>
      </c>
      <c r="I10" s="6" t="s">
        <v>1750</v>
      </c>
      <c r="J10" s="6" t="s">
        <v>1750</v>
      </c>
      <c r="K10" s="85" t="str">
        <f t="shared" si="0"/>
        <v>N/A</v>
      </c>
    </row>
    <row r="11" spans="1:11" x14ac:dyDescent="0.25">
      <c r="A11" s="81" t="s">
        <v>821</v>
      </c>
      <c r="B11" s="21" t="s">
        <v>213</v>
      </c>
      <c r="C11" s="51" t="s">
        <v>1750</v>
      </c>
      <c r="D11" s="5" t="str">
        <f>IF($B11="N/A","N/A",IF(C11&gt;15,"No",IF(C11&lt;-15,"No","Yes")))</f>
        <v>N/A</v>
      </c>
      <c r="E11" s="51" t="s">
        <v>1750</v>
      </c>
      <c r="F11" s="5" t="str">
        <f>IF($B11="N/A","N/A",IF(E11&gt;15,"No",IF(E11&lt;-15,"No","Yes")))</f>
        <v>N/A</v>
      </c>
      <c r="G11" s="51">
        <v>9309</v>
      </c>
      <c r="H11" s="5" t="str">
        <f>IF($B11="N/A","N/A",IF(G11&gt;15,"No",IF(G11&lt;-15,"No","Yes")))</f>
        <v>N/A</v>
      </c>
      <c r="I11" s="6" t="s">
        <v>1750</v>
      </c>
      <c r="J11" s="6" t="s">
        <v>1750</v>
      </c>
      <c r="K11" s="85" t="str">
        <f t="shared" si="0"/>
        <v>N/A</v>
      </c>
    </row>
    <row r="12" spans="1:11" x14ac:dyDescent="0.25">
      <c r="A12" s="81" t="s">
        <v>310</v>
      </c>
      <c r="B12" s="21" t="s">
        <v>214</v>
      </c>
      <c r="C12" s="4">
        <v>0</v>
      </c>
      <c r="D12" s="5" t="str">
        <f>IF($B12="N/A","N/A",IF(C12&gt;100,"No",IF(C12&lt;95,"No","Yes")))</f>
        <v>No</v>
      </c>
      <c r="E12" s="4">
        <v>2.7367268699999999E-2</v>
      </c>
      <c r="F12" s="5" t="str">
        <f>IF($B12="N/A","N/A",IF(E12&gt;100,"No",IF(E12&lt;95,"No","Yes")))</f>
        <v>No</v>
      </c>
      <c r="G12" s="4">
        <v>35.886987232000003</v>
      </c>
      <c r="H12" s="5" t="str">
        <f>IF($B12="N/A","N/A",IF(G12&gt;100,"No",IF(G12&lt;95,"No","Yes")))</f>
        <v>No</v>
      </c>
      <c r="I12" s="6" t="s">
        <v>1750</v>
      </c>
      <c r="J12" s="6">
        <v>131000</v>
      </c>
      <c r="K12" s="85" t="str">
        <f t="shared" si="0"/>
        <v>No</v>
      </c>
    </row>
    <row r="13" spans="1:11" x14ac:dyDescent="0.25">
      <c r="A13" s="81" t="s">
        <v>822</v>
      </c>
      <c r="B13" s="21" t="s">
        <v>220</v>
      </c>
      <c r="C13" s="4" t="s">
        <v>1750</v>
      </c>
      <c r="D13" s="5" t="str">
        <f>IF($B13="N/A","N/A",IF(C13&gt;1,"Yes","No"))</f>
        <v>Yes</v>
      </c>
      <c r="E13" s="4">
        <v>3</v>
      </c>
      <c r="F13" s="5" t="str">
        <f>IF($B13="N/A","N/A",IF(E13&gt;1,"Yes","No"))</f>
        <v>Yes</v>
      </c>
      <c r="G13" s="4">
        <v>1.2006056018</v>
      </c>
      <c r="H13" s="5" t="str">
        <f>IF($B13="N/A","N/A",IF(G13&gt;1,"Yes","No"))</f>
        <v>Yes</v>
      </c>
      <c r="I13" s="6" t="s">
        <v>1750</v>
      </c>
      <c r="J13" s="6">
        <v>-60</v>
      </c>
      <c r="K13" s="85" t="str">
        <f t="shared" si="0"/>
        <v>No</v>
      </c>
    </row>
    <row r="14" spans="1:11" x14ac:dyDescent="0.25">
      <c r="A14" s="81" t="s">
        <v>311</v>
      </c>
      <c r="B14" s="21" t="s">
        <v>214</v>
      </c>
      <c r="C14" s="4">
        <v>0</v>
      </c>
      <c r="D14" s="5" t="str">
        <f>IF($B14="N/A","N/A",IF(C14&gt;100,"No",IF(C14&lt;95,"No","Yes")))</f>
        <v>No</v>
      </c>
      <c r="E14" s="4">
        <v>2.7367268699999999E-2</v>
      </c>
      <c r="F14" s="5" t="str">
        <f>IF($B14="N/A","N/A",IF(E14&gt;100,"No",IF(E14&lt;95,"No","Yes")))</f>
        <v>No</v>
      </c>
      <c r="G14" s="4">
        <v>35.533822331000003</v>
      </c>
      <c r="H14" s="5" t="str">
        <f>IF($B14="N/A","N/A",IF(G14&gt;100,"No",IF(G14&lt;95,"No","Yes")))</f>
        <v>No</v>
      </c>
      <c r="I14" s="6" t="s">
        <v>1750</v>
      </c>
      <c r="J14" s="6">
        <v>130000</v>
      </c>
      <c r="K14" s="85" t="str">
        <f t="shared" si="0"/>
        <v>No</v>
      </c>
    </row>
    <row r="15" spans="1:11" x14ac:dyDescent="0.25">
      <c r="A15" s="81" t="s">
        <v>823</v>
      </c>
      <c r="B15" s="21" t="s">
        <v>221</v>
      </c>
      <c r="C15" s="4" t="s">
        <v>1750</v>
      </c>
      <c r="D15" s="5" t="str">
        <f>IF($B15="N/A","N/A",IF(C15&gt;3,"Yes","No"))</f>
        <v>Yes</v>
      </c>
      <c r="E15" s="4">
        <v>19</v>
      </c>
      <c r="F15" s="5" t="str">
        <f>IF($B15="N/A","N/A",IF(E15&gt;3,"Yes","No"))</f>
        <v>Yes</v>
      </c>
      <c r="G15" s="4">
        <v>12.672782874999999</v>
      </c>
      <c r="H15" s="5" t="str">
        <f>IF($B15="N/A","N/A",IF(G15&gt;3,"Yes","No"))</f>
        <v>Yes</v>
      </c>
      <c r="I15" s="6" t="s">
        <v>1750</v>
      </c>
      <c r="J15" s="6">
        <v>-33.299999999999997</v>
      </c>
      <c r="K15" s="85" t="str">
        <f t="shared" si="0"/>
        <v>No</v>
      </c>
    </row>
    <row r="16" spans="1:11" x14ac:dyDescent="0.25">
      <c r="A16" s="81" t="s">
        <v>824</v>
      </c>
      <c r="B16" s="21" t="s">
        <v>222</v>
      </c>
      <c r="C16" s="4">
        <v>5.3946139048999999</v>
      </c>
      <c r="D16" s="5" t="str">
        <f>IF($B16="N/A","N/A",IF(C16&gt;=8,"No",IF(C16&lt;2,"No","Yes")))</f>
        <v>Yes</v>
      </c>
      <c r="E16" s="4">
        <v>5.3399014777999998</v>
      </c>
      <c r="F16" s="5" t="str">
        <f>IF($B16="N/A","N/A",IF(E16&gt;=8,"No",IF(E16&lt;2,"No","Yes")))</f>
        <v>Yes</v>
      </c>
      <c r="G16" s="4">
        <v>5.7271739129999997</v>
      </c>
      <c r="H16" s="5" t="str">
        <f>IF($B16="N/A","N/A",IF(G16&gt;=8,"No",IF(G16&lt;2,"No","Yes")))</f>
        <v>Yes</v>
      </c>
      <c r="I16" s="6">
        <v>-1.01</v>
      </c>
      <c r="J16" s="6">
        <v>7.2519999999999998</v>
      </c>
      <c r="K16" s="85" t="str">
        <f t="shared" si="0"/>
        <v>Yes</v>
      </c>
    </row>
    <row r="17" spans="1:11" x14ac:dyDescent="0.25">
      <c r="A17" s="81"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85" t="str">
        <f t="shared" si="0"/>
        <v>Yes</v>
      </c>
    </row>
    <row r="18" spans="1:11" x14ac:dyDescent="0.25">
      <c r="A18" s="81" t="s">
        <v>31</v>
      </c>
      <c r="B18" s="21" t="s">
        <v>214</v>
      </c>
      <c r="C18" s="4">
        <v>100</v>
      </c>
      <c r="D18" s="5" t="str">
        <f>IF($B18="N/A","N/A",IF(C18&gt;100,"No",IF(C18&lt;95,"No","Yes")))</f>
        <v>Yes</v>
      </c>
      <c r="E18" s="4">
        <v>100</v>
      </c>
      <c r="F18" s="5" t="str">
        <f>IF($B18="N/A","N/A",IF(E18&gt;100,"No",IF(E18&lt;95,"No","Yes")))</f>
        <v>Yes</v>
      </c>
      <c r="G18" s="4">
        <v>100</v>
      </c>
      <c r="H18" s="5" t="str">
        <f>IF($B18="N/A","N/A",IF(G18&gt;100,"No",IF(G18&lt;95,"No","Yes")))</f>
        <v>Yes</v>
      </c>
      <c r="I18" s="6">
        <v>0</v>
      </c>
      <c r="J18" s="6">
        <v>0</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99.511002445000003</v>
      </c>
      <c r="H19" s="5" t="str">
        <f>IF($B19="N/A","N/A",IF(G19&gt;100,"No",IF(G19&lt;95,"No","Yes")))</f>
        <v>Yes</v>
      </c>
      <c r="I19" s="6">
        <v>0</v>
      </c>
      <c r="J19" s="6">
        <v>-0.48899999999999999</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4.8150590822000003</v>
      </c>
      <c r="D21" s="5" t="str">
        <f>IF($B21="N/A","N/A",IF(C21&gt;=2,"Yes","No"))</f>
        <v>Yes</v>
      </c>
      <c r="E21" s="4">
        <v>4.8768472905999998</v>
      </c>
      <c r="F21" s="5" t="str">
        <f>IF($B21="N/A","N/A",IF(E21&gt;=2,"Yes","No"))</f>
        <v>Yes</v>
      </c>
      <c r="G21" s="4">
        <v>6.1121977723000001</v>
      </c>
      <c r="H21" s="5" t="str">
        <f>IF($B21="N/A","N/A",IF(G21&gt;=2,"Yes","No"))</f>
        <v>Yes</v>
      </c>
      <c r="I21" s="6">
        <v>1.2829999999999999</v>
      </c>
      <c r="J21" s="6">
        <v>25.33</v>
      </c>
      <c r="K21" s="85" t="str">
        <f t="shared" si="0"/>
        <v>Yes</v>
      </c>
    </row>
    <row r="22" spans="1:11" x14ac:dyDescent="0.25">
      <c r="A22" s="81" t="s">
        <v>827</v>
      </c>
      <c r="B22" s="21" t="s">
        <v>226</v>
      </c>
      <c r="C22" s="4">
        <v>7.9142621598999998</v>
      </c>
      <c r="D22" s="5" t="str">
        <f>IF($B22="N/A","N/A",IF(C22&gt;30,"No",IF(C22&lt;5,"No","Yes")))</f>
        <v>Yes</v>
      </c>
      <c r="E22" s="4">
        <v>8.2922824302000002</v>
      </c>
      <c r="F22" s="5" t="str">
        <f>IF($B22="N/A","N/A",IF(E22&gt;30,"No",IF(E22&lt;5,"No","Yes")))</f>
        <v>Yes</v>
      </c>
      <c r="G22" s="4">
        <v>6.8459657702000003</v>
      </c>
      <c r="H22" s="5" t="str">
        <f>IF($B22="N/A","N/A",IF(G22&gt;30,"No",IF(G22&lt;5,"No","Yes")))</f>
        <v>Yes</v>
      </c>
      <c r="I22" s="6">
        <v>4.7759999999999998</v>
      </c>
      <c r="J22" s="6">
        <v>-17.399999999999999</v>
      </c>
      <c r="K22" s="85" t="str">
        <f t="shared" si="0"/>
        <v>Yes</v>
      </c>
    </row>
    <row r="23" spans="1:11" x14ac:dyDescent="0.25">
      <c r="A23" s="81" t="s">
        <v>828</v>
      </c>
      <c r="B23" s="21" t="s">
        <v>227</v>
      </c>
      <c r="C23" s="4">
        <v>35.806540257999998</v>
      </c>
      <c r="D23" s="5" t="str">
        <f>IF($B23="N/A","N/A",IF(C23&gt;75,"No",IF(C23&lt;15,"No","Yes")))</f>
        <v>Yes</v>
      </c>
      <c r="E23" s="4">
        <v>35.933223863999999</v>
      </c>
      <c r="F23" s="5" t="str">
        <f>IF($B23="N/A","N/A",IF(E23&gt;75,"No",IF(E23&lt;15,"No","Yes")))</f>
        <v>Yes</v>
      </c>
      <c r="G23" s="4">
        <v>40.260798696000002</v>
      </c>
      <c r="H23" s="5" t="str">
        <f>IF($B23="N/A","N/A",IF(G23&gt;75,"No",IF(G23&lt;15,"No","Yes")))</f>
        <v>Yes</v>
      </c>
      <c r="I23" s="6">
        <v>0.3538</v>
      </c>
      <c r="J23" s="6">
        <v>12.04</v>
      </c>
      <c r="K23" s="85" t="str">
        <f t="shared" si="0"/>
        <v>Yes</v>
      </c>
    </row>
    <row r="24" spans="1:11" x14ac:dyDescent="0.25">
      <c r="A24" s="81" t="s">
        <v>829</v>
      </c>
      <c r="B24" s="21" t="s">
        <v>228</v>
      </c>
      <c r="C24" s="4">
        <v>56.279197582000002</v>
      </c>
      <c r="D24" s="5" t="str">
        <f>IF($B24="N/A","N/A",IF(C24&gt;70,"No",IF(C24&lt;25,"No","Yes")))</f>
        <v>Yes</v>
      </c>
      <c r="E24" s="4">
        <v>55.774493706000001</v>
      </c>
      <c r="F24" s="5" t="str">
        <f>IF($B24="N/A","N/A",IF(E24&gt;70,"No",IF(E24&lt;25,"No","Yes")))</f>
        <v>Yes</v>
      </c>
      <c r="G24" s="4">
        <v>48.302091822999998</v>
      </c>
      <c r="H24" s="5" t="str">
        <f>IF($B24="N/A","N/A",IF(G24&gt;70,"No",IF(G24&lt;25,"No","Yes")))</f>
        <v>Yes</v>
      </c>
      <c r="I24" s="6">
        <v>-0.89700000000000002</v>
      </c>
      <c r="J24" s="6">
        <v>-13.4</v>
      </c>
      <c r="K24" s="85" t="str">
        <f t="shared" si="0"/>
        <v>Yes</v>
      </c>
    </row>
    <row r="25" spans="1:11" x14ac:dyDescent="0.25">
      <c r="A25" s="81" t="s">
        <v>318</v>
      </c>
      <c r="B25" s="21" t="s">
        <v>229</v>
      </c>
      <c r="C25" s="4">
        <v>0</v>
      </c>
      <c r="D25" s="5" t="str">
        <f>IF($B25="N/A","N/A",IF(C25&gt;70,"No",IF(C25&lt;35,"No","Yes")))</f>
        <v>No</v>
      </c>
      <c r="E25" s="4">
        <v>0</v>
      </c>
      <c r="F25" s="5" t="str">
        <f>IF($B25="N/A","N/A",IF(E25&gt;70,"No",IF(E25&lt;35,"No","Yes")))</f>
        <v>No</v>
      </c>
      <c r="G25" s="4">
        <v>16.435751154999998</v>
      </c>
      <c r="H25" s="5" t="str">
        <f>IF($B25="N/A","N/A",IF(G25&gt;70,"No",IF(G25&lt;35,"No","Yes")))</f>
        <v>No</v>
      </c>
      <c r="I25" s="6" t="s">
        <v>1750</v>
      </c>
      <c r="J25" s="6" t="s">
        <v>1750</v>
      </c>
      <c r="K25" s="85" t="str">
        <f t="shared" si="0"/>
        <v>N/A</v>
      </c>
    </row>
    <row r="26" spans="1:11" x14ac:dyDescent="0.25">
      <c r="A26" s="81" t="s">
        <v>830</v>
      </c>
      <c r="B26" s="21" t="s">
        <v>220</v>
      </c>
      <c r="C26" s="4" t="s">
        <v>1750</v>
      </c>
      <c r="D26" s="5" t="str">
        <f>IF($B26="N/A","N/A",IF(C26&gt;1,"Yes","No"))</f>
        <v>Yes</v>
      </c>
      <c r="E26" s="4" t="s">
        <v>1750</v>
      </c>
      <c r="F26" s="5" t="str">
        <f>IF($B26="N/A","N/A",IF(E26&gt;1,"Yes","No"))</f>
        <v>Yes</v>
      </c>
      <c r="G26" s="4">
        <v>1.8826446281</v>
      </c>
      <c r="H26" s="5" t="str">
        <f>IF($B26="N/A","N/A",IF(G26&gt;1,"Yes","No"))</f>
        <v>Yes</v>
      </c>
      <c r="I26" s="6" t="s">
        <v>1750</v>
      </c>
      <c r="J26" s="6" t="s">
        <v>1750</v>
      </c>
      <c r="K26" s="85" t="str">
        <f t="shared" si="0"/>
        <v>N/A</v>
      </c>
    </row>
    <row r="27" spans="1:11" x14ac:dyDescent="0.25">
      <c r="A27" s="81" t="s">
        <v>319</v>
      </c>
      <c r="B27" s="21" t="s">
        <v>213</v>
      </c>
      <c r="C27" s="4" t="s">
        <v>1750</v>
      </c>
      <c r="D27" s="5" t="str">
        <f>IF($B27="N/A","N/A",IF(C27&gt;15,"No",IF(C27&lt;-15,"No","Yes")))</f>
        <v>N/A</v>
      </c>
      <c r="E27" s="4" t="s">
        <v>1750</v>
      </c>
      <c r="F27" s="5" t="str">
        <f>IF($B27="N/A","N/A",IF(E27&gt;15,"No",IF(E27&lt;-15,"No","Yes")))</f>
        <v>N/A</v>
      </c>
      <c r="G27" s="4">
        <v>0.16528925620000001</v>
      </c>
      <c r="H27" s="5" t="str">
        <f>IF($B27="N/A","N/A",IF(G27&gt;15,"No",IF(G27&lt;-15,"No","Yes")))</f>
        <v>N/A</v>
      </c>
      <c r="I27" s="6" t="s">
        <v>1750</v>
      </c>
      <c r="J27" s="6" t="s">
        <v>1750</v>
      </c>
      <c r="K27" s="85" t="str">
        <f t="shared" si="0"/>
        <v>N/A</v>
      </c>
    </row>
    <row r="28" spans="1:11" x14ac:dyDescent="0.25">
      <c r="A28" s="81" t="s">
        <v>831</v>
      </c>
      <c r="B28" s="21" t="s">
        <v>213</v>
      </c>
      <c r="C28" s="4" t="s">
        <v>1750</v>
      </c>
      <c r="D28" s="5" t="str">
        <f>IF($B28="N/A","N/A",IF(C28&gt;15,"No",IF(C28&lt;-15,"No","Yes")))</f>
        <v>N/A</v>
      </c>
      <c r="E28" s="4" t="s">
        <v>1750</v>
      </c>
      <c r="F28" s="5" t="str">
        <f>IF($B28="N/A","N/A",IF(E28&gt;15,"No",IF(E28&lt;-15,"No","Yes")))</f>
        <v>N/A</v>
      </c>
      <c r="G28" s="4">
        <v>32.066115701999998</v>
      </c>
      <c r="H28" s="5" t="str">
        <f>IF($B28="N/A","N/A",IF(G28&gt;15,"No",IF(G28&lt;-15,"No","Yes")))</f>
        <v>N/A</v>
      </c>
      <c r="I28" s="6" t="s">
        <v>1750</v>
      </c>
      <c r="J28" s="6" t="s">
        <v>1750</v>
      </c>
      <c r="K28" s="85" t="str">
        <f t="shared" si="0"/>
        <v>N/A</v>
      </c>
    </row>
    <row r="29" spans="1:11" x14ac:dyDescent="0.25">
      <c r="A29" s="81" t="s">
        <v>320</v>
      </c>
      <c r="B29" s="21" t="s">
        <v>213</v>
      </c>
      <c r="C29" s="4" t="s">
        <v>1750</v>
      </c>
      <c r="D29" s="5" t="str">
        <f>IF($B29="N/A","N/A",IF(C29&gt;15,"No",IF(C29&lt;-15,"No","Yes")))</f>
        <v>N/A</v>
      </c>
      <c r="E29" s="4" t="s">
        <v>1750</v>
      </c>
      <c r="F29" s="5" t="str">
        <f>IF($B29="N/A","N/A",IF(E29&gt;15,"No",IF(E29&lt;-15,"No","Yes")))</f>
        <v>N/A</v>
      </c>
      <c r="G29" s="4">
        <v>100</v>
      </c>
      <c r="H29" s="5" t="str">
        <f>IF($B29="N/A","N/A",IF(G29&gt;15,"No",IF(G29&lt;-15,"No","Yes")))</f>
        <v>N/A</v>
      </c>
      <c r="I29" s="6" t="s">
        <v>1750</v>
      </c>
      <c r="J29" s="6" t="s">
        <v>1750</v>
      </c>
      <c r="K29" s="85" t="str">
        <f t="shared" si="0"/>
        <v>N/A</v>
      </c>
    </row>
    <row r="30" spans="1:11" x14ac:dyDescent="0.25">
      <c r="A30" s="81" t="s">
        <v>321</v>
      </c>
      <c r="B30" s="21" t="s">
        <v>213</v>
      </c>
      <c r="C30" s="4" t="s">
        <v>1750</v>
      </c>
      <c r="D30" s="5" t="str">
        <f>IF($B30="N/A","N/A",IF(C30&gt;15,"No",IF(C30&lt;-15,"No","Yes")))</f>
        <v>N/A</v>
      </c>
      <c r="E30" s="4" t="s">
        <v>1750</v>
      </c>
      <c r="F30" s="5" t="str">
        <f>IF($B30="N/A","N/A",IF(E30&gt;15,"No",IF(E30&lt;-15,"No","Yes")))</f>
        <v>N/A</v>
      </c>
      <c r="G30" s="4">
        <v>100</v>
      </c>
      <c r="H30" s="5" t="str">
        <f>IF($B30="N/A","N/A",IF(G30&gt;15,"No",IF(G30&lt;-15,"No","Yes")))</f>
        <v>N/A</v>
      </c>
      <c r="I30" s="6" t="s">
        <v>1750</v>
      </c>
      <c r="J30" s="6" t="s">
        <v>1750</v>
      </c>
      <c r="K30" s="85" t="str">
        <f t="shared" si="0"/>
        <v>N/A</v>
      </c>
    </row>
    <row r="31" spans="1:11" x14ac:dyDescent="0.25">
      <c r="A31" s="97" t="s">
        <v>322</v>
      </c>
      <c r="B31" s="93" t="s">
        <v>230</v>
      </c>
      <c r="C31" s="98">
        <v>0</v>
      </c>
      <c r="D31" s="94" t="str">
        <f>IF($B31="N/A","N/A",IF(C31&gt;=90,"Yes","No"))</f>
        <v>No</v>
      </c>
      <c r="E31" s="98">
        <v>0</v>
      </c>
      <c r="F31" s="94" t="str">
        <f>IF($B31="N/A","N/A",IF(E31&gt;=90,"Yes","No"))</f>
        <v>No</v>
      </c>
      <c r="G31" s="98">
        <v>8.1499592499999995E-2</v>
      </c>
      <c r="H31" s="94" t="str">
        <f>IF($B31="N/A","N/A",IF(G31&gt;=90,"Yes","No"))</f>
        <v>No</v>
      </c>
      <c r="I31" s="95" t="s">
        <v>1750</v>
      </c>
      <c r="J31" s="95" t="s">
        <v>1750</v>
      </c>
      <c r="K31" s="96" t="str">
        <f t="shared" si="0"/>
        <v>N/A</v>
      </c>
    </row>
    <row r="32" spans="1:11" x14ac:dyDescent="0.25">
      <c r="A32" s="175" t="s">
        <v>1619</v>
      </c>
      <c r="B32" s="176"/>
      <c r="C32" s="176"/>
      <c r="D32" s="176"/>
      <c r="E32" s="176"/>
      <c r="F32" s="176"/>
      <c r="G32" s="176"/>
      <c r="H32" s="176"/>
      <c r="I32" s="176"/>
      <c r="J32" s="176"/>
      <c r="K32" s="177"/>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1750</v>
      </c>
      <c r="J6" s="6" t="s">
        <v>1750</v>
      </c>
      <c r="K6" s="85" t="str">
        <f t="shared" ref="K6:K35" si="0">IF(J6="Div by 0", "N/A", IF(J6="N/A","N/A", IF(J6&gt;30, "No", IF(J6&lt;-30, "No", "Yes"))))</f>
        <v>N/A</v>
      </c>
    </row>
    <row r="7" spans="1:11" x14ac:dyDescent="0.25">
      <c r="A7" s="81" t="s">
        <v>435</v>
      </c>
      <c r="B7" s="60" t="s">
        <v>213</v>
      </c>
      <c r="C7" s="5" t="s">
        <v>1750</v>
      </c>
      <c r="D7" s="5" t="str">
        <f t="shared" ref="D7:D17" si="1">IF(OR($B7="N/A",$C7="N/A"),"N/A",IF(C7&lt;0,"No","Yes"))</f>
        <v>N/A</v>
      </c>
      <c r="E7" s="5" t="s">
        <v>1750</v>
      </c>
      <c r="F7" s="5" t="str">
        <f t="shared" ref="F7:F17" si="2">IF($B7="N/A","N/A",IF(E7&lt;0,"No","Yes"))</f>
        <v>N/A</v>
      </c>
      <c r="G7" s="5" t="s">
        <v>1750</v>
      </c>
      <c r="H7" s="5" t="str">
        <f t="shared" ref="H7:H17" si="3">IF($B7="N/A","N/A",IF(G7&lt;0,"No","Yes"))</f>
        <v>N/A</v>
      </c>
      <c r="I7" s="6" t="s">
        <v>1750</v>
      </c>
      <c r="J7" s="6" t="s">
        <v>1750</v>
      </c>
      <c r="K7" s="85" t="str">
        <f t="shared" si="0"/>
        <v>N/A</v>
      </c>
    </row>
    <row r="8" spans="1:11" x14ac:dyDescent="0.25">
      <c r="A8" s="81" t="s">
        <v>436</v>
      </c>
      <c r="B8" s="60" t="s">
        <v>213</v>
      </c>
      <c r="C8" s="5" t="s">
        <v>1750</v>
      </c>
      <c r="D8" s="5" t="str">
        <f t="shared" si="1"/>
        <v>N/A</v>
      </c>
      <c r="E8" s="5" t="s">
        <v>1750</v>
      </c>
      <c r="F8" s="5" t="str">
        <f t="shared" si="2"/>
        <v>N/A</v>
      </c>
      <c r="G8" s="5" t="s">
        <v>1750</v>
      </c>
      <c r="H8" s="5" t="str">
        <f t="shared" si="3"/>
        <v>N/A</v>
      </c>
      <c r="I8" s="6" t="s">
        <v>1750</v>
      </c>
      <c r="J8" s="6" t="s">
        <v>1750</v>
      </c>
      <c r="K8" s="85" t="str">
        <f t="shared" si="0"/>
        <v>N/A</v>
      </c>
    </row>
    <row r="9" spans="1:11" x14ac:dyDescent="0.25">
      <c r="A9" s="81" t="s">
        <v>437</v>
      </c>
      <c r="B9" s="60" t="s">
        <v>213</v>
      </c>
      <c r="C9" s="5" t="s">
        <v>1750</v>
      </c>
      <c r="D9" s="5" t="str">
        <f t="shared" si="1"/>
        <v>N/A</v>
      </c>
      <c r="E9" s="5" t="s">
        <v>1750</v>
      </c>
      <c r="F9" s="5" t="str">
        <f t="shared" si="2"/>
        <v>N/A</v>
      </c>
      <c r="G9" s="5" t="s">
        <v>1750</v>
      </c>
      <c r="H9" s="5" t="str">
        <f t="shared" si="3"/>
        <v>N/A</v>
      </c>
      <c r="I9" s="6" t="s">
        <v>1750</v>
      </c>
      <c r="J9" s="6" t="s">
        <v>1750</v>
      </c>
      <c r="K9" s="85" t="str">
        <f t="shared" si="0"/>
        <v>N/A</v>
      </c>
    </row>
    <row r="10" spans="1:11" x14ac:dyDescent="0.25">
      <c r="A10" s="81" t="s">
        <v>438</v>
      </c>
      <c r="B10" s="60" t="s">
        <v>213</v>
      </c>
      <c r="C10" s="5" t="s">
        <v>1750</v>
      </c>
      <c r="D10" s="5" t="str">
        <f t="shared" si="1"/>
        <v>N/A</v>
      </c>
      <c r="E10" s="5" t="s">
        <v>1750</v>
      </c>
      <c r="F10" s="5" t="str">
        <f t="shared" si="2"/>
        <v>N/A</v>
      </c>
      <c r="G10" s="5" t="s">
        <v>1750</v>
      </c>
      <c r="H10" s="5" t="str">
        <f t="shared" si="3"/>
        <v>N/A</v>
      </c>
      <c r="I10" s="6" t="s">
        <v>1750</v>
      </c>
      <c r="J10" s="6" t="s">
        <v>1750</v>
      </c>
      <c r="K10" s="85" t="str">
        <f t="shared" si="0"/>
        <v>N/A</v>
      </c>
    </row>
    <row r="11" spans="1:11" x14ac:dyDescent="0.25">
      <c r="A11" s="82" t="s">
        <v>324</v>
      </c>
      <c r="B11" s="60" t="s">
        <v>213</v>
      </c>
      <c r="C11" s="5" t="s">
        <v>1750</v>
      </c>
      <c r="D11" s="5" t="str">
        <f t="shared" si="1"/>
        <v>N/A</v>
      </c>
      <c r="E11" s="5" t="s">
        <v>1750</v>
      </c>
      <c r="F11" s="5" t="str">
        <f t="shared" si="2"/>
        <v>N/A</v>
      </c>
      <c r="G11" s="5" t="s">
        <v>1750</v>
      </c>
      <c r="H11" s="5" t="str">
        <f t="shared" si="3"/>
        <v>N/A</v>
      </c>
      <c r="I11" s="6" t="s">
        <v>1750</v>
      </c>
      <c r="J11" s="6" t="s">
        <v>1750</v>
      </c>
      <c r="K11" s="85" t="str">
        <f t="shared" si="0"/>
        <v>N/A</v>
      </c>
    </row>
    <row r="12" spans="1:11" x14ac:dyDescent="0.25">
      <c r="A12" s="82" t="s">
        <v>310</v>
      </c>
      <c r="B12" s="60" t="s">
        <v>213</v>
      </c>
      <c r="C12" s="5" t="s">
        <v>1750</v>
      </c>
      <c r="D12" s="5" t="str">
        <f t="shared" si="1"/>
        <v>N/A</v>
      </c>
      <c r="E12" s="5" t="s">
        <v>1750</v>
      </c>
      <c r="F12" s="5" t="str">
        <f t="shared" si="2"/>
        <v>N/A</v>
      </c>
      <c r="G12" s="5" t="s">
        <v>1750</v>
      </c>
      <c r="H12" s="5" t="str">
        <f t="shared" si="3"/>
        <v>N/A</v>
      </c>
      <c r="I12" s="6" t="s">
        <v>1750</v>
      </c>
      <c r="J12" s="6" t="s">
        <v>1750</v>
      </c>
      <c r="K12" s="85" t="str">
        <f t="shared" si="0"/>
        <v>N/A</v>
      </c>
    </row>
    <row r="13" spans="1:11" x14ac:dyDescent="0.25">
      <c r="A13" s="82" t="s">
        <v>822</v>
      </c>
      <c r="B13" s="60" t="s">
        <v>213</v>
      </c>
      <c r="C13" s="5" t="s">
        <v>1750</v>
      </c>
      <c r="D13" s="5" t="str">
        <f t="shared" si="1"/>
        <v>N/A</v>
      </c>
      <c r="E13" s="5" t="s">
        <v>1750</v>
      </c>
      <c r="F13" s="5" t="str">
        <f t="shared" si="2"/>
        <v>N/A</v>
      </c>
      <c r="G13" s="5" t="s">
        <v>1750</v>
      </c>
      <c r="H13" s="5" t="str">
        <f t="shared" si="3"/>
        <v>N/A</v>
      </c>
      <c r="I13" s="6" t="s">
        <v>1750</v>
      </c>
      <c r="J13" s="6" t="s">
        <v>1750</v>
      </c>
      <c r="K13" s="85" t="str">
        <f t="shared" si="0"/>
        <v>N/A</v>
      </c>
    </row>
    <row r="14" spans="1:11" x14ac:dyDescent="0.25">
      <c r="A14" s="82" t="s">
        <v>311</v>
      </c>
      <c r="B14" s="60" t="s">
        <v>213</v>
      </c>
      <c r="C14" s="5" t="s">
        <v>1750</v>
      </c>
      <c r="D14" s="5" t="str">
        <f t="shared" si="1"/>
        <v>N/A</v>
      </c>
      <c r="E14" s="5" t="s">
        <v>1750</v>
      </c>
      <c r="F14" s="5" t="str">
        <f t="shared" si="2"/>
        <v>N/A</v>
      </c>
      <c r="G14" s="5" t="s">
        <v>1750</v>
      </c>
      <c r="H14" s="5" t="str">
        <f t="shared" si="3"/>
        <v>N/A</v>
      </c>
      <c r="I14" s="6" t="s">
        <v>1750</v>
      </c>
      <c r="J14" s="6" t="s">
        <v>1750</v>
      </c>
      <c r="K14" s="85" t="str">
        <f t="shared" si="0"/>
        <v>N/A</v>
      </c>
    </row>
    <row r="15" spans="1:11" x14ac:dyDescent="0.25">
      <c r="A15" s="82" t="s">
        <v>823</v>
      </c>
      <c r="B15" s="60" t="s">
        <v>213</v>
      </c>
      <c r="C15" s="5" t="s">
        <v>1750</v>
      </c>
      <c r="D15" s="5" t="str">
        <f t="shared" si="1"/>
        <v>N/A</v>
      </c>
      <c r="E15" s="5" t="s">
        <v>1750</v>
      </c>
      <c r="F15" s="5" t="str">
        <f t="shared" si="2"/>
        <v>N/A</v>
      </c>
      <c r="G15" s="5" t="s">
        <v>1750</v>
      </c>
      <c r="H15" s="5" t="str">
        <f t="shared" si="3"/>
        <v>N/A</v>
      </c>
      <c r="I15" s="6" t="s">
        <v>1750</v>
      </c>
      <c r="J15" s="6" t="s">
        <v>1750</v>
      </c>
      <c r="K15" s="85" t="str">
        <f t="shared" si="0"/>
        <v>N/A</v>
      </c>
    </row>
    <row r="16" spans="1:11" x14ac:dyDescent="0.25">
      <c r="A16" s="82" t="s">
        <v>832</v>
      </c>
      <c r="B16" s="60" t="s">
        <v>213</v>
      </c>
      <c r="C16" s="5" t="s">
        <v>1750</v>
      </c>
      <c r="D16" s="5" t="str">
        <f t="shared" si="1"/>
        <v>N/A</v>
      </c>
      <c r="E16" s="5" t="s">
        <v>1750</v>
      </c>
      <c r="F16" s="5" t="str">
        <f t="shared" si="2"/>
        <v>N/A</v>
      </c>
      <c r="G16" s="5" t="s">
        <v>1750</v>
      </c>
      <c r="H16" s="5" t="str">
        <f t="shared" si="3"/>
        <v>N/A</v>
      </c>
      <c r="I16" s="6" t="s">
        <v>1750</v>
      </c>
      <c r="J16" s="6" t="s">
        <v>1750</v>
      </c>
      <c r="K16" s="85" t="str">
        <f t="shared" si="0"/>
        <v>N/A</v>
      </c>
    </row>
    <row r="17" spans="1:11" x14ac:dyDescent="0.25">
      <c r="A17" s="82" t="s">
        <v>825</v>
      </c>
      <c r="B17" s="60" t="s">
        <v>213</v>
      </c>
      <c r="C17" s="5" t="s">
        <v>1750</v>
      </c>
      <c r="D17" s="5" t="str">
        <f t="shared" si="1"/>
        <v>N/A</v>
      </c>
      <c r="E17" s="5" t="s">
        <v>1750</v>
      </c>
      <c r="F17" s="5" t="str">
        <f t="shared" si="2"/>
        <v>N/A</v>
      </c>
      <c r="G17" s="5" t="s">
        <v>1750</v>
      </c>
      <c r="H17" s="5" t="str">
        <f t="shared" si="3"/>
        <v>N/A</v>
      </c>
      <c r="I17" s="6" t="s">
        <v>1750</v>
      </c>
      <c r="J17" s="6" t="s">
        <v>1750</v>
      </c>
      <c r="K17" s="85" t="str">
        <f t="shared" si="0"/>
        <v>N/A</v>
      </c>
    </row>
    <row r="18" spans="1:11" x14ac:dyDescent="0.25">
      <c r="A18" s="81" t="s">
        <v>312</v>
      </c>
      <c r="B18" s="21" t="s">
        <v>223</v>
      </c>
      <c r="C18" s="5" t="s">
        <v>1750</v>
      </c>
      <c r="D18" s="5" t="str">
        <f>IF(OR($B18="N/A",$C18="N/A"),"N/A",IF(C18&gt;100,"No",IF(C18&lt;98,"No","Yes")))</f>
        <v>No</v>
      </c>
      <c r="E18" s="5" t="s">
        <v>1750</v>
      </c>
      <c r="F18" s="5" t="str">
        <f>IF(OR($B18="N/A",$E18="N/A"),"N/A",IF(E18&gt;100,"No",IF(E18&lt;98,"No","Yes")))</f>
        <v>No</v>
      </c>
      <c r="G18" s="5" t="s">
        <v>1750</v>
      </c>
      <c r="H18" s="5" t="str">
        <f>IF($B18="N/A","N/A",IF(G18&gt;100,"No",IF(G18&lt;98,"No","Yes")))</f>
        <v>No</v>
      </c>
      <c r="I18" s="6" t="s">
        <v>1750</v>
      </c>
      <c r="J18" s="6" t="s">
        <v>1750</v>
      </c>
      <c r="K18" s="85" t="str">
        <f t="shared" si="0"/>
        <v>N/A</v>
      </c>
    </row>
    <row r="19" spans="1:11" x14ac:dyDescent="0.25">
      <c r="A19" s="81" t="s">
        <v>31</v>
      </c>
      <c r="B19" s="21" t="s">
        <v>214</v>
      </c>
      <c r="C19" s="5" t="s">
        <v>1750</v>
      </c>
      <c r="D19" s="5" t="str">
        <f>IF(OR($B19="N/A",$C19="N/A"),"N/A",IF(C19&gt;100,"No",IF(C19&lt;95,"No","Yes")))</f>
        <v>No</v>
      </c>
      <c r="E19" s="5" t="s">
        <v>1750</v>
      </c>
      <c r="F19" s="5" t="str">
        <f>IF(OR($B19="N/A",$E19="N/A"),"N/A",IF(E19&gt;100,"No",IF(E19&lt;98,"No","Yes")))</f>
        <v>No</v>
      </c>
      <c r="G19" s="5" t="s">
        <v>1750</v>
      </c>
      <c r="H19" s="5" t="str">
        <f>IF($B19="N/A","N/A",IF(G19&gt;100,"No",IF(G19&lt;95,"No","Yes")))</f>
        <v>No</v>
      </c>
      <c r="I19" s="6" t="s">
        <v>1750</v>
      </c>
      <c r="J19" s="6" t="s">
        <v>1750</v>
      </c>
      <c r="K19" s="85" t="str">
        <f t="shared" si="0"/>
        <v>N/A</v>
      </c>
    </row>
    <row r="20" spans="1:11" x14ac:dyDescent="0.25">
      <c r="A20" s="82" t="s">
        <v>313</v>
      </c>
      <c r="B20" s="60" t="s">
        <v>213</v>
      </c>
      <c r="C20" s="5" t="s">
        <v>1750</v>
      </c>
      <c r="D20" s="5" t="str">
        <f t="shared" ref="D20:D35" si="4">IF(OR($B20="N/A",$C20="N/A"),"N/A",IF(C20&lt;0,"No","Yes"))</f>
        <v>N/A</v>
      </c>
      <c r="E20" s="5" t="s">
        <v>1750</v>
      </c>
      <c r="F20" s="5" t="str">
        <f t="shared" ref="F20:F34" si="5">IF($B20="N/A","N/A",IF(E20&lt;0,"No","Yes"))</f>
        <v>N/A</v>
      </c>
      <c r="G20" s="5" t="s">
        <v>1750</v>
      </c>
      <c r="H20" s="5" t="str">
        <f t="shared" ref="H20:H35" si="6">IF($B20="N/A","N/A",IF(G20&lt;0,"No","Yes"))</f>
        <v>N/A</v>
      </c>
      <c r="I20" s="6" t="s">
        <v>1750</v>
      </c>
      <c r="J20" s="6" t="s">
        <v>1750</v>
      </c>
      <c r="K20" s="85" t="str">
        <f t="shared" si="0"/>
        <v>N/A</v>
      </c>
    </row>
    <row r="21" spans="1:11" x14ac:dyDescent="0.25">
      <c r="A21" s="82" t="s">
        <v>833</v>
      </c>
      <c r="B21" s="60" t="s">
        <v>213</v>
      </c>
      <c r="C21" s="5" t="s">
        <v>1750</v>
      </c>
      <c r="D21" s="5" t="str">
        <f t="shared" si="4"/>
        <v>N/A</v>
      </c>
      <c r="E21" s="5" t="s">
        <v>1750</v>
      </c>
      <c r="F21" s="5" t="str">
        <f t="shared" si="5"/>
        <v>N/A</v>
      </c>
      <c r="G21" s="5" t="s">
        <v>1750</v>
      </c>
      <c r="H21" s="5" t="str">
        <f t="shared" si="6"/>
        <v>N/A</v>
      </c>
      <c r="I21" s="6" t="s">
        <v>1750</v>
      </c>
      <c r="J21" s="6" t="s">
        <v>1750</v>
      </c>
      <c r="K21" s="85" t="str">
        <f t="shared" si="0"/>
        <v>N/A</v>
      </c>
    </row>
    <row r="22" spans="1:11" x14ac:dyDescent="0.25">
      <c r="A22" s="82" t="s">
        <v>314</v>
      </c>
      <c r="B22" s="60" t="s">
        <v>213</v>
      </c>
      <c r="C22" s="5" t="s">
        <v>1750</v>
      </c>
      <c r="D22" s="5" t="str">
        <f t="shared" si="4"/>
        <v>N/A</v>
      </c>
      <c r="E22" s="5" t="s">
        <v>1750</v>
      </c>
      <c r="F22" s="5" t="str">
        <f t="shared" si="5"/>
        <v>N/A</v>
      </c>
      <c r="G22" s="5" t="s">
        <v>1750</v>
      </c>
      <c r="H22" s="5" t="str">
        <f t="shared" si="6"/>
        <v>N/A</v>
      </c>
      <c r="I22" s="6" t="s">
        <v>1750</v>
      </c>
      <c r="J22" s="6" t="s">
        <v>1750</v>
      </c>
      <c r="K22" s="85" t="str">
        <f t="shared" si="0"/>
        <v>N/A</v>
      </c>
    </row>
    <row r="23" spans="1:11" x14ac:dyDescent="0.25">
      <c r="A23" s="82" t="s">
        <v>826</v>
      </c>
      <c r="B23" s="60" t="s">
        <v>213</v>
      </c>
      <c r="C23" s="5" t="s">
        <v>1750</v>
      </c>
      <c r="D23" s="5" t="str">
        <f t="shared" si="4"/>
        <v>N/A</v>
      </c>
      <c r="E23" s="5" t="s">
        <v>1750</v>
      </c>
      <c r="F23" s="5" t="str">
        <f t="shared" si="5"/>
        <v>N/A</v>
      </c>
      <c r="G23" s="5" t="s">
        <v>1750</v>
      </c>
      <c r="H23" s="5" t="str">
        <f t="shared" si="6"/>
        <v>N/A</v>
      </c>
      <c r="I23" s="6" t="s">
        <v>1750</v>
      </c>
      <c r="J23" s="6" t="s">
        <v>1750</v>
      </c>
      <c r="K23" s="85" t="str">
        <f t="shared" si="0"/>
        <v>N/A</v>
      </c>
    </row>
    <row r="24" spans="1:11" x14ac:dyDescent="0.25">
      <c r="A24" s="82" t="s">
        <v>315</v>
      </c>
      <c r="B24" s="60" t="s">
        <v>213</v>
      </c>
      <c r="C24" s="5" t="s">
        <v>1750</v>
      </c>
      <c r="D24" s="5" t="str">
        <f t="shared" si="4"/>
        <v>N/A</v>
      </c>
      <c r="E24" s="5" t="s">
        <v>1750</v>
      </c>
      <c r="F24" s="5" t="str">
        <f t="shared" si="5"/>
        <v>N/A</v>
      </c>
      <c r="G24" s="5" t="s">
        <v>1750</v>
      </c>
      <c r="H24" s="5" t="str">
        <f t="shared" si="6"/>
        <v>N/A</v>
      </c>
      <c r="I24" s="6" t="s">
        <v>1750</v>
      </c>
      <c r="J24" s="6" t="s">
        <v>1750</v>
      </c>
      <c r="K24" s="85" t="str">
        <f t="shared" si="0"/>
        <v>N/A</v>
      </c>
    </row>
    <row r="25" spans="1:11" x14ac:dyDescent="0.25">
      <c r="A25" s="82" t="s">
        <v>316</v>
      </c>
      <c r="B25" s="60" t="s">
        <v>213</v>
      </c>
      <c r="C25" s="5" t="s">
        <v>1750</v>
      </c>
      <c r="D25" s="5" t="str">
        <f t="shared" si="4"/>
        <v>N/A</v>
      </c>
      <c r="E25" s="5" t="s">
        <v>1750</v>
      </c>
      <c r="F25" s="5" t="str">
        <f t="shared" si="5"/>
        <v>N/A</v>
      </c>
      <c r="G25" s="5" t="s">
        <v>1750</v>
      </c>
      <c r="H25" s="5" t="str">
        <f t="shared" si="6"/>
        <v>N/A</v>
      </c>
      <c r="I25" s="6" t="s">
        <v>1750</v>
      </c>
      <c r="J25" s="6" t="s">
        <v>1750</v>
      </c>
      <c r="K25" s="85" t="str">
        <f t="shared" si="0"/>
        <v>N/A</v>
      </c>
    </row>
    <row r="26" spans="1:11" x14ac:dyDescent="0.25">
      <c r="A26" s="82" t="s">
        <v>317</v>
      </c>
      <c r="B26" s="60" t="s">
        <v>213</v>
      </c>
      <c r="C26" s="5" t="s">
        <v>1750</v>
      </c>
      <c r="D26" s="5" t="str">
        <f t="shared" si="4"/>
        <v>N/A</v>
      </c>
      <c r="E26" s="5" t="s">
        <v>1750</v>
      </c>
      <c r="F26" s="5" t="str">
        <f t="shared" si="5"/>
        <v>N/A</v>
      </c>
      <c r="G26" s="5" t="s">
        <v>1750</v>
      </c>
      <c r="H26" s="5" t="str">
        <f t="shared" si="6"/>
        <v>N/A</v>
      </c>
      <c r="I26" s="6" t="s">
        <v>1750</v>
      </c>
      <c r="J26" s="6" t="s">
        <v>1750</v>
      </c>
      <c r="K26" s="85" t="str">
        <f t="shared" si="0"/>
        <v>N/A</v>
      </c>
    </row>
    <row r="27" spans="1:11" x14ac:dyDescent="0.25">
      <c r="A27" s="82" t="s">
        <v>318</v>
      </c>
      <c r="B27" s="60" t="s">
        <v>213</v>
      </c>
      <c r="C27" s="5" t="s">
        <v>1750</v>
      </c>
      <c r="D27" s="5" t="str">
        <f t="shared" si="4"/>
        <v>N/A</v>
      </c>
      <c r="E27" s="5" t="s">
        <v>1750</v>
      </c>
      <c r="F27" s="5" t="str">
        <f t="shared" si="5"/>
        <v>N/A</v>
      </c>
      <c r="G27" s="5" t="s">
        <v>1750</v>
      </c>
      <c r="H27" s="5" t="str">
        <f t="shared" si="6"/>
        <v>N/A</v>
      </c>
      <c r="I27" s="6" t="s">
        <v>1750</v>
      </c>
      <c r="J27" s="6" t="s">
        <v>1750</v>
      </c>
      <c r="K27" s="85" t="str">
        <f t="shared" si="0"/>
        <v>N/A</v>
      </c>
    </row>
    <row r="28" spans="1:11" x14ac:dyDescent="0.25">
      <c r="A28" s="82" t="s">
        <v>830</v>
      </c>
      <c r="B28" s="60" t="s">
        <v>213</v>
      </c>
      <c r="C28" s="5" t="s">
        <v>1750</v>
      </c>
      <c r="D28" s="5" t="str">
        <f t="shared" si="4"/>
        <v>N/A</v>
      </c>
      <c r="E28" s="5" t="s">
        <v>1750</v>
      </c>
      <c r="F28" s="5" t="str">
        <f t="shared" si="5"/>
        <v>N/A</v>
      </c>
      <c r="G28" s="5" t="s">
        <v>1750</v>
      </c>
      <c r="H28" s="5" t="str">
        <f t="shared" si="6"/>
        <v>N/A</v>
      </c>
      <c r="I28" s="6" t="s">
        <v>1750</v>
      </c>
      <c r="J28" s="6" t="s">
        <v>1750</v>
      </c>
      <c r="K28" s="85" t="str">
        <f t="shared" si="0"/>
        <v>N/A</v>
      </c>
    </row>
    <row r="29" spans="1:11" x14ac:dyDescent="0.25">
      <c r="A29" s="82" t="s">
        <v>319</v>
      </c>
      <c r="B29" s="60" t="s">
        <v>213</v>
      </c>
      <c r="C29" s="5" t="s">
        <v>1750</v>
      </c>
      <c r="D29" s="5" t="str">
        <f t="shared" si="4"/>
        <v>N/A</v>
      </c>
      <c r="E29" s="5" t="s">
        <v>1750</v>
      </c>
      <c r="F29" s="5" t="str">
        <f t="shared" si="5"/>
        <v>N/A</v>
      </c>
      <c r="G29" s="5" t="s">
        <v>1750</v>
      </c>
      <c r="H29" s="5" t="str">
        <f t="shared" si="6"/>
        <v>N/A</v>
      </c>
      <c r="I29" s="6" t="s">
        <v>1750</v>
      </c>
      <c r="J29" s="6" t="s">
        <v>1750</v>
      </c>
      <c r="K29" s="85" t="str">
        <f t="shared" si="0"/>
        <v>N/A</v>
      </c>
    </row>
    <row r="30" spans="1:11" x14ac:dyDescent="0.25">
      <c r="A30" s="82" t="s">
        <v>831</v>
      </c>
      <c r="B30" s="60" t="s">
        <v>213</v>
      </c>
      <c r="C30" s="5" t="s">
        <v>1750</v>
      </c>
      <c r="D30" s="5" t="str">
        <f t="shared" si="4"/>
        <v>N/A</v>
      </c>
      <c r="E30" s="5" t="s">
        <v>1750</v>
      </c>
      <c r="F30" s="5" t="str">
        <f t="shared" si="5"/>
        <v>N/A</v>
      </c>
      <c r="G30" s="5" t="s">
        <v>1750</v>
      </c>
      <c r="H30" s="5" t="str">
        <f t="shared" si="6"/>
        <v>N/A</v>
      </c>
      <c r="I30" s="6" t="s">
        <v>1750</v>
      </c>
      <c r="J30" s="6" t="s">
        <v>1750</v>
      </c>
      <c r="K30" s="85" t="str">
        <f t="shared" si="0"/>
        <v>N/A</v>
      </c>
    </row>
    <row r="31" spans="1:11" x14ac:dyDescent="0.25">
      <c r="A31" s="81" t="s">
        <v>320</v>
      </c>
      <c r="B31" s="21" t="s">
        <v>213</v>
      </c>
      <c r="C31" s="5" t="s">
        <v>1750</v>
      </c>
      <c r="D31" s="5" t="str">
        <f t="shared" si="4"/>
        <v>N/A</v>
      </c>
      <c r="E31" s="5" t="s">
        <v>1750</v>
      </c>
      <c r="F31" s="5" t="str">
        <f t="shared" si="5"/>
        <v>N/A</v>
      </c>
      <c r="G31" s="5" t="s">
        <v>1750</v>
      </c>
      <c r="H31" s="5" t="str">
        <f t="shared" si="6"/>
        <v>N/A</v>
      </c>
      <c r="I31" s="6" t="s">
        <v>1750</v>
      </c>
      <c r="J31" s="6" t="s">
        <v>1750</v>
      </c>
      <c r="K31" s="85" t="str">
        <f t="shared" si="0"/>
        <v>N/A</v>
      </c>
    </row>
    <row r="32" spans="1:11" x14ac:dyDescent="0.25">
      <c r="A32" s="81" t="s">
        <v>321</v>
      </c>
      <c r="B32" s="21" t="s">
        <v>213</v>
      </c>
      <c r="C32" s="5" t="s">
        <v>1750</v>
      </c>
      <c r="D32" s="5" t="str">
        <f t="shared" si="4"/>
        <v>N/A</v>
      </c>
      <c r="E32" s="5" t="s">
        <v>1750</v>
      </c>
      <c r="F32" s="5" t="str">
        <f t="shared" si="5"/>
        <v>N/A</v>
      </c>
      <c r="G32" s="5" t="s">
        <v>1750</v>
      </c>
      <c r="H32" s="5" t="str">
        <f t="shared" si="6"/>
        <v>N/A</v>
      </c>
      <c r="I32" s="6" t="s">
        <v>1750</v>
      </c>
      <c r="J32" s="6" t="s">
        <v>1750</v>
      </c>
      <c r="K32" s="85" t="str">
        <f t="shared" si="0"/>
        <v>N/A</v>
      </c>
    </row>
    <row r="33" spans="1:11" x14ac:dyDescent="0.25">
      <c r="A33" s="82" t="s">
        <v>322</v>
      </c>
      <c r="B33" s="60" t="s">
        <v>213</v>
      </c>
      <c r="C33" s="5" t="s">
        <v>1750</v>
      </c>
      <c r="D33" s="5" t="str">
        <f t="shared" si="4"/>
        <v>N/A</v>
      </c>
      <c r="E33" s="5" t="s">
        <v>1750</v>
      </c>
      <c r="F33" s="5" t="str">
        <f t="shared" si="5"/>
        <v>N/A</v>
      </c>
      <c r="G33" s="5" t="s">
        <v>1750</v>
      </c>
      <c r="H33" s="5" t="str">
        <f t="shared" si="6"/>
        <v>N/A</v>
      </c>
      <c r="I33" s="6" t="s">
        <v>1750</v>
      </c>
      <c r="J33" s="6" t="s">
        <v>1750</v>
      </c>
      <c r="K33" s="85" t="str">
        <f t="shared" si="0"/>
        <v>N/A</v>
      </c>
    </row>
    <row r="34" spans="1:11" x14ac:dyDescent="0.25">
      <c r="A34" s="82" t="s">
        <v>323</v>
      </c>
      <c r="B34" s="60" t="s">
        <v>213</v>
      </c>
      <c r="C34" s="5" t="s">
        <v>1750</v>
      </c>
      <c r="D34" s="5" t="str">
        <f t="shared" si="4"/>
        <v>N/A</v>
      </c>
      <c r="E34" s="5" t="s">
        <v>1750</v>
      </c>
      <c r="F34" s="5" t="str">
        <f t="shared" si="5"/>
        <v>N/A</v>
      </c>
      <c r="G34" s="5" t="s">
        <v>1750</v>
      </c>
      <c r="H34" s="5" t="str">
        <f t="shared" si="6"/>
        <v>N/A</v>
      </c>
      <c r="I34" s="6" t="s">
        <v>1750</v>
      </c>
      <c r="J34" s="6" t="s">
        <v>1750</v>
      </c>
      <c r="K34" s="85" t="str">
        <f t="shared" si="0"/>
        <v>N/A</v>
      </c>
    </row>
    <row r="35" spans="1:11" x14ac:dyDescent="0.25">
      <c r="A35" s="82" t="s">
        <v>1704</v>
      </c>
      <c r="B35" s="60" t="s">
        <v>213</v>
      </c>
      <c r="C35" s="5" t="s">
        <v>1750</v>
      </c>
      <c r="D35" s="5" t="str">
        <f t="shared" si="4"/>
        <v>N/A</v>
      </c>
      <c r="E35" s="5" t="s">
        <v>1750</v>
      </c>
      <c r="F35" s="5" t="str">
        <f>IF($B35="N/A","N/A",IF(E35&lt;0,"No","Yes"))</f>
        <v>N/A</v>
      </c>
      <c r="G35" s="5" t="s">
        <v>1750</v>
      </c>
      <c r="H35" s="5" t="str">
        <f t="shared" si="6"/>
        <v>N/A</v>
      </c>
      <c r="I35" s="6" t="s">
        <v>1750</v>
      </c>
      <c r="J35" s="6" t="s">
        <v>1750</v>
      </c>
      <c r="K35" s="85" t="str">
        <f t="shared" si="0"/>
        <v>N/A</v>
      </c>
    </row>
    <row r="36" spans="1:11" x14ac:dyDescent="0.25">
      <c r="A36" s="83" t="s">
        <v>372</v>
      </c>
      <c r="B36" s="1" t="s">
        <v>213</v>
      </c>
      <c r="C36" s="4" t="s">
        <v>1750</v>
      </c>
      <c r="D36" s="5" t="str">
        <f t="shared" ref="D36:D39" si="7">IF($B36="N/A","N/A",IF(C36&lt;0,"No","Yes"))</f>
        <v>N/A</v>
      </c>
      <c r="E36" s="4" t="s">
        <v>1750</v>
      </c>
      <c r="F36" s="5" t="str">
        <f t="shared" ref="F36:F39" si="8">IF($B36="N/A","N/A",IF(E36&lt;0,"No","Yes"))</f>
        <v>N/A</v>
      </c>
      <c r="G36" s="4" t="s">
        <v>1750</v>
      </c>
      <c r="H36" s="5" t="str">
        <f t="shared" ref="H36:H39" si="9">IF($B36="N/A","N/A",IF(G36&lt;0,"No","Yes"))</f>
        <v>N/A</v>
      </c>
      <c r="I36" s="6" t="s">
        <v>1750</v>
      </c>
      <c r="J36" s="6" t="s">
        <v>1750</v>
      </c>
      <c r="K36" s="85" t="str">
        <f>IF(J36="Div by 0", "N/A", IF(J36="N/A","N/A", IF(J36&gt;30, "No", IF(J36&lt;-30, "No", "Yes"))))</f>
        <v>N/A</v>
      </c>
    </row>
    <row r="37" spans="1:11" x14ac:dyDescent="0.25">
      <c r="A37" s="83" t="s">
        <v>373</v>
      </c>
      <c r="B37" s="1" t="s">
        <v>213</v>
      </c>
      <c r="C37" s="4" t="s">
        <v>1750</v>
      </c>
      <c r="D37" s="5" t="str">
        <f t="shared" si="7"/>
        <v>N/A</v>
      </c>
      <c r="E37" s="4" t="s">
        <v>1750</v>
      </c>
      <c r="F37" s="5" t="str">
        <f t="shared" si="8"/>
        <v>N/A</v>
      </c>
      <c r="G37" s="4" t="s">
        <v>1750</v>
      </c>
      <c r="H37" s="5" t="str">
        <f t="shared" si="9"/>
        <v>N/A</v>
      </c>
      <c r="I37" s="6" t="s">
        <v>1750</v>
      </c>
      <c r="J37" s="6" t="s">
        <v>1750</v>
      </c>
      <c r="K37" s="85" t="str">
        <f>IF(J37="Div by 0", "N/A", IF(J37="N/A","N/A", IF(J37&gt;30, "No", IF(J37&lt;-30, "No", "Yes"))))</f>
        <v>N/A</v>
      </c>
    </row>
    <row r="38" spans="1:11" x14ac:dyDescent="0.25">
      <c r="A38" s="83" t="s">
        <v>374</v>
      </c>
      <c r="B38" s="1" t="s">
        <v>213</v>
      </c>
      <c r="C38" s="4" t="s">
        <v>1750</v>
      </c>
      <c r="D38" s="5" t="str">
        <f t="shared" si="7"/>
        <v>N/A</v>
      </c>
      <c r="E38" s="4" t="s">
        <v>1750</v>
      </c>
      <c r="F38" s="5" t="str">
        <f t="shared" si="8"/>
        <v>N/A</v>
      </c>
      <c r="G38" s="4" t="s">
        <v>1750</v>
      </c>
      <c r="H38" s="5" t="str">
        <f t="shared" si="9"/>
        <v>N/A</v>
      </c>
      <c r="I38" s="6" t="s">
        <v>1750</v>
      </c>
      <c r="J38" s="6" t="s">
        <v>1750</v>
      </c>
      <c r="K38" s="85" t="str">
        <f>IF(J38="Div by 0", "N/A", IF(J38="N/A","N/A", IF(J38&gt;30, "No", IF(J38&lt;-30, "No", "Yes"))))</f>
        <v>N/A</v>
      </c>
    </row>
    <row r="39" spans="1:11" x14ac:dyDescent="0.25">
      <c r="A39" s="100" t="s">
        <v>375</v>
      </c>
      <c r="B39" s="101" t="s">
        <v>213</v>
      </c>
      <c r="C39" s="98" t="s">
        <v>1750</v>
      </c>
      <c r="D39" s="94" t="str">
        <f t="shared" si="7"/>
        <v>N/A</v>
      </c>
      <c r="E39" s="98" t="s">
        <v>1750</v>
      </c>
      <c r="F39" s="94" t="str">
        <f t="shared" si="8"/>
        <v>N/A</v>
      </c>
      <c r="G39" s="98" t="s">
        <v>1750</v>
      </c>
      <c r="H39" s="94" t="str">
        <f t="shared" si="9"/>
        <v>N/A</v>
      </c>
      <c r="I39" s="95" t="s">
        <v>1750</v>
      </c>
      <c r="J39" s="95" t="s">
        <v>1750</v>
      </c>
      <c r="K39" s="96" t="str">
        <f>IF(J39="Div by 0", "N/A", IF(J39="N/A","N/A", IF(J39&gt;30, "No", IF(J39&lt;-30, "No", "Yes"))))</f>
        <v>N/A</v>
      </c>
    </row>
    <row r="40" spans="1:11" x14ac:dyDescent="0.25">
      <c r="A40" s="175" t="s">
        <v>1619</v>
      </c>
      <c r="B40" s="176"/>
      <c r="C40" s="176"/>
      <c r="D40" s="176"/>
      <c r="E40" s="176"/>
      <c r="F40" s="176"/>
      <c r="G40" s="176"/>
      <c r="H40" s="176"/>
      <c r="I40" s="176"/>
      <c r="J40" s="176"/>
      <c r="K40" s="177"/>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50862</v>
      </c>
      <c r="D7" s="18" t="str">
        <f>IF($B7="N/A","N/A",IF(C7&gt;15,"No",IF(C7&lt;-15,"No","Yes")))</f>
        <v>N/A</v>
      </c>
      <c r="E7" s="17">
        <v>50966</v>
      </c>
      <c r="F7" s="18" t="str">
        <f>IF($B7="N/A","N/A",IF(E7&gt;15,"No",IF(E7&lt;-15,"No","Yes")))</f>
        <v>N/A</v>
      </c>
      <c r="G7" s="17">
        <v>49040</v>
      </c>
      <c r="H7" s="18" t="str">
        <f>IF($B7="N/A","N/A",IF(G7&gt;15,"No",IF(G7&lt;-15,"No","Yes")))</f>
        <v>N/A</v>
      </c>
      <c r="I7" s="19">
        <v>0.20449999999999999</v>
      </c>
      <c r="J7" s="19">
        <v>-3.78</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1750</v>
      </c>
      <c r="J9" s="6" t="s">
        <v>1750</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85" t="str">
        <f t="shared" si="0"/>
        <v>N/A</v>
      </c>
    </row>
    <row r="13" spans="1:11" x14ac:dyDescent="0.25">
      <c r="A13" s="102" t="s">
        <v>835</v>
      </c>
      <c r="B13" s="21" t="s">
        <v>214</v>
      </c>
      <c r="C13" s="4">
        <v>79.002005425999997</v>
      </c>
      <c r="D13" s="5" t="str">
        <f t="shared" si="1"/>
        <v>No</v>
      </c>
      <c r="E13" s="4">
        <v>82.876819841</v>
      </c>
      <c r="F13" s="5" t="str">
        <f t="shared" si="2"/>
        <v>No</v>
      </c>
      <c r="G13" s="4">
        <v>89.608482871000007</v>
      </c>
      <c r="H13" s="5" t="str">
        <f t="shared" si="3"/>
        <v>No</v>
      </c>
      <c r="I13" s="6">
        <v>4.9050000000000002</v>
      </c>
      <c r="J13" s="6">
        <v>8.1219999999999999</v>
      </c>
      <c r="K13" s="85" t="str">
        <f t="shared" si="0"/>
        <v>Yes</v>
      </c>
    </row>
    <row r="14" spans="1:11" x14ac:dyDescent="0.25">
      <c r="A14" s="102" t="s">
        <v>13</v>
      </c>
      <c r="B14" s="21" t="s">
        <v>213</v>
      </c>
      <c r="C14" s="22">
        <v>50862</v>
      </c>
      <c r="D14" s="5" t="str">
        <f>IF($B14="N/A","N/A",IF(C14&gt;15,"No",IF(C14&lt;-15,"No","Yes")))</f>
        <v>N/A</v>
      </c>
      <c r="E14" s="22">
        <v>50966</v>
      </c>
      <c r="F14" s="5" t="str">
        <f>IF($B14="N/A","N/A",IF(E14&gt;15,"No",IF(E14&lt;-15,"No","Yes")))</f>
        <v>N/A</v>
      </c>
      <c r="G14" s="22">
        <v>49040</v>
      </c>
      <c r="H14" s="5" t="str">
        <f>IF($B14="N/A","N/A",IF(G14&gt;15,"No",IF(G14&lt;-15,"No","Yes")))</f>
        <v>N/A</v>
      </c>
      <c r="I14" s="6">
        <v>0.20449999999999999</v>
      </c>
      <c r="J14" s="6">
        <v>-3.78</v>
      </c>
      <c r="K14" s="85" t="str">
        <f t="shared" si="0"/>
        <v>Yes</v>
      </c>
    </row>
    <row r="15" spans="1:11" x14ac:dyDescent="0.25">
      <c r="A15" s="102" t="s">
        <v>439</v>
      </c>
      <c r="B15" s="21" t="s">
        <v>215</v>
      </c>
      <c r="C15" s="4">
        <v>3.2322755692</v>
      </c>
      <c r="D15" s="5" t="str">
        <f>IF($B15="N/A","N/A",IF(C15&gt;20,"No",IF(C15&lt;5,"No","Yes")))</f>
        <v>No</v>
      </c>
      <c r="E15" s="4">
        <v>3.1805517403999999</v>
      </c>
      <c r="F15" s="5" t="str">
        <f>IF($B15="N/A","N/A",IF(E15&gt;20,"No",IF(E15&lt;5,"No","Yes")))</f>
        <v>No</v>
      </c>
      <c r="G15" s="4">
        <v>3.6480424143999999</v>
      </c>
      <c r="H15" s="5" t="str">
        <f>IF($B15="N/A","N/A",IF(G15&gt;20,"No",IF(G15&lt;5,"No","Yes")))</f>
        <v>No</v>
      </c>
      <c r="I15" s="6">
        <v>-1.6</v>
      </c>
      <c r="J15" s="6">
        <v>14.7</v>
      </c>
      <c r="K15" s="85" t="str">
        <f t="shared" si="0"/>
        <v>Yes</v>
      </c>
    </row>
    <row r="16" spans="1:11" x14ac:dyDescent="0.25">
      <c r="A16" s="102" t="s">
        <v>440</v>
      </c>
      <c r="B16" s="16" t="s">
        <v>213</v>
      </c>
      <c r="C16" s="4">
        <v>96.767724431000005</v>
      </c>
      <c r="D16" s="5" t="str">
        <f>IF($B16="N/A","N/A",IF(C16&gt;15,"No",IF(C16&lt;-15,"No","Yes")))</f>
        <v>N/A</v>
      </c>
      <c r="E16" s="4">
        <v>96.819448260000001</v>
      </c>
      <c r="F16" s="5" t="str">
        <f>IF($B16="N/A","N/A",IF(E16&gt;15,"No",IF(E16&lt;-15,"No","Yes")))</f>
        <v>N/A</v>
      </c>
      <c r="G16" s="4">
        <v>96.351957585999997</v>
      </c>
      <c r="H16" s="5" t="str">
        <f>IF($B16="N/A","N/A",IF(G16&gt;15,"No",IF(G16&lt;-15,"No","Yes")))</f>
        <v>N/A</v>
      </c>
      <c r="I16" s="6">
        <v>5.3499999999999999E-2</v>
      </c>
      <c r="J16" s="6">
        <v>-0.48299999999999998</v>
      </c>
      <c r="K16" s="85" t="str">
        <f t="shared" si="0"/>
        <v>Yes</v>
      </c>
    </row>
    <row r="17" spans="1:11" x14ac:dyDescent="0.25">
      <c r="A17" s="102" t="s">
        <v>441</v>
      </c>
      <c r="B17" s="21" t="s">
        <v>235</v>
      </c>
      <c r="C17" s="4">
        <v>2.4143761550999998</v>
      </c>
      <c r="D17" s="5" t="str">
        <f>IF($B17="N/A","N/A",IF(C17&gt;1,"Yes","No"))</f>
        <v>Yes</v>
      </c>
      <c r="E17" s="4">
        <v>2.7214221246000001</v>
      </c>
      <c r="F17" s="5" t="str">
        <f>IF($B17="N/A","N/A",IF(E17&gt;1,"Yes","No"))</f>
        <v>Yes</v>
      </c>
      <c r="G17" s="4">
        <v>4.1741435562999998</v>
      </c>
      <c r="H17" s="5" t="str">
        <f>IF($B17="N/A","N/A",IF(G17&gt;1,"Yes","No"))</f>
        <v>Yes</v>
      </c>
      <c r="I17" s="6">
        <v>12.72</v>
      </c>
      <c r="J17" s="6">
        <v>53.38</v>
      </c>
      <c r="K17" s="85" t="str">
        <f t="shared" si="0"/>
        <v>No</v>
      </c>
    </row>
    <row r="18" spans="1:11" x14ac:dyDescent="0.25">
      <c r="A18" s="102" t="s">
        <v>857</v>
      </c>
      <c r="B18" s="21" t="s">
        <v>213</v>
      </c>
      <c r="C18" s="62">
        <v>2953.0724756</v>
      </c>
      <c r="D18" s="5" t="str">
        <f>IF($B18="N/A","N/A",IF(C18&gt;15,"No",IF(C18&lt;-15,"No","Yes")))</f>
        <v>N/A</v>
      </c>
      <c r="E18" s="62">
        <v>3229.3662580999999</v>
      </c>
      <c r="F18" s="5" t="str">
        <f>IF($B18="N/A","N/A",IF(E18&gt;15,"No",IF(E18&lt;-15,"No","Yes")))</f>
        <v>N/A</v>
      </c>
      <c r="G18" s="62">
        <v>3660.0903761999998</v>
      </c>
      <c r="H18" s="5" t="str">
        <f>IF($B18="N/A","N/A",IF(G18&gt;15,"No",IF(G18&lt;-15,"No","Yes")))</f>
        <v>N/A</v>
      </c>
      <c r="I18" s="6">
        <v>9.3559999999999999</v>
      </c>
      <c r="J18" s="6">
        <v>13.34</v>
      </c>
      <c r="K18" s="85" t="str">
        <f t="shared" si="0"/>
        <v>Yes</v>
      </c>
    </row>
    <row r="19" spans="1:11" x14ac:dyDescent="0.25">
      <c r="A19" s="84" t="s">
        <v>131</v>
      </c>
      <c r="B19" s="21" t="s">
        <v>213</v>
      </c>
      <c r="C19" s="22">
        <v>0</v>
      </c>
      <c r="D19" s="21" t="s">
        <v>213</v>
      </c>
      <c r="E19" s="22">
        <v>0</v>
      </c>
      <c r="F19" s="21" t="s">
        <v>213</v>
      </c>
      <c r="G19" s="22">
        <v>11</v>
      </c>
      <c r="H19" s="5" t="str">
        <f>IF($B19="N/A","N/A",IF(G19&gt;15,"No",IF(G19&lt;-15,"No","Yes")))</f>
        <v>N/A</v>
      </c>
      <c r="I19" s="6" t="s">
        <v>1750</v>
      </c>
      <c r="J19" s="6" t="s">
        <v>1750</v>
      </c>
      <c r="K19" s="85" t="str">
        <f t="shared" si="0"/>
        <v>N/A</v>
      </c>
    </row>
    <row r="20" spans="1:11" x14ac:dyDescent="0.25">
      <c r="A20" s="84" t="s">
        <v>346</v>
      </c>
      <c r="B20" s="16" t="s">
        <v>213</v>
      </c>
      <c r="C20" s="4">
        <v>0</v>
      </c>
      <c r="D20" s="21" t="s">
        <v>213</v>
      </c>
      <c r="E20" s="4">
        <v>0</v>
      </c>
      <c r="F20" s="21" t="s">
        <v>213</v>
      </c>
      <c r="G20" s="4">
        <v>1.01957586E-2</v>
      </c>
      <c r="H20" s="5" t="str">
        <f>IF($B20="N/A","N/A",IF(G20&gt;15,"No",IF(G20&lt;-15,"No","Yes")))</f>
        <v>N/A</v>
      </c>
      <c r="I20" s="6" t="s">
        <v>1750</v>
      </c>
      <c r="J20" s="6" t="s">
        <v>1750</v>
      </c>
      <c r="K20" s="85" t="str">
        <f t="shared" si="0"/>
        <v>N/A</v>
      </c>
    </row>
    <row r="21" spans="1:11" ht="25" x14ac:dyDescent="0.25">
      <c r="A21" s="84" t="s">
        <v>836</v>
      </c>
      <c r="B21" s="21" t="s">
        <v>213</v>
      </c>
      <c r="C21" s="62" t="s">
        <v>1750</v>
      </c>
      <c r="D21" s="5" t="str">
        <f>IF($B21="N/A","N/A",IF(C21&gt;60,"No",IF(C21&lt;15,"No","Yes")))</f>
        <v>N/A</v>
      </c>
      <c r="E21" s="62" t="s">
        <v>1750</v>
      </c>
      <c r="F21" s="5" t="str">
        <f>IF($B21="N/A","N/A",IF(E21&gt;60,"No",IF(E21&lt;15,"No","Yes")))</f>
        <v>N/A</v>
      </c>
      <c r="G21" s="62">
        <v>1875.8</v>
      </c>
      <c r="H21" s="5" t="str">
        <f>IF($B21="N/A","N/A",IF(G21&gt;60,"No",IF(G21&lt;15,"No","Yes")))</f>
        <v>N/A</v>
      </c>
      <c r="I21" s="6" t="s">
        <v>1750</v>
      </c>
      <c r="J21" s="6" t="s">
        <v>1750</v>
      </c>
      <c r="K21" s="85" t="str">
        <f t="shared" si="0"/>
        <v>N/A</v>
      </c>
    </row>
    <row r="22" spans="1:11" x14ac:dyDescent="0.25">
      <c r="A22" s="84" t="s">
        <v>27</v>
      </c>
      <c r="B22" s="21" t="s">
        <v>217</v>
      </c>
      <c r="C22" s="22">
        <v>0</v>
      </c>
      <c r="D22" s="5" t="str">
        <f>IF($B22="N/A","N/A",IF(C22="N/A","N/A",IF(C22=0,"Yes","No")))</f>
        <v>Yes</v>
      </c>
      <c r="E22" s="22">
        <v>0</v>
      </c>
      <c r="F22" s="5" t="str">
        <f>IF($B22="N/A","N/A",IF(E22="N/A","N/A",IF(E22=0,"Yes","No")))</f>
        <v>Yes</v>
      </c>
      <c r="G22" s="22">
        <v>11</v>
      </c>
      <c r="H22" s="5" t="str">
        <f>IF($B22="N/A","N/A",IF(G22=0,"Yes","No"))</f>
        <v>No</v>
      </c>
      <c r="I22" s="6" t="s">
        <v>1750</v>
      </c>
      <c r="J22" s="6" t="s">
        <v>1750</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1750</v>
      </c>
      <c r="J24" s="95" t="s">
        <v>1750</v>
      </c>
      <c r="K24" s="96" t="str">
        <f t="shared" si="0"/>
        <v>N/A</v>
      </c>
    </row>
    <row r="25" spans="1:11" x14ac:dyDescent="0.25">
      <c r="A25" s="175" t="s">
        <v>1619</v>
      </c>
      <c r="B25" s="176"/>
      <c r="C25" s="176"/>
      <c r="D25" s="176"/>
      <c r="E25" s="176"/>
      <c r="F25" s="176"/>
      <c r="G25" s="176"/>
      <c r="H25" s="176"/>
      <c r="I25" s="176"/>
      <c r="J25" s="176"/>
      <c r="K25" s="177"/>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49218</v>
      </c>
      <c r="D6" s="5" t="str">
        <f>IF($B6="N/A","N/A",IF(C6&gt;15,"No",IF(C6&lt;-15,"No","Yes")))</f>
        <v>N/A</v>
      </c>
      <c r="E6" s="22">
        <v>49345</v>
      </c>
      <c r="F6" s="5" t="str">
        <f>IF($B6="N/A","N/A",IF(E6&gt;15,"No",IF(E6&lt;-15,"No","Yes")))</f>
        <v>N/A</v>
      </c>
      <c r="G6" s="22">
        <v>47251</v>
      </c>
      <c r="H6" s="5" t="str">
        <f>IF($B6="N/A","N/A",IF(G6&gt;15,"No",IF(G6&lt;-15,"No","Yes")))</f>
        <v>N/A</v>
      </c>
      <c r="I6" s="6">
        <v>0.25800000000000001</v>
      </c>
      <c r="J6" s="6">
        <v>-4.24</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ht="25" x14ac:dyDescent="0.25">
      <c r="A9" s="104" t="s">
        <v>838</v>
      </c>
      <c r="B9" s="21" t="s">
        <v>236</v>
      </c>
      <c r="C9" s="23">
        <v>101.59459150000001</v>
      </c>
      <c r="D9" s="5" t="str">
        <f>IF($B9="N/A","N/A",IF(C9&gt;100,"No",IF(C9&lt;50,"No","Yes")))</f>
        <v>No</v>
      </c>
      <c r="E9" s="23">
        <v>106.95482938000001</v>
      </c>
      <c r="F9" s="5" t="str">
        <f>IF($B9="N/A","N/A",IF(E9&gt;100,"No",IF(E9&lt;50,"No","Yes")))</f>
        <v>No</v>
      </c>
      <c r="G9" s="23">
        <v>113.97590304000001</v>
      </c>
      <c r="H9" s="5" t="str">
        <f>IF($B9="N/A","N/A",IF(G9&gt;100,"No",IF(G9&lt;50,"No","Yes")))</f>
        <v>No</v>
      </c>
      <c r="I9" s="6">
        <v>5.2759999999999998</v>
      </c>
      <c r="J9" s="6">
        <v>6.5650000000000004</v>
      </c>
      <c r="K9" s="85" t="str">
        <f t="shared" si="0"/>
        <v>Yes</v>
      </c>
    </row>
    <row r="10" spans="1:11" ht="25" x14ac:dyDescent="0.25">
      <c r="A10" s="104" t="s">
        <v>839</v>
      </c>
      <c r="B10" s="21" t="s">
        <v>213</v>
      </c>
      <c r="C10" s="23">
        <v>477.23977036999997</v>
      </c>
      <c r="D10" s="5" t="str">
        <f>IF($B10="N/A","N/A",IF(C10&gt;15,"No",IF(C10&lt;-15,"No","Yes")))</f>
        <v>N/A</v>
      </c>
      <c r="E10" s="23">
        <v>490.81130079000002</v>
      </c>
      <c r="F10" s="5" t="str">
        <f>IF($B10="N/A","N/A",IF(E10&gt;15,"No",IF(E10&lt;-15,"No","Yes")))</f>
        <v>N/A</v>
      </c>
      <c r="G10" s="23">
        <v>257.15209083000002</v>
      </c>
      <c r="H10" s="5" t="str">
        <f>IF($B10="N/A","N/A",IF(G10&gt;15,"No",IF(G10&lt;-15,"No","Yes")))</f>
        <v>N/A</v>
      </c>
      <c r="I10" s="6">
        <v>2.8439999999999999</v>
      </c>
      <c r="J10" s="6">
        <v>-47.6</v>
      </c>
      <c r="K10" s="85" t="str">
        <f t="shared" si="0"/>
        <v>No</v>
      </c>
    </row>
    <row r="11" spans="1:11" ht="25" x14ac:dyDescent="0.25">
      <c r="A11" s="104" t="s">
        <v>840</v>
      </c>
      <c r="B11" s="21" t="s">
        <v>213</v>
      </c>
      <c r="C11" s="23">
        <v>392.13632948999998</v>
      </c>
      <c r="D11" s="5" t="str">
        <f>IF($B11="N/A","N/A",IF(C11&gt;15,"No",IF(C11&lt;-15,"No","Yes")))</f>
        <v>N/A</v>
      </c>
      <c r="E11" s="23">
        <v>408.28295179999998</v>
      </c>
      <c r="F11" s="5" t="str">
        <f>IF($B11="N/A","N/A",IF(E11&gt;15,"No",IF(E11&lt;-15,"No","Yes")))</f>
        <v>N/A</v>
      </c>
      <c r="G11" s="23">
        <v>412.80539966999999</v>
      </c>
      <c r="H11" s="5" t="str">
        <f>IF($B11="N/A","N/A",IF(G11&gt;15,"No",IF(G11&lt;-15,"No","Yes")))</f>
        <v>N/A</v>
      </c>
      <c r="I11" s="6">
        <v>4.1180000000000003</v>
      </c>
      <c r="J11" s="6">
        <v>1.1080000000000001</v>
      </c>
      <c r="K11" s="85" t="str">
        <f t="shared" si="0"/>
        <v>Yes</v>
      </c>
    </row>
    <row r="12" spans="1:11" ht="25" x14ac:dyDescent="0.25">
      <c r="A12" s="104" t="s">
        <v>841</v>
      </c>
      <c r="B12" s="21" t="s">
        <v>213</v>
      </c>
      <c r="C12" s="23">
        <v>223.89023732999999</v>
      </c>
      <c r="D12" s="5" t="str">
        <f>IF($B12="N/A","N/A",IF(C12&gt;15,"No",IF(C12&lt;-15,"No","Yes")))</f>
        <v>N/A</v>
      </c>
      <c r="E12" s="23">
        <v>232.79527286000001</v>
      </c>
      <c r="F12" s="5" t="str">
        <f>IF($B12="N/A","N/A",IF(E12&gt;15,"No",IF(E12&lt;-15,"No","Yes")))</f>
        <v>N/A</v>
      </c>
      <c r="G12" s="23">
        <v>236.15423189000001</v>
      </c>
      <c r="H12" s="5" t="str">
        <f>IF($B12="N/A","N/A",IF(G12&gt;15,"No",IF(G12&lt;-15,"No","Yes")))</f>
        <v>N/A</v>
      </c>
      <c r="I12" s="6">
        <v>3.9769999999999999</v>
      </c>
      <c r="J12" s="6">
        <v>1.4430000000000001</v>
      </c>
      <c r="K12" s="85" t="str">
        <f t="shared" si="0"/>
        <v>Yes</v>
      </c>
    </row>
    <row r="13" spans="1:11" x14ac:dyDescent="0.25">
      <c r="A13" s="104" t="s">
        <v>650</v>
      </c>
      <c r="B13" s="21" t="s">
        <v>237</v>
      </c>
      <c r="C13" s="4">
        <v>85.460603844000005</v>
      </c>
      <c r="D13" s="5" t="str">
        <f>IF($B13="N/A","N/A",IF(C13&gt;99,"No",IF(C13&lt;75,"No","Yes")))</f>
        <v>Yes</v>
      </c>
      <c r="E13" s="4">
        <v>84.786705846999993</v>
      </c>
      <c r="F13" s="5" t="str">
        <f>IF($B13="N/A","N/A",IF(E13&gt;99,"No",IF(E13&lt;75,"No","Yes")))</f>
        <v>Yes</v>
      </c>
      <c r="G13" s="4">
        <v>80.590886964999996</v>
      </c>
      <c r="H13" s="5" t="str">
        <f>IF($B13="N/A","N/A",IF(G13&gt;99,"No",IF(G13&lt;75,"No","Yes")))</f>
        <v>Yes</v>
      </c>
      <c r="I13" s="6">
        <v>-0.78900000000000003</v>
      </c>
      <c r="J13" s="6">
        <v>-4.95</v>
      </c>
      <c r="K13" s="85" t="str">
        <f t="shared" ref="K13:K24" si="1">IF(J13="Div by 0", "N/A", IF(J13="N/A","N/A", IF(J13&gt;30, "No", IF(J13&lt;-30, "No", "Yes"))))</f>
        <v>Yes</v>
      </c>
    </row>
    <row r="14" spans="1:11" x14ac:dyDescent="0.25">
      <c r="A14" s="104" t="s">
        <v>492</v>
      </c>
      <c r="B14" s="21" t="s">
        <v>213</v>
      </c>
      <c r="C14" s="5">
        <v>99.873995530000002</v>
      </c>
      <c r="D14" s="5" t="str">
        <f>IF($B14="N/A","N/A",IF(C14&gt;15,"No",IF(C14&lt;-15,"No","Yes")))</f>
        <v>N/A</v>
      </c>
      <c r="E14" s="5">
        <v>99.918734165000004</v>
      </c>
      <c r="F14" s="5" t="str">
        <f>IF($B14="N/A","N/A",IF(E14&gt;15,"No",IF(E14&lt;-15,"No","Yes")))</f>
        <v>N/A</v>
      </c>
      <c r="G14" s="5">
        <v>99.910714286000001</v>
      </c>
      <c r="H14" s="5" t="str">
        <f>IF($B14="N/A","N/A",IF(G14&gt;15,"No",IF(G14&lt;-15,"No","Yes")))</f>
        <v>N/A</v>
      </c>
      <c r="I14" s="6">
        <v>4.48E-2</v>
      </c>
      <c r="J14" s="6">
        <v>-8.0000000000000002E-3</v>
      </c>
      <c r="K14" s="85" t="str">
        <f t="shared" si="1"/>
        <v>Yes</v>
      </c>
    </row>
    <row r="15" spans="1:11" x14ac:dyDescent="0.25">
      <c r="A15" s="104" t="s">
        <v>842</v>
      </c>
      <c r="B15" s="21" t="s">
        <v>213</v>
      </c>
      <c r="C15" s="22">
        <v>29.145421218999999</v>
      </c>
      <c r="D15" s="5" t="str">
        <f>IF($B15="N/A","N/A",IF(C15&gt;15,"No",IF(C15&lt;-15,"No","Yes")))</f>
        <v>N/A</v>
      </c>
      <c r="E15" s="6">
        <v>29.211797914000002</v>
      </c>
      <c r="F15" s="5" t="str">
        <f>IF($B15="N/A","N/A",IF(E15&gt;15,"No",IF(E15&lt;-15,"No","Yes")))</f>
        <v>N/A</v>
      </c>
      <c r="G15" s="6">
        <v>29.004363138999999</v>
      </c>
      <c r="H15" s="5" t="str">
        <f>IF($B15="N/A","N/A",IF(G15&gt;15,"No",IF(G15&lt;-15,"No","Yes")))</f>
        <v>N/A</v>
      </c>
      <c r="I15" s="6">
        <v>0.22770000000000001</v>
      </c>
      <c r="J15" s="6">
        <v>-0.71</v>
      </c>
      <c r="K15" s="85" t="str">
        <f t="shared" si="1"/>
        <v>Yes</v>
      </c>
    </row>
    <row r="16" spans="1:11" x14ac:dyDescent="0.25">
      <c r="A16" s="105" t="s">
        <v>651</v>
      </c>
      <c r="B16" s="29" t="s">
        <v>238</v>
      </c>
      <c r="C16" s="5">
        <v>4.3987971879999996</v>
      </c>
      <c r="D16" s="5" t="str">
        <f>IF($B16="N/A","N/A",IF(C16&gt;20,"No",IF(C16&lt;=0,"No","Yes")))</f>
        <v>Yes</v>
      </c>
      <c r="E16" s="5">
        <v>4.5029891580000001</v>
      </c>
      <c r="F16" s="5" t="str">
        <f>IF($B16="N/A","N/A",IF(E16&gt;20,"No",IF(E16&lt;=0,"No","Yes")))</f>
        <v>Yes</v>
      </c>
      <c r="G16" s="5">
        <v>11.790226662</v>
      </c>
      <c r="H16" s="5" t="str">
        <f>IF($B16="N/A","N/A",IF(G16&gt;20,"No",IF(G16&lt;=0,"No","Yes")))</f>
        <v>Yes</v>
      </c>
      <c r="I16" s="6">
        <v>2.3690000000000002</v>
      </c>
      <c r="J16" s="6">
        <v>161.80000000000001</v>
      </c>
      <c r="K16" s="85" t="str">
        <f t="shared" si="1"/>
        <v>No</v>
      </c>
    </row>
    <row r="17" spans="1:11" x14ac:dyDescent="0.25">
      <c r="A17" s="105" t="s">
        <v>369</v>
      </c>
      <c r="B17" s="21" t="s">
        <v>213</v>
      </c>
      <c r="C17" s="5">
        <v>100</v>
      </c>
      <c r="D17" s="5" t="str">
        <f>IF($B17="N/A","N/A",IF(C17&gt;15,"No",IF(C17&lt;-15,"No","Yes")))</f>
        <v>N/A</v>
      </c>
      <c r="E17" s="5">
        <v>100</v>
      </c>
      <c r="F17" s="5" t="str">
        <f>IF($B17="N/A","N/A",IF(E17&gt;15,"No",IF(E17&lt;-15,"No","Yes")))</f>
        <v>N/A</v>
      </c>
      <c r="G17" s="5">
        <v>99.946149704000007</v>
      </c>
      <c r="H17" s="5" t="str">
        <f>IF($B17="N/A","N/A",IF(G17&gt;15,"No",IF(G17&lt;-15,"No","Yes")))</f>
        <v>N/A</v>
      </c>
      <c r="I17" s="6">
        <v>0</v>
      </c>
      <c r="J17" s="6">
        <v>-5.3999999999999999E-2</v>
      </c>
      <c r="K17" s="85" t="str">
        <f t="shared" si="1"/>
        <v>Yes</v>
      </c>
    </row>
    <row r="18" spans="1:11" x14ac:dyDescent="0.25">
      <c r="A18" s="105" t="s">
        <v>843</v>
      </c>
      <c r="B18" s="21" t="s">
        <v>213</v>
      </c>
      <c r="C18" s="6">
        <v>28.321939954000001</v>
      </c>
      <c r="D18" s="5" t="str">
        <f>IF($B18="N/A","N/A",IF(C18&gt;15,"No",IF(C18&lt;-15,"No","Yes")))</f>
        <v>N/A</v>
      </c>
      <c r="E18" s="6">
        <v>28.49819982</v>
      </c>
      <c r="F18" s="5" t="str">
        <f>IF($B18="N/A","N/A",IF(E18&gt;15,"No",IF(E18&lt;-15,"No","Yes")))</f>
        <v>N/A</v>
      </c>
      <c r="G18" s="6">
        <v>28.85308908</v>
      </c>
      <c r="H18" s="5" t="str">
        <f>IF($B18="N/A","N/A",IF(G18&gt;15,"No",IF(G18&lt;-15,"No","Yes")))</f>
        <v>N/A</v>
      </c>
      <c r="I18" s="6">
        <v>0.62229999999999996</v>
      </c>
      <c r="J18" s="6">
        <v>1.2450000000000001</v>
      </c>
      <c r="K18" s="85" t="str">
        <f t="shared" si="1"/>
        <v>Yes</v>
      </c>
    </row>
    <row r="19" spans="1:11" x14ac:dyDescent="0.25">
      <c r="A19" s="104" t="s">
        <v>652</v>
      </c>
      <c r="B19" s="29" t="s">
        <v>239</v>
      </c>
      <c r="C19" s="5">
        <v>0.55467511889999999</v>
      </c>
      <c r="D19" s="5" t="str">
        <f>IF($B19="N/A","N/A",IF(C19&gt;10,"No",IF(C19&lt;=0,"No","Yes")))</f>
        <v>Yes</v>
      </c>
      <c r="E19" s="5">
        <v>0.50258384840000003</v>
      </c>
      <c r="F19" s="5" t="str">
        <f>IF($B19="N/A","N/A",IF(E19&gt;10,"No",IF(E19&lt;=0,"No","Yes")))</f>
        <v>Yes</v>
      </c>
      <c r="G19" s="5">
        <v>0.48676218490000001</v>
      </c>
      <c r="H19" s="5" t="str">
        <f>IF($B19="N/A","N/A",IF(G19&gt;10,"No",IF(G19&lt;=0,"No","Yes")))</f>
        <v>Yes</v>
      </c>
      <c r="I19" s="6">
        <v>-9.39</v>
      </c>
      <c r="J19" s="6">
        <v>-3.15</v>
      </c>
      <c r="K19" s="85" t="str">
        <f t="shared" si="1"/>
        <v>Yes</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29.260073259999999</v>
      </c>
      <c r="D21" s="5" t="str">
        <f>IF($B21="N/A","N/A",IF(C21&gt;15,"No",IF(C21&lt;-15,"No","Yes")))</f>
        <v>N/A</v>
      </c>
      <c r="E21" s="6">
        <v>28.358870968000002</v>
      </c>
      <c r="F21" s="5" t="str">
        <f>IF($B21="N/A","N/A",IF(E21&gt;15,"No",IF(E21&lt;-15,"No","Yes")))</f>
        <v>N/A</v>
      </c>
      <c r="G21" s="6">
        <v>28.665217390999999</v>
      </c>
      <c r="H21" s="5" t="str">
        <f>IF($B21="N/A","N/A",IF(G21&gt;15,"No",IF(G21&lt;-15,"No","Yes")))</f>
        <v>N/A</v>
      </c>
      <c r="I21" s="6">
        <v>-3.08</v>
      </c>
      <c r="J21" s="6">
        <v>1.08</v>
      </c>
      <c r="K21" s="85" t="str">
        <f t="shared" si="1"/>
        <v>Yes</v>
      </c>
    </row>
    <row r="22" spans="1:11" x14ac:dyDescent="0.25">
      <c r="A22" s="104" t="s">
        <v>1681</v>
      </c>
      <c r="B22" s="29" t="s">
        <v>224</v>
      </c>
      <c r="C22" s="5">
        <v>9.5859238490000003</v>
      </c>
      <c r="D22" s="5" t="str">
        <f>IF($B22="N/A","N/A",IF(C22&gt;5,"No",IF(C22&lt;=0,"No","Yes")))</f>
        <v>No</v>
      </c>
      <c r="E22" s="5">
        <v>10.207721147000001</v>
      </c>
      <c r="F22" s="5" t="str">
        <f>IF($B22="N/A","N/A",IF(E22&gt;5,"No",IF(E22&lt;=0,"No","Yes")))</f>
        <v>No</v>
      </c>
      <c r="G22" s="5">
        <v>7.1321241877999997</v>
      </c>
      <c r="H22" s="5" t="str">
        <f>IF($B22="N/A","N/A",IF(G22&gt;5,"No",IF(G22&lt;=0,"No","Yes")))</f>
        <v>No</v>
      </c>
      <c r="I22" s="6">
        <v>6.4870000000000001</v>
      </c>
      <c r="J22" s="6">
        <v>-30.1</v>
      </c>
      <c r="K22" s="85" t="str">
        <f t="shared" si="1"/>
        <v>No</v>
      </c>
    </row>
    <row r="23" spans="1:11" x14ac:dyDescent="0.25">
      <c r="A23" s="104" t="s">
        <v>130</v>
      </c>
      <c r="B23" s="21" t="s">
        <v>213</v>
      </c>
      <c r="C23" s="5">
        <v>100</v>
      </c>
      <c r="D23" s="5" t="str">
        <f>IF($B23="N/A","N/A",IF(C23&gt;15,"No",IF(C23&lt;-15,"No","Yes")))</f>
        <v>N/A</v>
      </c>
      <c r="E23" s="5">
        <v>100</v>
      </c>
      <c r="F23" s="5" t="str">
        <f>IF($B23="N/A","N/A",IF(E23&gt;15,"No",IF(E23&lt;-15,"No","Yes")))</f>
        <v>N/A</v>
      </c>
      <c r="G23" s="5">
        <v>95.637982195999996</v>
      </c>
      <c r="H23" s="5" t="str">
        <f>IF($B23="N/A","N/A",IF(G23&gt;15,"No",IF(G23&lt;-15,"No","Yes")))</f>
        <v>N/A</v>
      </c>
      <c r="I23" s="6">
        <v>0</v>
      </c>
      <c r="J23" s="6">
        <v>-4.3600000000000003</v>
      </c>
      <c r="K23" s="85" t="str">
        <f t="shared" si="1"/>
        <v>Yes</v>
      </c>
    </row>
    <row r="24" spans="1:11" x14ac:dyDescent="0.25">
      <c r="A24" s="104" t="s">
        <v>845</v>
      </c>
      <c r="B24" s="21" t="s">
        <v>213</v>
      </c>
      <c r="C24" s="6">
        <v>22.809241203999999</v>
      </c>
      <c r="D24" s="5" t="str">
        <f>IF($B24="N/A","N/A",IF(C24&gt;15,"No",IF(C24&lt;-15,"No","Yes")))</f>
        <v>N/A</v>
      </c>
      <c r="E24" s="6">
        <v>21.209053008000001</v>
      </c>
      <c r="F24" s="5" t="str">
        <f>IF($B24="N/A","N/A",IF(E24&gt;15,"No",IF(E24&lt;-15,"No","Yes")))</f>
        <v>N/A</v>
      </c>
      <c r="G24" s="6">
        <v>20.851380701</v>
      </c>
      <c r="H24" s="5" t="str">
        <f>IF($B24="N/A","N/A",IF(G24&gt;15,"No",IF(G24&lt;-15,"No","Yes")))</f>
        <v>N/A</v>
      </c>
      <c r="I24" s="6">
        <v>-7.02</v>
      </c>
      <c r="J24" s="6">
        <v>-1.69</v>
      </c>
      <c r="K24" s="85" t="str">
        <f t="shared" si="1"/>
        <v>Yes</v>
      </c>
    </row>
    <row r="25" spans="1:11" x14ac:dyDescent="0.25">
      <c r="A25" s="104" t="s">
        <v>15</v>
      </c>
      <c r="B25" s="21" t="s">
        <v>240</v>
      </c>
      <c r="C25" s="5">
        <v>1.4974196432</v>
      </c>
      <c r="D25" s="5" t="str">
        <f>IF($B25="N/A","N/A",IF(C25&gt;20,"No",IF(C25&lt;1,"No","Yes")))</f>
        <v>Yes</v>
      </c>
      <c r="E25" s="5">
        <v>1.2017428311</v>
      </c>
      <c r="F25" s="5" t="str">
        <f>IF($B25="N/A","N/A",IF(E25&gt;20,"No",IF(E25&lt;1,"No","Yes")))</f>
        <v>Yes</v>
      </c>
      <c r="G25" s="5">
        <v>1.3142578993</v>
      </c>
      <c r="H25" s="5" t="str">
        <f>IF($B25="N/A","N/A",IF(G25&gt;20,"No",IF(G25&lt;1,"No","Yes")))</f>
        <v>Yes</v>
      </c>
      <c r="I25" s="6">
        <v>-19.7</v>
      </c>
      <c r="J25" s="6">
        <v>9.3629999999999995</v>
      </c>
      <c r="K25" s="85" t="str">
        <f t="shared" ref="K25:K34" si="2">IF(J25="Div by 0", "N/A", IF(J25="N/A","N/A", IF(J25&gt;30, "No", IF(J25&lt;-30, "No", "Yes"))))</f>
        <v>Yes</v>
      </c>
    </row>
    <row r="26" spans="1:11" x14ac:dyDescent="0.25">
      <c r="A26" s="104"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85" t="str">
        <f t="shared" si="2"/>
        <v>Yes</v>
      </c>
    </row>
    <row r="27" spans="1:11" x14ac:dyDescent="0.25">
      <c r="A27" s="104" t="s">
        <v>32</v>
      </c>
      <c r="B27" s="21" t="s">
        <v>214</v>
      </c>
      <c r="C27" s="5">
        <v>95.834857166000006</v>
      </c>
      <c r="D27" s="5" t="str">
        <f>IF($B27="N/A","N/A",IF(C27&gt;100,"No",IF(C27&lt;95,"No","Yes")))</f>
        <v>Yes</v>
      </c>
      <c r="E27" s="5">
        <v>95.561860370999995</v>
      </c>
      <c r="F27" s="5" t="str">
        <f>IF($B27="N/A","N/A",IF(E27&gt;100,"No",IF(E27&lt;95,"No","Yes")))</f>
        <v>Yes</v>
      </c>
      <c r="G27" s="5">
        <v>97.111172249999996</v>
      </c>
      <c r="H27" s="5" t="str">
        <f>IF($B27="N/A","N/A",IF(G27&gt;100,"No",IF(G27&lt;95,"No","Yes")))</f>
        <v>Yes</v>
      </c>
      <c r="I27" s="6">
        <v>-0.28499999999999998</v>
      </c>
      <c r="J27" s="6">
        <v>1.621</v>
      </c>
      <c r="K27" s="85" t="str">
        <f t="shared" si="2"/>
        <v>Yes</v>
      </c>
    </row>
    <row r="28" spans="1:11" x14ac:dyDescent="0.25">
      <c r="A28" s="104" t="s">
        <v>846</v>
      </c>
      <c r="B28" s="21" t="s">
        <v>226</v>
      </c>
      <c r="C28" s="5">
        <v>12.398236091999999</v>
      </c>
      <c r="D28" s="5" t="str">
        <f>IF($B28="N/A","N/A",IF(C28&gt;30,"No",IF(C28&lt;5,"No","Yes")))</f>
        <v>Yes</v>
      </c>
      <c r="E28" s="5">
        <v>13.818258932999999</v>
      </c>
      <c r="F28" s="5" t="str">
        <f>IF($B28="N/A","N/A",IF(E28&gt;30,"No",IF(E28&lt;5,"No","Yes")))</f>
        <v>Yes</v>
      </c>
      <c r="G28" s="5">
        <v>12.347992852000001</v>
      </c>
      <c r="H28" s="5" t="str">
        <f>IF($B28="N/A","N/A",IF(G28&gt;30,"No",IF(G28&lt;5,"No","Yes")))</f>
        <v>Yes</v>
      </c>
      <c r="I28" s="6">
        <v>11.45</v>
      </c>
      <c r="J28" s="6">
        <v>-10.6</v>
      </c>
      <c r="K28" s="85" t="str">
        <f t="shared" si="2"/>
        <v>Yes</v>
      </c>
    </row>
    <row r="29" spans="1:11" x14ac:dyDescent="0.25">
      <c r="A29" s="104" t="s">
        <v>847</v>
      </c>
      <c r="B29" s="21" t="s">
        <v>227</v>
      </c>
      <c r="C29" s="5">
        <v>44.118894165999997</v>
      </c>
      <c r="D29" s="5" t="str">
        <f>IF($B29="N/A","N/A",IF(C29&gt;75,"No",IF(C29&lt;15,"No","Yes")))</f>
        <v>Yes</v>
      </c>
      <c r="E29" s="5">
        <v>42.387869791</v>
      </c>
      <c r="F29" s="5" t="str">
        <f>IF($B29="N/A","N/A",IF(E29&gt;75,"No",IF(E29&lt;15,"No","Yes")))</f>
        <v>Yes</v>
      </c>
      <c r="G29" s="5">
        <v>40.528701564999999</v>
      </c>
      <c r="H29" s="5" t="str">
        <f>IF($B29="N/A","N/A",IF(G29&gt;75,"No",IF(G29&lt;15,"No","Yes")))</f>
        <v>Yes</v>
      </c>
      <c r="I29" s="6">
        <v>-3.92</v>
      </c>
      <c r="J29" s="6">
        <v>-4.3899999999999997</v>
      </c>
      <c r="K29" s="85" t="str">
        <f t="shared" si="2"/>
        <v>Yes</v>
      </c>
    </row>
    <row r="30" spans="1:11" x14ac:dyDescent="0.25">
      <c r="A30" s="104" t="s">
        <v>848</v>
      </c>
      <c r="B30" s="21" t="s">
        <v>228</v>
      </c>
      <c r="C30" s="5">
        <v>43.482869741999998</v>
      </c>
      <c r="D30" s="5" t="str">
        <f>IF($B30="N/A","N/A",IF(C30&gt;70,"No",IF(C30&lt;25,"No","Yes")))</f>
        <v>Yes</v>
      </c>
      <c r="E30" s="5">
        <v>43.793871275999997</v>
      </c>
      <c r="F30" s="5" t="str">
        <f>IF($B30="N/A","N/A",IF(E30&gt;70,"No",IF(E30&lt;25,"No","Yes")))</f>
        <v>Yes</v>
      </c>
      <c r="G30" s="5">
        <v>44.710805039</v>
      </c>
      <c r="H30" s="5" t="str">
        <f>IF($B30="N/A","N/A",IF(G30&gt;70,"No",IF(G30&lt;25,"No","Yes")))</f>
        <v>Yes</v>
      </c>
      <c r="I30" s="6">
        <v>0.71519999999999995</v>
      </c>
      <c r="J30" s="6">
        <v>2.0939999999999999</v>
      </c>
      <c r="K30" s="85" t="str">
        <f t="shared" si="2"/>
        <v>Yes</v>
      </c>
    </row>
    <row r="31" spans="1:11" x14ac:dyDescent="0.25">
      <c r="A31" s="104" t="s">
        <v>160</v>
      </c>
      <c r="B31" s="21" t="s">
        <v>214</v>
      </c>
      <c r="C31" s="5">
        <v>99.947173797999994</v>
      </c>
      <c r="D31" s="5" t="str">
        <f>IF($B31="N/A","N/A",IF(C31&gt;100,"No",IF(C31&lt;95,"No","Yes")))</f>
        <v>Yes</v>
      </c>
      <c r="E31" s="5">
        <v>99.971628331000005</v>
      </c>
      <c r="F31" s="5" t="str">
        <f>IF($B31="N/A","N/A",IF(E31&gt;100,"No",IF(E31&lt;95,"No","Yes")))</f>
        <v>Yes</v>
      </c>
      <c r="G31" s="5">
        <v>99.987301856000002</v>
      </c>
      <c r="H31" s="5" t="str">
        <f>IF($B31="N/A","N/A",IF(G31&gt;100,"No",IF(G31&lt;95,"No","Yes")))</f>
        <v>Yes</v>
      </c>
      <c r="I31" s="6">
        <v>2.4500000000000001E-2</v>
      </c>
      <c r="J31" s="6">
        <v>1.5699999999999999E-2</v>
      </c>
      <c r="K31" s="85" t="str">
        <f t="shared" si="2"/>
        <v>Yes</v>
      </c>
    </row>
    <row r="32" spans="1:11" x14ac:dyDescent="0.25">
      <c r="A32" s="83" t="s">
        <v>372</v>
      </c>
      <c r="B32" s="21" t="s">
        <v>241</v>
      </c>
      <c r="C32" s="5">
        <v>0.95493518629999996</v>
      </c>
      <c r="D32" s="5" t="str">
        <f>IF($B32="N/A","N/A",IF(C32&gt;5,"No",IF(C32&lt;1,"No","Yes")))</f>
        <v>No</v>
      </c>
      <c r="E32" s="5">
        <v>0.80656601480000001</v>
      </c>
      <c r="F32" s="5" t="str">
        <f>IF($B32="N/A","N/A",IF(E32&gt;5,"No",IF(E32&lt;1,"No","Yes")))</f>
        <v>No</v>
      </c>
      <c r="G32" s="5">
        <v>0.92484815139999998</v>
      </c>
      <c r="H32" s="5" t="str">
        <f>IF($B32="N/A","N/A",IF(G32&gt;5,"No",IF(G32&lt;1,"No","Yes")))</f>
        <v>No</v>
      </c>
      <c r="I32" s="6">
        <v>-15.5</v>
      </c>
      <c r="J32" s="6">
        <v>14.66</v>
      </c>
      <c r="K32" s="85" t="str">
        <f t="shared" si="2"/>
        <v>Yes</v>
      </c>
    </row>
    <row r="33" spans="1:11" x14ac:dyDescent="0.25">
      <c r="A33" s="83" t="s">
        <v>374</v>
      </c>
      <c r="B33" s="21" t="s">
        <v>242</v>
      </c>
      <c r="C33" s="5">
        <v>97.037669144999995</v>
      </c>
      <c r="D33" s="5" t="str">
        <f>IF($B33="N/A","N/A",IF(C33&gt;98,"No",IF(C33&lt;8,"No","Yes")))</f>
        <v>Yes</v>
      </c>
      <c r="E33" s="5">
        <v>97.383726820999996</v>
      </c>
      <c r="F33" s="5" t="str">
        <f>IF($B33="N/A","N/A",IF(E33&gt;98,"No",IF(E33&lt;8,"No","Yes")))</f>
        <v>Yes</v>
      </c>
      <c r="G33" s="5">
        <v>97.223339189000001</v>
      </c>
      <c r="H33" s="5" t="str">
        <f>IF($B33="N/A","N/A",IF(G33&gt;98,"No",IF(G33&lt;8,"No","Yes")))</f>
        <v>Yes</v>
      </c>
      <c r="I33" s="6">
        <v>0.35659999999999997</v>
      </c>
      <c r="J33" s="6">
        <v>-0.16500000000000001</v>
      </c>
      <c r="K33" s="85" t="str">
        <f t="shared" si="2"/>
        <v>Yes</v>
      </c>
    </row>
    <row r="34" spans="1:11" x14ac:dyDescent="0.25">
      <c r="A34" s="100" t="s">
        <v>375</v>
      </c>
      <c r="B34" s="106" t="s">
        <v>224</v>
      </c>
      <c r="C34" s="94">
        <v>0.89804543049999996</v>
      </c>
      <c r="D34" s="94" t="str">
        <f>IF($B34="N/A","N/A",IF(C34&gt;5,"No",IF(C34&lt;=0,"No","Yes")))</f>
        <v>Yes</v>
      </c>
      <c r="E34" s="94">
        <v>0.87952173469999995</v>
      </c>
      <c r="F34" s="94" t="str">
        <f>IF($B34="N/A","N/A",IF(E34&gt;5,"No",IF(E34&lt;=0,"No","Yes")))</f>
        <v>Yes</v>
      </c>
      <c r="G34" s="94">
        <v>0.87617193289999995</v>
      </c>
      <c r="H34" s="94" t="str">
        <f>IF($B34="N/A","N/A",IF(G34&gt;5,"No",IF(G34&lt;=0,"No","Yes")))</f>
        <v>Yes</v>
      </c>
      <c r="I34" s="95">
        <v>-2.06</v>
      </c>
      <c r="J34" s="95">
        <v>-0.38100000000000001</v>
      </c>
      <c r="K34" s="96" t="str">
        <f t="shared" si="2"/>
        <v>Yes</v>
      </c>
    </row>
    <row r="35" spans="1:11" ht="12" customHeight="1" x14ac:dyDescent="0.25">
      <c r="A35" s="175" t="s">
        <v>1619</v>
      </c>
      <c r="B35" s="176"/>
      <c r="C35" s="176"/>
      <c r="D35" s="176"/>
      <c r="E35" s="176"/>
      <c r="F35" s="176"/>
      <c r="G35" s="176"/>
      <c r="H35" s="176"/>
      <c r="I35" s="176"/>
      <c r="J35" s="176"/>
      <c r="K35" s="177"/>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1749</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1644</v>
      </c>
      <c r="D6" s="5" t="str">
        <f>IF($B6="N/A","N/A",IF(C6&gt;15,"No",IF(C6&lt;-15,"No","Yes")))</f>
        <v>N/A</v>
      </c>
      <c r="E6" s="22">
        <v>1621</v>
      </c>
      <c r="F6" s="5" t="str">
        <f>IF($B6="N/A","N/A",IF(E6&gt;15,"No",IF(E6&lt;-15,"No","Yes")))</f>
        <v>N/A</v>
      </c>
      <c r="G6" s="22">
        <v>1789</v>
      </c>
      <c r="H6" s="5" t="str">
        <f>IF($B6="N/A","N/A",IF(G6&gt;15,"No",IF(G6&lt;-15,"No","Yes")))</f>
        <v>N/A</v>
      </c>
      <c r="I6" s="6">
        <v>-1.4</v>
      </c>
      <c r="J6" s="6">
        <v>10.36</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23">
        <v>1921.2579075000001</v>
      </c>
      <c r="D9" s="5" t="str">
        <f>IF($B9="N/A","N/A",IF(C9&gt;15,"No",IF(C9&lt;-15,"No","Yes")))</f>
        <v>N/A</v>
      </c>
      <c r="E9" s="23">
        <v>1942.2368908000001</v>
      </c>
      <c r="F9" s="5" t="str">
        <f>IF($B9="N/A","N/A",IF(E9&gt;15,"No",IF(E9&lt;-15,"No","Yes")))</f>
        <v>N/A</v>
      </c>
      <c r="G9" s="23">
        <v>2278.4153157999999</v>
      </c>
      <c r="H9" s="5" t="str">
        <f>IF($B9="N/A","N/A",IF(G9&gt;15,"No",IF(G9&lt;-15,"No","Yes")))</f>
        <v>N/A</v>
      </c>
      <c r="I9" s="6">
        <v>1.0920000000000001</v>
      </c>
      <c r="J9" s="6">
        <v>17.309999999999999</v>
      </c>
      <c r="K9" s="85" t="str">
        <f t="shared" si="0"/>
        <v>Yes</v>
      </c>
    </row>
    <row r="10" spans="1:11" x14ac:dyDescent="0.25">
      <c r="A10" s="104" t="s">
        <v>650</v>
      </c>
      <c r="B10" s="21" t="s">
        <v>237</v>
      </c>
      <c r="C10" s="4">
        <v>94.890510949000003</v>
      </c>
      <c r="D10" s="5" t="str">
        <f>IF($B10="N/A","N/A",IF(C10&gt;99,"No",IF(C10&lt;75,"No","Yes")))</f>
        <v>Yes</v>
      </c>
      <c r="E10" s="4">
        <v>94.818013571999998</v>
      </c>
      <c r="F10" s="5" t="str">
        <f>IF($B10="N/A","N/A",IF(E10&gt;99,"No",IF(E10&lt;75,"No","Yes")))</f>
        <v>Yes</v>
      </c>
      <c r="G10" s="4">
        <v>90.888764672999997</v>
      </c>
      <c r="H10" s="5" t="str">
        <f>IF($B10="N/A","N/A",IF(G10&gt;99,"No",IF(G10&lt;75,"No","Yes")))</f>
        <v>Yes</v>
      </c>
      <c r="I10" s="6">
        <v>-7.5999999999999998E-2</v>
      </c>
      <c r="J10" s="6">
        <v>-4.1399999999999997</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7.0430408049000004</v>
      </c>
      <c r="H11" s="5" t="str">
        <f>IF($B11="N/A","N/A",IF(G11&gt;20,"No",IF(G11&lt;=0,"No","Yes")))</f>
        <v>Yes</v>
      </c>
      <c r="I11" s="6" t="s">
        <v>1750</v>
      </c>
      <c r="J11" s="6" t="s">
        <v>1750</v>
      </c>
      <c r="K11" s="85" t="str">
        <f t="shared" si="0"/>
        <v>N/A</v>
      </c>
    </row>
    <row r="12" spans="1:11" x14ac:dyDescent="0.25">
      <c r="A12" s="104" t="s">
        <v>652</v>
      </c>
      <c r="B12" s="29" t="s">
        <v>239</v>
      </c>
      <c r="C12" s="5">
        <v>5.0486618004999997</v>
      </c>
      <c r="D12" s="5" t="str">
        <f>IF($B12="N/A","N/A",IF(C12&gt;10,"No",IF(C12&lt;=0,"No","Yes")))</f>
        <v>Yes</v>
      </c>
      <c r="E12" s="5">
        <v>5.1202961135000002</v>
      </c>
      <c r="F12" s="5" t="str">
        <f>IF($B12="N/A","N/A",IF(E12&gt;10,"No",IF(E12&lt;=0,"No","Yes")))</f>
        <v>Yes</v>
      </c>
      <c r="G12" s="5">
        <v>2.0681945221000002</v>
      </c>
      <c r="H12" s="5" t="str">
        <f>IF($B12="N/A","N/A",IF(G12&gt;10,"No",IF(G12&lt;=0,"No","Yes")))</f>
        <v>Yes</v>
      </c>
      <c r="I12" s="6">
        <v>1.419</v>
      </c>
      <c r="J12" s="6">
        <v>-59.6</v>
      </c>
      <c r="K12" s="85" t="str">
        <f t="shared" si="0"/>
        <v>No</v>
      </c>
    </row>
    <row r="13" spans="1:11" x14ac:dyDescent="0.25">
      <c r="A13" s="104" t="s">
        <v>653</v>
      </c>
      <c r="B13" s="29" t="s">
        <v>224</v>
      </c>
      <c r="C13" s="5">
        <v>6.08272506E-2</v>
      </c>
      <c r="D13" s="5" t="str">
        <f>IF($B13="N/A","N/A",IF(C13&gt;5,"No",IF(C13&lt;=0,"No","Yes")))</f>
        <v>Yes</v>
      </c>
      <c r="E13" s="5">
        <v>6.1690314599999997E-2</v>
      </c>
      <c r="F13" s="5" t="str">
        <f>IF($B13="N/A","N/A",IF(E13&gt;5,"No",IF(E13&lt;=0,"No","Yes")))</f>
        <v>Yes</v>
      </c>
      <c r="G13" s="5">
        <v>0</v>
      </c>
      <c r="H13" s="5" t="str">
        <f>IF($B13="N/A","N/A",IF(G13&gt;5,"No",IF(G13&lt;=0,"No","Yes")))</f>
        <v>No</v>
      </c>
      <c r="I13" s="6">
        <v>1.419</v>
      </c>
      <c r="J13" s="6">
        <v>-100</v>
      </c>
      <c r="K13" s="85" t="str">
        <f t="shared" si="0"/>
        <v>No</v>
      </c>
    </row>
    <row r="14" spans="1:11" x14ac:dyDescent="0.25">
      <c r="A14" s="104" t="s">
        <v>159</v>
      </c>
      <c r="B14" s="21"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85" t="str">
        <f t="shared" si="0"/>
        <v>Yes</v>
      </c>
    </row>
    <row r="15" spans="1:11" x14ac:dyDescent="0.25">
      <c r="A15" s="104" t="s">
        <v>32</v>
      </c>
      <c r="B15" s="21" t="s">
        <v>214</v>
      </c>
      <c r="C15" s="5">
        <v>98.965936740000004</v>
      </c>
      <c r="D15" s="5" t="str">
        <f>IF($B15="N/A","N/A",IF(C15&gt;100,"No",IF(C15&lt;95,"No","Yes")))</f>
        <v>Yes</v>
      </c>
      <c r="E15" s="5">
        <v>98.519432449000007</v>
      </c>
      <c r="F15" s="5" t="str">
        <f>IF($B15="N/A","N/A",IF(E15&gt;100,"No",IF(E15&lt;95,"No","Yes")))</f>
        <v>Yes</v>
      </c>
      <c r="G15" s="5">
        <v>99.496925657000006</v>
      </c>
      <c r="H15" s="5" t="str">
        <f>IF($B15="N/A","N/A",IF(G15&gt;100,"No",IF(G15&lt;95,"No","Yes")))</f>
        <v>Yes</v>
      </c>
      <c r="I15" s="6">
        <v>-0.45100000000000001</v>
      </c>
      <c r="J15" s="6">
        <v>0.99219999999999997</v>
      </c>
      <c r="K15" s="85" t="str">
        <f t="shared" si="0"/>
        <v>Yes</v>
      </c>
    </row>
    <row r="16" spans="1:11" x14ac:dyDescent="0.25">
      <c r="A16" s="104" t="s">
        <v>846</v>
      </c>
      <c r="B16" s="21" t="s">
        <v>226</v>
      </c>
      <c r="C16" s="5">
        <v>4.8555623847999998</v>
      </c>
      <c r="D16" s="5" t="str">
        <f>IF($B16="N/A","N/A",IF(C16&gt;30,"No",IF(C16&lt;5,"No","Yes")))</f>
        <v>No</v>
      </c>
      <c r="E16" s="5">
        <v>4.6963055729000001</v>
      </c>
      <c r="F16" s="5" t="str">
        <f>IF($B16="N/A","N/A",IF(E16&gt;30,"No",IF(E16&lt;5,"No","Yes")))</f>
        <v>No</v>
      </c>
      <c r="G16" s="5">
        <v>4.4943820225</v>
      </c>
      <c r="H16" s="5" t="str">
        <f>IF($B16="N/A","N/A",IF(G16&gt;30,"No",IF(G16&lt;5,"No","Yes")))</f>
        <v>No</v>
      </c>
      <c r="I16" s="6">
        <v>-3.28</v>
      </c>
      <c r="J16" s="6">
        <v>-4.3</v>
      </c>
      <c r="K16" s="85" t="str">
        <f t="shared" si="0"/>
        <v>Yes</v>
      </c>
    </row>
    <row r="17" spans="1:11" x14ac:dyDescent="0.25">
      <c r="A17" s="104" t="s">
        <v>847</v>
      </c>
      <c r="B17" s="21" t="s">
        <v>227</v>
      </c>
      <c r="C17" s="5">
        <v>26.183159189000001</v>
      </c>
      <c r="D17" s="5" t="str">
        <f>IF($B17="N/A","N/A",IF(C17&gt;75,"No",IF(C17&lt;15,"No","Yes")))</f>
        <v>Yes</v>
      </c>
      <c r="E17" s="5">
        <v>22.917971196</v>
      </c>
      <c r="F17" s="5" t="str">
        <f>IF($B17="N/A","N/A",IF(E17&gt;75,"No",IF(E17&lt;15,"No","Yes")))</f>
        <v>Yes</v>
      </c>
      <c r="G17" s="5">
        <v>30.280898875999998</v>
      </c>
      <c r="H17" s="5" t="str">
        <f>IF($B17="N/A","N/A",IF(G17&gt;75,"No",IF(G17&lt;15,"No","Yes")))</f>
        <v>Yes</v>
      </c>
      <c r="I17" s="6">
        <v>-12.5</v>
      </c>
      <c r="J17" s="6">
        <v>32.130000000000003</v>
      </c>
      <c r="K17" s="85" t="str">
        <f t="shared" si="0"/>
        <v>No</v>
      </c>
    </row>
    <row r="18" spans="1:11" x14ac:dyDescent="0.25">
      <c r="A18" s="104" t="s">
        <v>848</v>
      </c>
      <c r="B18" s="21" t="s">
        <v>228</v>
      </c>
      <c r="C18" s="5">
        <v>68.961278426999996</v>
      </c>
      <c r="D18" s="5" t="str">
        <f>IF($B18="N/A","N/A",IF(C18&gt;70,"No",IF(C18&lt;25,"No","Yes")))</f>
        <v>Yes</v>
      </c>
      <c r="E18" s="5">
        <v>72.385723231</v>
      </c>
      <c r="F18" s="5" t="str">
        <f>IF($B18="N/A","N/A",IF(E18&gt;70,"No",IF(E18&lt;25,"No","Yes")))</f>
        <v>No</v>
      </c>
      <c r="G18" s="5">
        <v>58.483146067</v>
      </c>
      <c r="H18" s="5" t="str">
        <f>IF($B18="N/A","N/A",IF(G18&gt;70,"No",IF(G18&lt;25,"No","Yes")))</f>
        <v>Yes</v>
      </c>
      <c r="I18" s="6">
        <v>4.9660000000000002</v>
      </c>
      <c r="J18" s="6">
        <v>-19.2</v>
      </c>
      <c r="K18" s="85" t="str">
        <f t="shared" si="0"/>
        <v>Yes</v>
      </c>
    </row>
    <row r="19" spans="1:11" x14ac:dyDescent="0.25">
      <c r="A19" s="104" t="s">
        <v>160</v>
      </c>
      <c r="B19" s="21" t="s">
        <v>214</v>
      </c>
      <c r="C19" s="5">
        <v>99.148418491000001</v>
      </c>
      <c r="D19" s="5" t="str">
        <f>IF($B19="N/A","N/A",IF(C19&gt;100,"No",IF(C19&lt;95,"No","Yes")))</f>
        <v>Yes</v>
      </c>
      <c r="E19" s="5">
        <v>99.259716225000005</v>
      </c>
      <c r="F19" s="5" t="str">
        <f>IF($B19="N/A","N/A",IF(E19&gt;100,"No",IF(E19&lt;95,"No","Yes")))</f>
        <v>Yes</v>
      </c>
      <c r="G19" s="5">
        <v>99.385131357999995</v>
      </c>
      <c r="H19" s="5" t="str">
        <f>IF($B19="N/A","N/A",IF(G19&gt;100,"No",IF(G19&lt;95,"No","Yes")))</f>
        <v>Yes</v>
      </c>
      <c r="I19" s="6">
        <v>0.1123</v>
      </c>
      <c r="J19" s="6">
        <v>0.12640000000000001</v>
      </c>
      <c r="K19" s="85" t="str">
        <f t="shared" si="0"/>
        <v>Yes</v>
      </c>
    </row>
    <row r="20" spans="1:11" x14ac:dyDescent="0.25">
      <c r="A20" s="83" t="s">
        <v>372</v>
      </c>
      <c r="B20" s="21" t="s">
        <v>241</v>
      </c>
      <c r="C20" s="5">
        <v>11.800486618000001</v>
      </c>
      <c r="D20" s="5" t="str">
        <f>IF($B20="N/A","N/A",IF(C20&gt;5,"No",IF(C20&lt;1,"No","Yes")))</f>
        <v>No</v>
      </c>
      <c r="E20" s="5">
        <v>13.325107958</v>
      </c>
      <c r="F20" s="5" t="str">
        <f>IF($B20="N/A","N/A",IF(E20&gt;5,"No",IF(E20&lt;1,"No","Yes")))</f>
        <v>No</v>
      </c>
      <c r="G20" s="5">
        <v>11.347121296999999</v>
      </c>
      <c r="H20" s="5" t="str">
        <f>IF($B20="N/A","N/A",IF(G20&gt;5,"No",IF(G20&lt;1,"No","Yes")))</f>
        <v>No</v>
      </c>
      <c r="I20" s="6">
        <v>12.92</v>
      </c>
      <c r="J20" s="6">
        <v>-14.8</v>
      </c>
      <c r="K20" s="85" t="str">
        <f t="shared" si="0"/>
        <v>Yes</v>
      </c>
    </row>
    <row r="21" spans="1:11" x14ac:dyDescent="0.25">
      <c r="A21" s="83" t="s">
        <v>374</v>
      </c>
      <c r="B21" s="21" t="s">
        <v>242</v>
      </c>
      <c r="C21" s="5">
        <v>72.566909976000005</v>
      </c>
      <c r="D21" s="5" t="str">
        <f>IF($B21="N/A","N/A",IF(C21&gt;98,"No",IF(C21&lt;8,"No","Yes")))</f>
        <v>Yes</v>
      </c>
      <c r="E21" s="5">
        <v>72.424429364999995</v>
      </c>
      <c r="F21" s="5" t="str">
        <f>IF($B21="N/A","N/A",IF(E21&gt;98,"No",IF(E21&lt;8,"No","Yes")))</f>
        <v>Yes</v>
      </c>
      <c r="G21" s="5">
        <v>73.281162660999996</v>
      </c>
      <c r="H21" s="5" t="str">
        <f>IF($B21="N/A","N/A",IF(G21&gt;98,"No",IF(G21&lt;8,"No","Yes")))</f>
        <v>Yes</v>
      </c>
      <c r="I21" s="6">
        <v>-0.19600000000000001</v>
      </c>
      <c r="J21" s="6">
        <v>1.1830000000000001</v>
      </c>
      <c r="K21" s="85" t="str">
        <f t="shared" si="0"/>
        <v>Yes</v>
      </c>
    </row>
    <row r="22" spans="1:11" x14ac:dyDescent="0.25">
      <c r="A22" s="100" t="s">
        <v>375</v>
      </c>
      <c r="B22" s="106" t="s">
        <v>224</v>
      </c>
      <c r="C22" s="94">
        <v>0.79075425789999998</v>
      </c>
      <c r="D22" s="94" t="str">
        <f>IF($B22="N/A","N/A",IF(C22&gt;5,"No",IF(C22&lt;=0,"No","Yes")))</f>
        <v>Yes</v>
      </c>
      <c r="E22" s="94">
        <v>1.1104256632</v>
      </c>
      <c r="F22" s="94" t="str">
        <f>IF($B22="N/A","N/A",IF(E22&gt;5,"No",IF(E22&lt;=0,"No","Yes")))</f>
        <v>Yes</v>
      </c>
      <c r="G22" s="94">
        <v>0.89435438789999999</v>
      </c>
      <c r="H22" s="94" t="str">
        <f>IF($B22="N/A","N/A",IF(G22&gt;5,"No",IF(G22&lt;=0,"No","Yes")))</f>
        <v>Yes</v>
      </c>
      <c r="I22" s="95">
        <v>40.43</v>
      </c>
      <c r="J22" s="95">
        <v>-19.5</v>
      </c>
      <c r="K22" s="96" t="str">
        <f t="shared" si="0"/>
        <v>Yes</v>
      </c>
    </row>
    <row r="23" spans="1:11" ht="12" customHeight="1" x14ac:dyDescent="0.25">
      <c r="A23" s="175" t="s">
        <v>1619</v>
      </c>
      <c r="B23" s="176"/>
      <c r="C23" s="176"/>
      <c r="D23" s="176"/>
      <c r="E23" s="176"/>
      <c r="F23" s="176"/>
      <c r="G23" s="176"/>
      <c r="H23" s="176"/>
      <c r="I23" s="176"/>
      <c r="J23" s="176"/>
      <c r="K23" s="177"/>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2025-05-05T19:31:09Z</dcterms:modified>
  <dc:language>English</dc:language>
</cp:coreProperties>
</file>