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TN 2008-2010\"/>
    </mc:Choice>
  </mc:AlternateContent>
  <xr:revisionPtr revIDLastSave="0" documentId="8_{262148F5-6852-4627-9976-9E062856B87D}"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<sst xmlns="http://schemas.openxmlformats.org/spreadsheetml/2006/main" count="7960" uniqueCount="1744">
  <si>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</si>
  <si>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</si>
  <si>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</si>
  <si>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</si>
  <si>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</si>
  <si>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</si>
  <si>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</si>
  <si>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</si>
  <si>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</si>
  <si>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</si>
  <si>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</si>
  <si>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</si>
  <si>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</si>
  <si>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</si>
  <si>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</si>
  <si>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</si>
  <si>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</si>
  <si>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</si>
  <si>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</si>
  <si>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</si>
  <si>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</si>
  <si>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</si>
  <si>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</si>
  <si>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</si>
  <si>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</si>
  <si>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</si>
  <si>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</si>
  <si>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</si>
  <si>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</si>
  <si>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</si>
  <si>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</si>
  <si>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</si>
  <si>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</si>
  <si>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</si>
  <si>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</si>
  <si>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</si>
  <si>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</si>
  <si>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</si>
  <si>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</si>
  <si>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</si>
  <si>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</si>
  <si>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</si>
  <si>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</si>
  <si>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</si>
  <si>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</si>
  <si>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</si>
  <si>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</si>
  <si>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</si>
  <si>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</si>
  <si>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</si>
  <si>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</si>
  <si>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</si>
  <si>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</si>
  <si>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</si>
  <si>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</si>
  <si>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</si>
  <si>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</si>
  <si>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</si>
  <si>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</si>
  <si>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</si>
  <si>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</si>
  <si>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</si>
  <si>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</si>
  <si>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</si>
  <si>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</si>
  <si>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</si>
  <si>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</si>
  <si>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</si>
  <si>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</si>
  <si>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</si>
  <si>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</si>
  <si>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</si>
  <si>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</si>
  <si>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</si>
  <si>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</si>
  <si>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</si>
  <si>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</si>
  <si>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</si>
  <si>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</si>
  <si>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</si>
  <si>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</si>
  <si>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</si>
  <si>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</si>
  <si>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</si>
  <si>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</si>
  <si>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</si>
  <si>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</si>
  <si>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</si>
  <si>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</si>
  <si>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</si>
  <si>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</si>
  <si>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</si>
  <si>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</si>
  <si>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</si>
  <si>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</si>
  <si>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</si>
  <si>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</si>
  <si>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</si>
  <si>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</si>
  <si>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</si>
  <si>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</si>
  <si>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</si>
  <si>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</si>
  <si>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</si>
  <si>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</si>
  <si>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</si>
  <si>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</si>
  <si>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</si>
  <si>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</si>
  <si>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</si>
  <si>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</si>
  <si>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</si>
  <si>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</si>
  <si>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</si>
  <si>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</si>
  <si>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</si>
  <si>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</si>
  <si>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</si>
  <si>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</si>
  <si>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</si>
  <si>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</si>
  <si>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</si>
  <si>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</si>
  <si>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</si>
  <si>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</si>
  <si>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</si>
  <si>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</si>
  <si>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</si>
  <si>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</si>
  <si>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</si>
  <si>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</si>
  <si>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</si>
  <si>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</si>
  <si>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</si>
  <si>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</si>
  <si>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</si>
  <si>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</si>
  <si>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</si>
  <si>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</si>
  <si>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</si>
  <si>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</si>
  <si>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</si>
  <si>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</si>
  <si>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</si>
  <si>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</si>
  <si>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</si>
  <si>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</si>
  <si>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</si>
  <si>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</si>
  <si>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</si>
  <si>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</si>
  <si>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</si>
  <si>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</si>
  <si>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</si>
  <si>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</si>
  <si>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</si>
  <si>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</si>
  <si>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</si>
  <si>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</si>
  <si>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</si>
  <si>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</si>
  <si>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</si>
  <si>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</si>
  <si>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</si>
  <si>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</si>
  <si>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</si>
  <si>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</si>
  <si>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</si>
  <si>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</si>
  <si>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</si>
  <si>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</si>
  <si>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</si>
  <si>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</si>
  <si>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</si>
  <si>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</si>
  <si>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</si>
  <si>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</si>
  <si>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</si>
  <si>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</si>
  <si>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</si>
  <si>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</si>
  <si>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</si>
  <si>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</si>
  <si>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</si>
  <si>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</si>
  <si>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</si>
  <si>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</si>
  <si>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</si>
  <si>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</si>
  <si>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</si>
  <si>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</si>
  <si>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</si>
  <si>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</si>
  <si>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</si>
  <si>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</si>
  <si>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</si>
  <si>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</si>
  <si>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</si>
  <si>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</si>
  <si>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</si>
  <si>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</si>
  <si>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</si>
  <si>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</si>
  <si>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</si>
  <si>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</si>
  <si>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</si>
  <si>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</si>
  <si>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</si>
  <si>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</si>
  <si>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</si>
  <si>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</si>
  <si>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</si>
  <si>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</si>
  <si>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</si>
  <si>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</si>
  <si>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</si>
  <si>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</si>
  <si>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</si>
  <si>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</si>
  <si>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</si>
  <si>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</si>
  <si>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</si>
  <si>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</si>
  <si>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</si>
  <si>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</si>
  <si>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</si>
  <si>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</si>
  <si>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</si>
  <si>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</si>
  <si>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</si>
  <si>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</si>
  <si>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</si>
  <si>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</si>
  <si>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</si>
  <si>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</si>
  <si>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</si>
  <si>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</si>
  <si>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</si>
  <si>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</si>
  <si>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</si>
  <si>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</si>
  <si>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</si>
  <si>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</si>
  <si>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</si>
  <si>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</si>
  <si>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</si>
  <si>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</si>
  <si>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</si>
  <si>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</si>
  <si>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</si>
  <si>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</si>
  <si>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</si>
  <si>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</si>
  <si>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</si>
  <si>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</si>
  <si>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</si>
  <si>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</si>
  <si>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</si>
  <si>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</si>
  <si>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</si>
  <si>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</si>
  <si>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</si>
  <si>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</si>
  <si>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</si>
  <si>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</si>
  <si>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</si>
  <si>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</si>
  <si>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</si>
  <si>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</si>
  <si>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</si>
  <si>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</si>
  <si>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</si>
  <si>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</si>
  <si>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</si>
  <si>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</si>
  <si>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</si>
  <si>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</si>
  <si>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</si>
  <si>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</si>
  <si>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</si>
  <si>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</si>
  <si>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</si>
  <si>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</si>
  <si>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</si>
  <si>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</si>
  <si>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</si>
  <si>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</si>
  <si>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</si>
  <si>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</si>
  <si>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</si>
  <si>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</si>
  <si>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</si>
  <si>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</si>
  <si>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</si>
  <si>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</si>
  <si>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</si>
  <si>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</si>
  <si>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</si>
  <si>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</si>
  <si>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</si>
  <si>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</si>
  <si>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</si>
  <si>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</si>
  <si>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</si>
  <si>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</si>
  <si>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</si>
  <si>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</si>
  <si>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</si>
  <si>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</si>
  <si>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</si>
  <si>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</si>
  <si>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</si>
  <si>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</si>
  <si>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</si>
  <si>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</si>
  <si>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</si>
  <si>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</si>
  <si>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</si>
  <si>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</si>
  <si>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</si>
  <si>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</si>
  <si>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</si>
  <si>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</si>
  <si>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</si>
  <si>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</si>
  <si>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</si>
  <si>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</si>
  <si>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</si>
  <si>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</si>
  <si>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</si>
  <si>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</si>
  <si>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</si>
  <si>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</si>
  <si>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</si>
  <si>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</si>
  <si>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</si>
  <si>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</si>
  <si>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</si>
  <si>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</si>
  <si>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</si>
  <si>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</si>
  <si>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</si>
  <si>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</si>
  <si>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</si>
  <si>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</si>
  <si>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</si>
  <si>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</si>
  <si>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</si>
  <si>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</si>
  <si>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</si>
  <si>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</si>
  <si>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</si>
  <si>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</si>
  <si>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</si>
  <si>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</si>
  <si>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</si>
  <si>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</si>
  <si>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</si>
  <si>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</si>
  <si>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</si>
  <si>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</si>
  <si>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</si>
  <si>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</si>
  <si>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</si>
  <si>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</si>
  <si>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</si>
  <si>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</si>
  <si>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</si>
  <si>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</si>
  <si>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</si>
  <si>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</si>
  <si>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</si>
  <si>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</si>
  <si>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</si>
  <si>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</si>
  <si>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</si>
  <si>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</si>
  <si>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</si>
  <si>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</si>
  <si>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</si>
  <si>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</si>
  <si>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</si>
  <si>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</si>
  <si>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</si>
  <si>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</si>
  <si>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</si>
  <si>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</si>
  <si>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</si>
  <si>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</si>
  <si>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</si>
  <si>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</si>
  <si>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</si>
  <si>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</si>
  <si>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</si>
  <si>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</si>
  <si>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</si>
  <si>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</si>
  <si>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</si>
  <si>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</si>
  <si>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</si>
  <si>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</si>
  <si>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</si>
  <si>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</si>
  <si>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</si>
  <si>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</si>
  <si>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</si>
  <si>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</si>
  <si>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</si>
  <si>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</si>
  <si>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</si>
  <si>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</si>
  <si>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</si>
  <si>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</si>
  <si>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</si>
  <si>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</si>
  <si>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</si>
  <si>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</si>
  <si>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</si>
  <si>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</si>
  <si>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</si>
  <si>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</si>
  <si>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</si>
  <si>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</si>
  <si>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</si>
  <si>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</si>
  <si>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</si>
  <si>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</si>
  <si>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</si>
  <si>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</si>
  <si>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</si>
  <si>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</si>
  <si>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</si>
  <si>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</si>
  <si>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</si>
  <si>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</si>
  <si>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</si>
  <si>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</si>
  <si>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</si>
  <si>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</si>
  <si>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</si>
  <si>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</si>
  <si>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</si>
  <si>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</si>
  <si>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</si>
  <si>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</si>
  <si>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</si>
  <si>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</si>
  <si>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</si>
  <si>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</si>
  <si>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</si>
  <si>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</si>
  <si>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</si>
  <si>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</si>
  <si>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</si>
  <si>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</si>
  <si>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</si>
  <si>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</si>
  <si>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</si>
  <si>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</si>
  <si>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</si>
  <si>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</si>
  <si>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</si>
  <si>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</si>
  <si>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</si>
  <si>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</si>
  <si>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</si>
  <si>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</si>
  <si>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</si>
  <si>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</si>
  <si>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</si>
  <si>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</si>
  <si>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</si>
  <si>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</si>
  <si>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</si>
  <si>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</si>
  <si>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</si>
  <si>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</si>
  <si>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</si>
  <si>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</si>
  <si>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</si>
  <si>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</si>
  <si>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</si>
  <si>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</si>
  <si>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</si>
  <si>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</si>
  <si>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</si>
  <si>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</si>
  <si>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</si>
  <si>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</si>
  <si>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</si>
  <si>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</si>
  <si>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</si>
  <si>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</si>
  <si>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</si>
  <si>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</si>
  <si>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</si>
  <si>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</si>
  <si>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</si>
  <si>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</si>
  <si>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</si>
  <si>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</si>
  <si>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</si>
  <si>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</si>
  <si>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</si>
  <si>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</si>
  <si>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</si>
  <si>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</si>
  <si>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</si>
  <si>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</si>
  <si>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</si>
  <si>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</si>
  <si>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</si>
  <si>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</si>
  <si>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</si>
  <si>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</si>
  <si>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</si>
  <si>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</si>
  <si>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</si>
  <si>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</si>
  <si>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</si>
  <si>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</si>
  <si>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</si>
  <si>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</si>
  <si>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</si>
  <si>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</si>
  <si>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</si>
  <si>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</si>
  <si>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</si>
  <si>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</si>
  <si>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</si>
  <si>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</si>
  <si>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</si>
  <si>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</si>
  <si>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</si>
  <si>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</si>
  <si>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</si>
  <si>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</si>
  <si>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</si>
  <si>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</si>
  <si>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</si>
  <si>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</si>
  <si>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</si>
  <si>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</si>
  <si>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</si>
  <si>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</si>
  <si>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</si>
  <si>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</si>
  <si>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</si>
  <si>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</si>
  <si>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</si>
  <si>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</si>
  <si>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</si>
  <si>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</si>
  <si>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</si>
  <si>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</si>
  <si>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</si>
  <si>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</si>
  <si>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</si>
  <si>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</si>
  <si>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</si>
  <si>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</si>
  <si>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</si>
  <si>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</si>
  <si>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</si>
  <si>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</si>
  <si>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</si>
  <si>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</si>
  <si>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</si>
  <si>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</si>
  <si>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</si>
  <si>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</si>
  <si>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</si>
  <si>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</si>
  <si>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</si>
  <si>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</si>
  <si>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</si>
  <si>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</si>
  <si>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</si>
  <si>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</si>
  <si>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</si>
  <si>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</si>
  <si>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</si>
  <si>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</si>
  <si>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</si>
  <si>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</si>
  <si>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</si>
  <si>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</si>
  <si>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</si>
  <si>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</si>
  <si>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</si>
  <si>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</si>
  <si>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</si>
  <si>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</si>
  <si>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</si>
  <si>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</si>
  <si>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</si>
  <si>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</si>
  <si>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</si>
  <si>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</si>
  <si>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</si>
  <si>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</si>
  <si>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</si>
  <si>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</si>
  <si>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</si>
  <si>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</si>
  <si>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</si>
  <si>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</si>
  <si>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</si>
  <si>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</si>
  <si>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</si>
  <si>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</si>
  <si>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</si>
  <si>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</si>
  <si>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</si>
  <si>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</si>
  <si>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</si>
  <si>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</si>
  <si>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</si>
  <si>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</si>
  <si>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</si>
  <si>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</si>
  <si>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</si>
  <si>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</si>
  <si>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</si>
  <si>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</si>
  <si>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</si>
  <si>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</si>
  <si>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</si>
  <si>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</si>
  <si>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</si>
  <si>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</si>
  <si>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</si>
  <si>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</si>
  <si>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</si>
  <si>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</si>
  <si>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</si>
  <si>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</si>
  <si>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</si>
  <si>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</si>
  <si>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</si>
  <si>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</si>
  <si>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</si>
  <si>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</si>
  <si>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</si>
  <si>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</si>
  <si>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</si>
  <si>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</si>
  <si>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</si>
  <si>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</si>
  <si>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</si>
  <si>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</si>
  <si>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</si>
  <si>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</si>
  <si>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</si>
  <si>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</si>
  <si>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</si>
  <si>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</si>
  <si>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</si>
  <si>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</si>
  <si>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</si>
  <si>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</si>
  <si>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</si>
  <si>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</si>
  <si>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</si>
  <si>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</si>
  <si>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</si>
  <si>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</si>
  <si>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</si>
  <si>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</si>
  <si>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</si>
  <si>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</si>
  <si>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</si>
  <si>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</si>
  <si>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</si>
  <si>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</si>
  <si>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</si>
  <si>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</si>
  <si>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</si>
  <si>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</si>
  <si>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</si>
  <si>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</si>
  <si>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</si>
  <si>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</si>
  <si>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</si>
  <si>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</si>
  <si>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</si>
  <si>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</si>
  <si>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</si>
  <si>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</si>
  <si>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</si>
  <si>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</si>
  <si>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</si>
  <si>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</si>
  <si>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</si>
  <si>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</si>
  <si>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</si>
  <si>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</si>
  <si>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</si>
  <si>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</si>
  <si>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</si>
  <si>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</si>
  <si>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</si>
  <si>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</si>
  <si>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</si>
  <si>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</si>
  <si>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</si>
  <si>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</si>
  <si>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</si>
  <si>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</si>
  <si>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</si>
  <si>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</si>
  <si>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</si>
  <si>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</si>
  <si>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</si>
  <si>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</si>
  <si>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</si>
  <si>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</si>
  <si>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</si>
  <si>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</si>
  <si>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</si>
  <si>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</si>
  <si>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</si>
  <si>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</si>
  <si>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</si>
  <si>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</si>
  <si>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</si>
  <si>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</si>
  <si>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</si>
  <si>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</si>
  <si>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</si>
  <si>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</si>
  <si>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</si>
  <si>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</si>
  <si>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</si>
  <si>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</si>
  <si>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</si>
  <si>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</si>
  <si>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</si>
  <si>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</si>
  <si>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</si>
  <si>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</si>
  <si>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</si>
  <si>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</si>
  <si>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</si>
  <si>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</si>
  <si>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</si>
  <si>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</si>
  <si>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</si>
  <si>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</si>
  <si>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</si>
  <si>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</si>
  <si>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</si>
  <si>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</si>
  <si>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</si>
  <si>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</si>
  <si>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</si>
  <si>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</si>
  <si>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</si>
  <si>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</si>
  <si>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</si>
  <si>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</si>
  <si>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</si>
  <si>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</si>
  <si>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</si>
  <si>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</si>
  <si>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</si>
  <si>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</si>
  <si>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</si>
  <si>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</si>
  <si>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</si>
  <si>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</si>
  <si>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</si>
  <si>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</si>
  <si>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</si>
  <si>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</si>
  <si>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</si>
  <si>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</si>
  <si>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</si>
  <si>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</si>
  <si>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</si>
  <si>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</si>
  <si>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</si>
  <si>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</si>
  <si>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</si>
  <si>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</si>
  <si>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</si>
  <si>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</si>
  <si>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</si>
  <si>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</si>
  <si>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</si>
  <si>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</si>
  <si>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</si>
  <si>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</si>
  <si>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</si>
  <si>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</si>
  <si>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</si>
  <si>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</si>
  <si>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</si>
  <si>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</si>
  <si>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</si>
  <si>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</si>
  <si>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</si>
  <si>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</si>
  <si>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</si>
  <si>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</si>
  <si>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</si>
  <si>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</si>
  <si>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</si>
  <si>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</si>
  <si>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</si>
  <si>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</si>
  <si>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</si>
  <si>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</si>
  <si>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</si>
  <si>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</si>
  <si>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</si>
  <si>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</si>
  <si>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</si>
  <si>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</si>
  <si>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</si>
  <si>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</si>
  <si>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</si>
  <si>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</si>
  <si>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</si>
  <si>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</si>
  <si>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</si>
  <si>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</si>
  <si>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</si>
  <si>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</si>
  <si>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</si>
  <si>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</si>
  <si>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</si>
  <si>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</si>
  <si>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</si>
  <si>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</si>
  <si>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</si>
  <si>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</si>
  <si>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</si>
  <si>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</si>
  <si>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</si>
  <si>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</si>
  <si>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</si>
  <si>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</si>
  <si>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</si>
  <si>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</si>
  <si>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</si>
  <si>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</si>
  <si>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</si>
  <si>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</si>
  <si>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</si>
  <si>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</si>
  <si>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</si>
  <si>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</si>
  <si>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</si>
  <si>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</si>
  <si>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</si>
  <si>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</si>
  <si>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</si>
  <si>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</si>
  <si>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</si>
  <si>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</si>
  <si>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</si>
  <si>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</si>
  <si>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</si>
  <si>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</si>
  <si>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</si>
  <si>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</si>
  <si>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</si>
  <si>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</si>
  <si>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</si>
  <si>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</si>
  <si>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</si>
  <si>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</si>
  <si>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</si>
  <si>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</si>
  <si>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</si>
  <si>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</si>
  <si>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</si>
  <si>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</si>
  <si>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</si>
  <si>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</si>
  <si>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</si>
  <si>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</si>
  <si>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</si>
  <si>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</si>
  <si>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</si>
  <si>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</si>
  <si>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</si>
  <si>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</si>
  <si>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</si>
  <si>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</si>
  <si>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</si>
  <si>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</si>
  <si>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</si>
  <si>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</si>
  <si>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</si>
  <si>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</si>
  <si>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</si>
  <si>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</si>
  <si>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</si>
  <si>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</si>
  <si>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</si>
  <si>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</si>
  <si>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</si>
  <si>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</si>
  <si>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</si>
  <si>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</si>
  <si>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</si>
  <si>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</si>
  <si>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</si>
  <si>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</si>
  <si>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</si>
  <si>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</si>
  <si>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</si>
  <si>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</si>
  <si>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</si>
  <si>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</si>
  <si>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</si>
  <si>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</si>
  <si>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</si>
  <si>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</si>
  <si>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</si>
  <si>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</si>
  <si>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</si>
  <si>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</si>
  <si>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</si>
  <si>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</si>
  <si>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</si>
  <si>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</si>
  <si>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</si>
  <si>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</si>
  <si>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</si>
  <si>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</si>
  <si>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</si>
  <si>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</si>
  <si>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</si>
  <si>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</si>
  <si>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</si>
  <si>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</si>
  <si>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</si>
  <si>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</si>
  <si>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</si>
  <si>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</si>
  <si>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</si>
  <si>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</si>
  <si>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</si>
  <si>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</si>
  <si>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</si>
  <si>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</si>
  <si>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</si>
  <si>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</si>
  <si>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</si>
  <si>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</si>
  <si>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</si>
  <si>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</si>
  <si>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</si>
  <si>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</si>
  <si>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</si>
  <si>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</si>
  <si>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</si>
  <si>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</si>
  <si>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</si>
  <si>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</si>
  <si>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</si>
  <si>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</si>
  <si>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</si>
  <si>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</si>
  <si>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</si>
  <si>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</si>
  <si>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</si>
  <si>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</si>
  <si>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</si>
  <si>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</si>
  <si>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</si>
  <si>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</si>
  <si>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</si>
  <si>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</si>
  <si>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</si>
  <si>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</si>
  <si>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</si>
  <si>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</si>
  <si>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</si>
  <si>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</si>
  <si>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</si>
  <si>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</si>
  <si>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</si>
  <si>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</si>
  <si>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</si>
  <si>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</si>
  <si>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</si>
  <si>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</si>
  <si>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</si>
  <si>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</si>
  <si>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</si>
  <si>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</si>
  <si>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</si>
  <si>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</si>
  <si>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</si>
  <si>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</si>
  <si>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</si>
  <si>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</si>
  <si>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</si>
  <si>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</si>
  <si>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</si>
  <si>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</si>
  <si>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</si>
  <si>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</si>
  <si>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</si>
  <si>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</si>
  <si>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</si>
  <si>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</si>
  <si>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</si>
  <si>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</si>
  <si>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</si>
  <si>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</si>
  <si>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</si>
  <si>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</si>
  <si>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</si>
  <si>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</si>
  <si>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</si>
  <si>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</si>
  <si>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</si>
  <si>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</si>
  <si>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</si>
  <si>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</si>
  <si>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</si>
  <si>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</si>
  <si>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</si>
  <si>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</si>
  <si>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</si>
  <si>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</si>
  <si>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</si>
  <si>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</si>
  <si>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</si>
  <si>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</si>
  <si>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</si>
  <si>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</si>
  <si>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</si>
  <si>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</si>
  <si>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</si>
  <si>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</si>
  <si>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</si>
  <si>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</si>
  <si>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</si>
  <si>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</si>
  <si>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</si>
  <si>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</si>
  <si>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</si>
  <si>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</si>
  <si>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</si>
  <si>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</si>
  <si>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</si>
  <si>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</si>
  <si>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</si>
  <si>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</si>
  <si>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</si>
  <si>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</si>
  <si>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</si>
  <si>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</si>
  <si>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</si>
  <si>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</si>
  <si>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</si>
  <si>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</si>
  <si>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</si>
  <si>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</si>
  <si>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</si>
  <si>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</si>
  <si>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</si>
  <si>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</si>
  <si>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</si>
  <si>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</si>
  <si>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</si>
  <si>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</si>
  <si>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</si>
  <si>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</si>
  <si>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</si>
  <si>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</si>
  <si>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</si>
  <si>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</si>
  <si>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</si>
  <si>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</si>
  <si>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</si>
  <si>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</si>
  <si>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</si>
  <si>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</si>
  <si>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</si>
  <si>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</si>
  <si>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</si>
  <si>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</si>
  <si>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</si>
  <si>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</si>
  <si>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</si>
  <si>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</si>
  <si>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</si>
  <si>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</si>
  <si>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</si>
  <si>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</si>
  <si>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</si>
  <si>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</si>
  <si>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</si>
  <si>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</si>
  <si>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</si>
  <si>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</si>
  <si>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</si>
  <si>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</si>
  <si>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</si>
  <si>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</si>
  <si>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</si>
  <si>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</si>
  <si>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</si>
  <si>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</si>
  <si>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</si>
  <si>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</si>
  <si>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</si>
  <si>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</si>
  <si>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</si>
  <si>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</si>
  <si>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</si>
  <si>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</si>
  <si>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</si>
  <si>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</si>
  <si>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</si>
  <si>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</si>
  <si>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</si>
  <si>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</si>
  <si>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</si>
  <si>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</si>
  <si>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</si>
  <si>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</si>
  <si>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</si>
  <si>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</si>
  <si>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</si>
  <si>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</si>
  <si>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</si>
  <si>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</si>
  <si>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</si>
  <si>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</si>
  <si>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</si>
  <si>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</si>
  <si>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</si>
  <si>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</si>
  <si>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</si>
  <si>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</si>
  <si>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</si>
  <si>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</si>
  <si>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</si>
  <si>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</si>
  <si>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</si>
  <si>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</si>
  <si>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</si>
  <si>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</si>
  <si>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</si>
  <si>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</si>
  <si>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</si>
  <si>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</si>
  <si>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</si>
  <si>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</si>
  <si>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</si>
  <si>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</si>
  <si>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</si>
  <si>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</si>
  <si>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</si>
  <si>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</si>
  <si>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</si>
  <si>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</si>
  <si>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</si>
  <si>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</si>
  <si>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</si>
  <si>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</si>
  <si>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</si>
  <si>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</si>
  <si>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</si>
  <si>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</si>
  <si>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</si>
  <si>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</si>
  <si>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</si>
  <si>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</si>
  <si>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</si>
  <si>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</si>
  <si>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</si>
  <si>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</si>
  <si>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</si>
  <si>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</si>
  <si>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</si>
  <si>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</si>
  <si>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</si>
  <si>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</si>
  <si>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</si>
  <si>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</si>
  <si>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</si>
  <si>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</si>
  <si>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</si>
  <si>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</si>
  <si>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</si>
  <si>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</si>
  <si>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</si>
  <si>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</si>
  <si>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</si>
  <si>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</si>
  <si>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</si>
  <si>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</si>
  <si>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</si>
  <si>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</si>
  <si>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</si>
  <si>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</si>
  <si>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</si>
  <si>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</si>
  <si>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</si>
  <si>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</si>
  <si>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</si>
  <si>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</si>
  <si>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</si>
  <si>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</si>
  <si>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</si>
  <si>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</si>
  <si>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</si>
  <si>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</si>
  <si>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</si>
  <si>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</si>
  <si>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</si>
  <si>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</si>
  <si>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</si>
  <si>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</si>
  <si>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</si>
  <si>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</si>
  <si>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</si>
  <si>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</si>
  <si>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</si>
  <si>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</si>
  <si>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</si>
  <si>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</si>
  <si>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</si>
  <si>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</si>
  <si>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</si>
  <si>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</si>
  <si>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</si>
  <si>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</si>
  <si>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</si>
  <si>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</si>
  <si>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</si>
  <si>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</si>
  <si>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</si>
  <si>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</si>
  <si>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</si>
  <si>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</si>
  <si>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</si>
  <si>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</si>
  <si>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</si>
  <si>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</si>
  <si>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</si>
  <si>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</si>
  <si>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</si>
  <si>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</si>
  <si>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</si>
  <si>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</si>
  <si>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</si>
  <si>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</si>
  <si>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</si>
  <si>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</si>
  <si>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</si>
  <si>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</si>
  <si>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</si>
  <si>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</si>
  <si>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</si>
  <si>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</si>
  <si>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</si>
  <si>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</si>
  <si>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</si>
  <si>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</si>
  <si>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</si>
  <si>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</si>
  <si>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</si>
  <si>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</si>
  <si>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</si>
  <si>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</si>
  <si>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</si>
  <si>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</si>
  <si>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</si>
  <si>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</si>
  <si>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</si>
  <si>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</si>
  <si>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</si>
  <si>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</si>
  <si>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</si>
  <si>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</si>
  <si>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</si>
  <si>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</si>
  <si>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</si>
  <si>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</si>
  <si>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</si>
  <si>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</si>
  <si>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</si>
  <si>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</si>
  <si>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</si>
  <si>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</si>
  <si>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</si>
  <si>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</si>
  <si>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</si>
  <si>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</si>
  <si>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</si>
  <si>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</si>
  <si>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</si>
  <si>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</si>
  <si>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</si>
  <si>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</si>
  <si>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</si>
  <si>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</si>
  <si>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</si>
  <si>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</si>
  <si>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</si>
  <si>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</si>
  <si>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</si>
  <si>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</si>
  <si>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</si>
  <si>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</si>
  <si>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</si>
  <si>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</si>
  <si>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</si>
  <si>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</si>
  <si>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</si>
  <si>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</si>
  <si>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</si>
  <si>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</si>
  <si>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</si>
  <si>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</si>
  <si>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</si>
  <si>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</si>
  <si>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</si>
  <si>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</si>
  <si>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</si>
  <si>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</si>
  <si>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</si>
  <si>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</si>
  <si>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</si>
  <si>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</si>
  <si>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</si>
  <si>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</si>
  <si>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</si>
  <si>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</si>
  <si>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</si>
  <si>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</si>
  <si>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</si>
  <si>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</si>
  <si>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</si>
  <si>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</si>
  <si>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</si>
  <si>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</si>
  <si>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</si>
  <si>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</si>
  <si>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</si>
  <si>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</si>
  <si>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</si>
  <si>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</si>
  <si>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</si>
  <si>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</si>
  <si>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</si>
  <si>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</si>
  <si>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</si>
  <si>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</si>
  <si>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</si>
  <si>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</si>
  <si>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</si>
  <si>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</si>
  <si>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</si>
  <si>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</si>
  <si>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</si>
  <si>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</si>
  <si>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</si>
  <si>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</si>
  <si>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</si>
  <si>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</si>
  <si>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</si>
  <si>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</si>
  <si>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</si>
  <si>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</si>
  <si>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</si>
  <si>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</si>
  <si>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</si>
  <si>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</si>
  <si>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</si>
  <si>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</si>
  <si>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</si>
  <si>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</si>
  <si>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</si>
  <si>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</si>
  <si>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</si>
  <si>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</si>
  <si>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</si>
  <si>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</si>
  <si>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</si>
  <si>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</si>
  <si>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</si>
  <si>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</si>
  <si>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</si>
  <si>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</si>
  <si>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</si>
  <si>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</si>
  <si>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</si>
  <si>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</si>
  <si>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</si>
  <si>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</si>
  <si>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</si>
  <si>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</si>
  <si>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</si>
  <si>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</si>
  <si>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</si>
  <si>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</si>
  <si>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</si>
  <si>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</si>
  <si>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</si>
  <si>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</si>
  <si>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</si>
  <si>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</si>
  <si>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</si>
  <si>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</si>
  <si>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</si>
  <si>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</si>
  <si>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</si>
  <si>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</si>
  <si>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</si>
  <si>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</si>
  <si>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</si>
  <si>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</si>
  <si>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</si>
  <si>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</si>
  <si>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</si>
  <si>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</si>
  <si>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</si>
  <si>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</si>
  <si>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</si>
  <si>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</si>
  <si>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</si>
  <si>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</si>
  <si>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</si>
  <si>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</si>
  <si>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</si>
  <si>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</si>
  <si>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</si>
  <si>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</si>
  <si>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</si>
  <si>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</si>
  <si>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</si>
  <si>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</si>
  <si>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</si>
  <si>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</si>
  <si>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</si>
  <si>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</si>
  <si>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</si>
  <si>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</si>
  <si>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</si>
  <si>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</si>
  <si>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</si>
  <si>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</si>
  <si>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</si>
  <si>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</si>
  <si>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</si>
  <si>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</si>
  <si>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</si>
  <si>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</si>
  <si>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</si>
  <si>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</si>
  <si>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</si>
  <si>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</si>
  <si>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</si>
  <si>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</si>
  <si>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</si>
  <si>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</si>
  <si>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</si>
  <si>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</si>
  <si>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</si>
  <si>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</si>
  <si>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</si>
  <si>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</si>
  <si>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</si>
  <si>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</si>
  <si>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</si>
  <si>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</si>
  <si>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</si>
  <si>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</si>
  <si>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</si>
  <si>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</si>
  <si>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</si>
  <si>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</si>
  <si>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</si>
  <si>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</si>
  <si>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</si>
  <si>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</si>
  <si>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</si>
  <si>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</si>
  <si>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</si>
  <si>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</si>
  <si>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</si>
  <si>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</si>
  <si>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</si>
  <si>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</si>
  <si>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</si>
  <si>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</si>
  <si>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</si>
  <si>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</si>
  <si>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</si>
  <si>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</si>
  <si>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</si>
  <si>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</si>
  <si>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</si>
  <si>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</si>
  <si>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</si>
  <si>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</si>
  <si>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</si>
  <si>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</si>
  <si>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</si>
  <si>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</si>
  <si>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</si>
  <si>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</si>
  <si>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</si>
  <si>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</si>
  <si>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</si>
  <si>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</si>
  <si>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</si>
  <si>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</si>
  <si>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</si>
  <si>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</si>
  <si>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</si>
  <si>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</si>
  <si>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</si>
  <si>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</si>
  <si>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</si>
  <si>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</si>
  <si>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</si>
  <si>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</si>
  <si>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</si>
  <si>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</si>
  <si>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</si>
  <si>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</si>
  <si>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</si>
  <si>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</si>
  <si>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</si>
  <si>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</si>
  <si>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</si>
  <si>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</si>
  <si>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</si>
  <si>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</si>
  <si>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</si>
  <si>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</si>
  <si>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</si>
  <si>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</si>
  <si>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</si>
  <si>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</si>
  <si>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</si>
  <si>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</si>
  <si>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</si>
  <si>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</si>
  <si>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</si>
  <si>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</si>
  <si>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</si>
  <si>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</si>
  <si>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</si>
  <si>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</si>
  <si>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</si>
  <si>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</si>
  <si>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</si>
  <si>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</si>
  <si>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</si>
  <si>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</si>
  <si>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</si>
  <si>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</si>
  <si>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</si>
  <si>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</si>
  <si>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</si>
  <si>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</si>
  <si>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</si>
  <si>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</si>
  <si>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</si>
  <si>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</si>
  <si>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</si>
  <si>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</si>
  <si>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</si>
  <si>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</si>
  <si>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</si>
  <si>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</si>
  <si>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</si>
  <si>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</si>
  <si>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</si>
  <si>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</si>
  <si>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</si>
  <si>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</si>
  <si>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</si>
  <si>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</si>
  <si>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</si>
  <si>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</si>
  <si>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</si>
  <si>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</si>
  <si>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</si>
  <si>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</si>
  <si>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</si>
  <si>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</si>
  <si>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</si>
  <si>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</si>
  <si>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</si>
  <si>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</si>
  <si>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</si>
  <si>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</si>
  <si>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</si>
  <si>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</si>
  <si>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</si>
  <si>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</si>
  <si>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</si>
  <si>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</si>
  <si>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</si>
  <si>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</si>
  <si>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</si>
  <si>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</si>
  <si>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</si>
  <si>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</si>
  <si>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</si>
  <si>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</si>
  <si>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</si>
  <si>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</si>
  <si>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</si>
  <si>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</si>
  <si>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</si>
  <si>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</si>
  <si>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</si>
  <si>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</si>
  <si>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</si>
  <si>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</si>
  <si>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</si>
  <si>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</si>
  <si>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</si>
  <si>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</si>
  <si>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</si>
  <si>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</si>
  <si>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</si>
  <si>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</si>
  <si>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</si>
  <si>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</si>
  <si>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</si>
  <si>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</si>
  <si>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</si>
  <si>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</si>
  <si>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</si>
  <si>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</si>
  <si>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</si>
  <si>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</si>
  <si>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</si>
  <si>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</si>
  <si>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</si>
  <si>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</si>
  <si>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</si>
  <si>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</si>
  <si>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</si>
  <si>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</si>
  <si>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</si>
  <si>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</si>
  <si>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</si>
  <si>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</si>
  <si>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</si>
  <si>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</si>
  <si>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</si>
  <si>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</si>
  <si>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</si>
  <si>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</si>
  <si>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</si>
  <si>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</si>
  <si>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</si>
  <si>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</si>
  <si>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</si>
  <si>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</si>
  <si>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</si>
  <si>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</si>
  <si>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</si>
  <si>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</si>
  <si>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</si>
  <si>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</si>
  <si>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</si>
  <si>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</si>
  <si>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</si>
  <si>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</si>
  <si>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</si>
  <si>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</si>
  <si>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</si>
  <si>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</si>
  <si>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</si>
  <si>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</si>
  <si>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</si>
  <si>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</si>
  <si>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</si>
  <si>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</si>
  <si>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</si>
  <si>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</si>
  <si>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</si>
  <si>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</si>
  <si>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</si>
  <si>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</si>
  <si>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</si>
  <si>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</si>
  <si>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</si>
  <si>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</si>
  <si>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</si>
  <si>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</si>
  <si>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</si>
  <si>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</si>
  <si>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</si>
  <si>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</si>
  <si>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</si>
  <si>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</si>
  <si>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</si>
  <si>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</si>
  <si>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</si>
  <si>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</si>
  <si>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</si>
  <si>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</si>
  <si>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</si>
  <si>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</si>
  <si>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</si>
  <si>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</si>
  <si>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</si>
  <si>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</si>
  <si>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</si>
  <si>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</si>
  <si>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</si>
  <si>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</si>
  <si>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</si>
  <si>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</si>
  <si>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</si>
  <si>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</si>
  <si>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</si>
  <si>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</si>
  <si>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</si>
  <si>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</si>
  <si>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</si>
  <si>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</si>
  <si>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</si>
  <si>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</si>
  <si>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</si>
  <si>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</si>
  <si>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</si>
  <si>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</si>
  <si>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</si>
  <si>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</si>
  <si>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</si>
  <si>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</si>
  <si>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Tennessee</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</si>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</sst>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3158</v>
      </c>
      <c r="F6" s="9" t="str">
        <f>IF($B6="N/A","N/A",IF(E6&lt;0,"No","Yes"))</f>
        <v>N/A</v>
      </c>
      <c r="G6" s="34">
        <v>205201</v>
      </c>
      <c r="H6" s="9" t="str">
        <f>IF($B6="N/A","N/A",IF(G6&lt;0,"No","Yes"))</f>
        <v>N/A</v>
      </c>
      <c r="I6" s="10" t="s">
        <v>217</v>
      </c>
      <c r="J6" s="10">
        <v>6398</v>
      </c>
      <c r="K6" s="9" t="str">
        <f t="shared" ref="K6:K11" si="0">IF(J6="Div by 0", "N/A", IF(J6="N/A","N/A", IF(J6&gt;30, "No", IF(J6&lt;-30, "No", "Yes"))))</f>
        <v>No</v>
      </c>
    </row>
    <row r="7" spans="1:11" x14ac:dyDescent="0.25">
      <c r="A7" s="66" t="s">
        <v>445</v>
      </c>
      <c r="B7" s="85" t="s">
        <v>217</v>
      </c>
      <c r="C7" s="9" t="s">
        <v>217</v>
      </c>
      <c r="D7" s="9" t="str">
        <f t="shared" ref="D7:D11" si="1">IF($B7="N/A","N/A",IF(C7&lt;0,"No","Yes"))</f>
        <v>N/A</v>
      </c>
      <c r="E7" s="9">
        <v>0.22165927799999999</v>
      </c>
      <c r="F7" s="9" t="str">
        <f t="shared" ref="F7:F11" si="2">IF($B7="N/A","N/A",IF(E7&lt;0,"No","Yes"))</f>
        <v>N/A</v>
      </c>
      <c r="G7" s="9">
        <v>76.455767758999997</v>
      </c>
      <c r="H7" s="9" t="str">
        <f t="shared" ref="H7:H11" si="3">IF($B7="N/A","N/A",IF(G7&lt;0,"No","Yes"))</f>
        <v>N/A</v>
      </c>
      <c r="I7" s="10" t="s">
        <v>217</v>
      </c>
      <c r="J7" s="10">
        <v>34392</v>
      </c>
      <c r="K7" s="9" t="str">
        <f t="shared" si="0"/>
        <v>No</v>
      </c>
    </row>
    <row r="8" spans="1:11" x14ac:dyDescent="0.25">
      <c r="A8" s="66" t="s">
        <v>446</v>
      </c>
      <c r="B8" s="85" t="s">
        <v>217</v>
      </c>
      <c r="C8" s="9" t="s">
        <v>217</v>
      </c>
      <c r="D8" s="9" t="str">
        <f t="shared" si="1"/>
        <v>N/A</v>
      </c>
      <c r="E8" s="9">
        <v>21.880937302</v>
      </c>
      <c r="F8" s="9" t="str">
        <f t="shared" si="2"/>
        <v>N/A</v>
      </c>
      <c r="G8" s="9">
        <v>22.070555211999999</v>
      </c>
      <c r="H8" s="9" t="str">
        <f t="shared" si="3"/>
        <v>N/A</v>
      </c>
      <c r="I8" s="10" t="s">
        <v>217</v>
      </c>
      <c r="J8" s="10">
        <v>0.86660000000000004</v>
      </c>
      <c r="K8" s="9" t="str">
        <f t="shared" si="0"/>
        <v>Yes</v>
      </c>
    </row>
    <row r="9" spans="1:11" x14ac:dyDescent="0.25">
      <c r="A9" s="66" t="s">
        <v>447</v>
      </c>
      <c r="B9" s="85" t="s">
        <v>217</v>
      </c>
      <c r="C9" s="9" t="s">
        <v>217</v>
      </c>
      <c r="D9" s="9" t="str">
        <f t="shared" si="1"/>
        <v>N/A</v>
      </c>
      <c r="E9" s="9">
        <v>77.580747307999999</v>
      </c>
      <c r="F9" s="9" t="str">
        <f t="shared" si="2"/>
        <v>N/A</v>
      </c>
      <c r="G9" s="9">
        <v>1.3567185344999999</v>
      </c>
      <c r="H9" s="9" t="str">
        <f t="shared" si="3"/>
        <v>N/A</v>
      </c>
      <c r="I9" s="10" t="s">
        <v>217</v>
      </c>
      <c r="J9" s="10">
        <v>-98.3</v>
      </c>
      <c r="K9" s="9" t="str">
        <f t="shared" si="0"/>
        <v>No</v>
      </c>
    </row>
    <row r="10" spans="1:11" x14ac:dyDescent="0.25">
      <c r="A10" s="66" t="s">
        <v>448</v>
      </c>
      <c r="B10" s="85" t="s">
        <v>217</v>
      </c>
      <c r="C10" s="9" t="s">
        <v>217</v>
      </c>
      <c r="D10" s="9" t="str">
        <f t="shared" si="1"/>
        <v>N/A</v>
      </c>
      <c r="E10" s="9">
        <v>0.1583280557</v>
      </c>
      <c r="F10" s="9" t="str">
        <f t="shared" si="2"/>
        <v>N/A</v>
      </c>
      <c r="G10" s="9">
        <v>2.8264969500000001E-2</v>
      </c>
      <c r="H10" s="9" t="str">
        <f t="shared" si="3"/>
        <v>N/A</v>
      </c>
      <c r="I10" s="10" t="s">
        <v>217</v>
      </c>
      <c r="J10" s="10">
        <v>-82.1</v>
      </c>
      <c r="K10" s="9" t="str">
        <f t="shared" si="0"/>
        <v>No</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0</v>
      </c>
      <c r="F12" s="9" t="str">
        <f t="shared" ref="F12:F23" si="5">IF($B12="N/A","N/A",IF(E12&lt;0,"No","Yes"))</f>
        <v>N/A</v>
      </c>
      <c r="G12" s="9">
        <v>98.159853021999993</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v>95.449422862000006</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v>18.767199455</v>
      </c>
      <c r="H14" s="9" t="str">
        <f t="shared" si="6"/>
        <v>N/A</v>
      </c>
      <c r="I14" s="10" t="s">
        <v>217</v>
      </c>
      <c r="J14" s="10" t="s">
        <v>1742</v>
      </c>
      <c r="K14" s="9" t="str">
        <f t="shared" si="7"/>
        <v>N/A</v>
      </c>
    </row>
    <row r="15" spans="1:11" x14ac:dyDescent="0.25">
      <c r="A15" s="66" t="s">
        <v>656</v>
      </c>
      <c r="B15" s="85" t="s">
        <v>217</v>
      </c>
      <c r="C15" s="9" t="s">
        <v>217</v>
      </c>
      <c r="D15" s="9" t="str">
        <f t="shared" si="4"/>
        <v>N/A</v>
      </c>
      <c r="E15" s="9">
        <v>0</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0.2849905003</v>
      </c>
      <c r="F18" s="9" t="str">
        <f t="shared" si="5"/>
        <v>N/A</v>
      </c>
      <c r="G18" s="9">
        <v>6.7251134300000001E-2</v>
      </c>
      <c r="H18" s="9" t="str">
        <f t="shared" si="6"/>
        <v>N/A</v>
      </c>
      <c r="I18" s="10" t="s">
        <v>217</v>
      </c>
      <c r="J18" s="10">
        <v>-76.400000000000006</v>
      </c>
      <c r="K18" s="9" t="str">
        <f t="shared" si="7"/>
        <v>No</v>
      </c>
    </row>
    <row r="19" spans="1:11" x14ac:dyDescent="0.25">
      <c r="A19" s="66" t="s">
        <v>209</v>
      </c>
      <c r="B19" s="85" t="s">
        <v>217</v>
      </c>
      <c r="C19" s="9" t="s">
        <v>217</v>
      </c>
      <c r="D19" s="9" t="str">
        <f t="shared" si="4"/>
        <v>N/A</v>
      </c>
      <c r="E19" s="9">
        <v>88.888888889</v>
      </c>
      <c r="F19" s="9" t="str">
        <f t="shared" si="5"/>
        <v>N/A</v>
      </c>
      <c r="G19" s="9">
        <v>100</v>
      </c>
      <c r="H19" s="9" t="str">
        <f t="shared" si="6"/>
        <v>N/A</v>
      </c>
      <c r="I19" s="10" t="s">
        <v>217</v>
      </c>
      <c r="J19" s="10">
        <v>12.5</v>
      </c>
      <c r="K19" s="9" t="str">
        <f t="shared" si="7"/>
        <v>Yes</v>
      </c>
    </row>
    <row r="20" spans="1:11" x14ac:dyDescent="0.25">
      <c r="A20" s="66" t="s">
        <v>851</v>
      </c>
      <c r="B20" s="85" t="s">
        <v>217</v>
      </c>
      <c r="C20" s="10" t="s">
        <v>217</v>
      </c>
      <c r="D20" s="9" t="str">
        <f t="shared" si="4"/>
        <v>N/A</v>
      </c>
      <c r="E20" s="10">
        <v>18.875</v>
      </c>
      <c r="F20" s="9" t="str">
        <f t="shared" si="5"/>
        <v>N/A</v>
      </c>
      <c r="G20" s="10">
        <v>24.398550725</v>
      </c>
      <c r="H20" s="9" t="str">
        <f t="shared" si="6"/>
        <v>N/A</v>
      </c>
      <c r="I20" s="10" t="s">
        <v>217</v>
      </c>
      <c r="J20" s="10">
        <v>29.26</v>
      </c>
      <c r="K20" s="9" t="str">
        <f t="shared" si="7"/>
        <v>Yes</v>
      </c>
    </row>
    <row r="21" spans="1:11" x14ac:dyDescent="0.25">
      <c r="A21" s="66" t="s">
        <v>658</v>
      </c>
      <c r="B21" s="85" t="s">
        <v>217</v>
      </c>
      <c r="C21" s="9" t="s">
        <v>217</v>
      </c>
      <c r="D21" s="9" t="str">
        <f t="shared" si="4"/>
        <v>N/A</v>
      </c>
      <c r="E21" s="9">
        <v>99.715009499999994</v>
      </c>
      <c r="F21" s="9" t="str">
        <f t="shared" si="5"/>
        <v>N/A</v>
      </c>
      <c r="G21" s="9">
        <v>1.7728958436</v>
      </c>
      <c r="H21" s="9" t="str">
        <f t="shared" si="6"/>
        <v>N/A</v>
      </c>
      <c r="I21" s="10" t="s">
        <v>217</v>
      </c>
      <c r="J21" s="10">
        <v>-98.2</v>
      </c>
      <c r="K21" s="9" t="str">
        <f t="shared" si="7"/>
        <v>No</v>
      </c>
    </row>
    <row r="22" spans="1:11" x14ac:dyDescent="0.25">
      <c r="A22" s="66" t="s">
        <v>1720</v>
      </c>
      <c r="B22" s="85" t="s">
        <v>217</v>
      </c>
      <c r="C22" s="9" t="s">
        <v>217</v>
      </c>
      <c r="D22" s="9" t="str">
        <f t="shared" si="4"/>
        <v>N/A</v>
      </c>
      <c r="E22" s="9">
        <v>99.682438868999995</v>
      </c>
      <c r="F22" s="9" t="str">
        <f t="shared" si="5"/>
        <v>N/A</v>
      </c>
      <c r="G22" s="9">
        <v>99.945024739000004</v>
      </c>
      <c r="H22" s="9" t="str">
        <f t="shared" si="6"/>
        <v>N/A</v>
      </c>
      <c r="I22" s="10" t="s">
        <v>217</v>
      </c>
      <c r="J22" s="10">
        <v>0.26340000000000002</v>
      </c>
      <c r="K22" s="9" t="str">
        <f t="shared" si="7"/>
        <v>Yes</v>
      </c>
    </row>
    <row r="23" spans="1:11" x14ac:dyDescent="0.25">
      <c r="A23" s="66" t="s">
        <v>852</v>
      </c>
      <c r="B23" s="85" t="s">
        <v>217</v>
      </c>
      <c r="C23" s="10" t="s">
        <v>217</v>
      </c>
      <c r="D23" s="9" t="str">
        <f t="shared" si="4"/>
        <v>N/A</v>
      </c>
      <c r="E23" s="10">
        <v>7.0684931507000002</v>
      </c>
      <c r="F23" s="9" t="str">
        <f t="shared" si="5"/>
        <v>N/A</v>
      </c>
      <c r="G23" s="10">
        <v>7.1523652364999997</v>
      </c>
      <c r="H23" s="9" t="str">
        <f t="shared" si="6"/>
        <v>N/A</v>
      </c>
      <c r="I23" s="10" t="s">
        <v>217</v>
      </c>
      <c r="J23" s="10">
        <v>1.1870000000000001</v>
      </c>
      <c r="K23" s="9" t="str">
        <f t="shared" si="7"/>
        <v>Yes</v>
      </c>
    </row>
    <row r="24" spans="1:11" x14ac:dyDescent="0.25">
      <c r="A24" s="66" t="s">
        <v>15</v>
      </c>
      <c r="B24" s="85" t="s">
        <v>217</v>
      </c>
      <c r="C24" s="9" t="s">
        <v>217</v>
      </c>
      <c r="D24" s="9" t="str">
        <f>IF($B24="N/A","N/A",IF(C24&lt;0,"No","Yes"))</f>
        <v>N/A</v>
      </c>
      <c r="E24" s="9">
        <v>0</v>
      </c>
      <c r="F24" s="9" t="str">
        <f>IF($B24="N/A","N/A",IF(E24&lt;0,"No","Yes"))</f>
        <v>N/A</v>
      </c>
      <c r="G24" s="9">
        <v>3.2324403877000001</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v>100</v>
      </c>
      <c r="F25" s="9" t="str">
        <f>IF($B25="N/A","N/A",IF(E25&lt;0,"No","Yes"))</f>
        <v>N/A</v>
      </c>
      <c r="G25" s="9">
        <v>99.982456225999996</v>
      </c>
      <c r="H25" s="9" t="str">
        <f>IF($B25="N/A","N/A",IF(G25&lt;0,"No","Yes"))</f>
        <v>N/A</v>
      </c>
      <c r="I25" s="10" t="s">
        <v>217</v>
      </c>
      <c r="J25" s="10">
        <v>-1.7999999999999999E-2</v>
      </c>
      <c r="K25" s="9" t="str">
        <f t="shared" si="8"/>
        <v>Yes</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98.986700443000004</v>
      </c>
      <c r="F27" s="9" t="str">
        <f t="shared" ref="F27:F30" si="10">IF($B27="N/A","N/A",IF(E27&lt;0,"No","Yes"))</f>
        <v>N/A</v>
      </c>
      <c r="G27" s="9">
        <v>99.965887105999997</v>
      </c>
      <c r="H27" s="9" t="str">
        <f t="shared" ref="H27:H30" si="11">IF($B27="N/A","N/A",IF(G27&lt;0,"No","Yes"))</f>
        <v>N/A</v>
      </c>
      <c r="I27" s="10" t="s">
        <v>217</v>
      </c>
      <c r="J27" s="10">
        <v>0.98919999999999997</v>
      </c>
      <c r="K27" s="9" t="str">
        <f t="shared" si="8"/>
        <v>Yes</v>
      </c>
    </row>
    <row r="28" spans="1:11" x14ac:dyDescent="0.25">
      <c r="A28" s="27" t="s">
        <v>373</v>
      </c>
      <c r="B28" s="85" t="s">
        <v>217</v>
      </c>
      <c r="C28" s="9" t="s">
        <v>217</v>
      </c>
      <c r="D28" s="9" t="str">
        <f t="shared" si="9"/>
        <v>N/A</v>
      </c>
      <c r="E28" s="9">
        <v>88.853704876999998</v>
      </c>
      <c r="F28" s="9" t="str">
        <f t="shared" si="10"/>
        <v>N/A</v>
      </c>
      <c r="G28" s="9">
        <v>1.9512575475</v>
      </c>
      <c r="H28" s="9" t="str">
        <f t="shared" si="11"/>
        <v>N/A</v>
      </c>
      <c r="I28" s="10" t="s">
        <v>217</v>
      </c>
      <c r="J28" s="10">
        <v>-97.8</v>
      </c>
      <c r="K28" s="9" t="str">
        <f t="shared" si="8"/>
        <v>No</v>
      </c>
    </row>
    <row r="29" spans="1:11" x14ac:dyDescent="0.25">
      <c r="A29" s="27" t="s">
        <v>375</v>
      </c>
      <c r="B29" s="85" t="s">
        <v>217</v>
      </c>
      <c r="C29" s="9" t="s">
        <v>217</v>
      </c>
      <c r="D29" s="9" t="str">
        <f t="shared" si="9"/>
        <v>N/A</v>
      </c>
      <c r="E29" s="9">
        <v>7.0297656745000001</v>
      </c>
      <c r="F29" s="9" t="str">
        <f t="shared" si="10"/>
        <v>N/A</v>
      </c>
      <c r="G29" s="9">
        <v>96.491732495999997</v>
      </c>
      <c r="H29" s="9" t="str">
        <f t="shared" si="11"/>
        <v>N/A</v>
      </c>
      <c r="I29" s="10" t="s">
        <v>217</v>
      </c>
      <c r="J29" s="10">
        <v>1273</v>
      </c>
      <c r="K29" s="9" t="str">
        <f t="shared" si="8"/>
        <v>No</v>
      </c>
    </row>
    <row r="30" spans="1:11" x14ac:dyDescent="0.25">
      <c r="A30" s="27" t="s">
        <v>376</v>
      </c>
      <c r="B30" s="85" t="s">
        <v>217</v>
      </c>
      <c r="C30" s="9" t="s">
        <v>217</v>
      </c>
      <c r="D30" s="9" t="str">
        <f t="shared" si="9"/>
        <v>N/A</v>
      </c>
      <c r="E30" s="9">
        <v>0</v>
      </c>
      <c r="F30" s="9" t="str">
        <f t="shared" si="10"/>
        <v>N/A</v>
      </c>
      <c r="G30" s="9">
        <v>0.49171300330000001</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41140720</v>
      </c>
      <c r="D7" s="30" t="str">
        <f>IF($B7="N/A","N/A",IF(C7&gt;15,"No",IF(C7&lt;-15,"No","Yes")))</f>
        <v>N/A</v>
      </c>
      <c r="E7" s="29">
        <v>46251662</v>
      </c>
      <c r="F7" s="30" t="str">
        <f>IF($B7="N/A","N/A",IF(E7&gt;15,"No",IF(E7&lt;-15,"No","Yes")))</f>
        <v>N/A</v>
      </c>
      <c r="G7" s="29">
        <v>53538036</v>
      </c>
      <c r="H7" s="30" t="str">
        <f>IF($B7="N/A","N/A",IF(G7&gt;15,"No",IF(G7&lt;-15,"No","Yes")))</f>
        <v>N/A</v>
      </c>
      <c r="I7" s="31">
        <v>12.42</v>
      </c>
      <c r="J7" s="31">
        <v>15.75</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7.3229880902</v>
      </c>
      <c r="H8" s="30" t="str">
        <f>IF($B8="N/A","N/A",IF(G8&gt;15,"No",IF(G8&lt;-15,"No","Yes")))</f>
        <v>N/A</v>
      </c>
      <c r="I8" s="31" t="s">
        <v>217</v>
      </c>
      <c r="J8" s="31" t="s">
        <v>217</v>
      </c>
      <c r="K8" s="30" t="str">
        <f t="shared" si="0"/>
        <v>N/A</v>
      </c>
    </row>
    <row r="9" spans="1:11" x14ac:dyDescent="0.25">
      <c r="A9" s="69" t="s">
        <v>119</v>
      </c>
      <c r="B9" s="33" t="s">
        <v>217</v>
      </c>
      <c r="C9" s="78">
        <v>21.509212770000001</v>
      </c>
      <c r="D9" s="9" t="str">
        <f>IF($B9="N/A","N/A",IF(C9&gt;15,"No",IF(C9&lt;-15,"No","Yes")))</f>
        <v>N/A</v>
      </c>
      <c r="E9" s="9">
        <v>52.785651248999997</v>
      </c>
      <c r="F9" s="9" t="str">
        <f>IF($B9="N/A","N/A",IF(E9&gt;15,"No",IF(E9&lt;-15,"No","Yes")))</f>
        <v>N/A</v>
      </c>
      <c r="G9" s="9">
        <v>61.208145551000001</v>
      </c>
      <c r="H9" s="9" t="str">
        <f>IF($B9="N/A","N/A",IF(G9&gt;15,"No",IF(G9&lt;-15,"No","Yes")))</f>
        <v>N/A</v>
      </c>
      <c r="I9" s="10">
        <v>145.4</v>
      </c>
      <c r="J9" s="10">
        <v>15.96</v>
      </c>
      <c r="K9" s="9" t="str">
        <f t="shared" si="0"/>
        <v>Yes</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37.499450666000001</v>
      </c>
      <c r="D11" s="9" t="str">
        <f>IF($B11="N/A","N/A",IF(C11&gt;15,"No",IF(C11&lt;-15,"No","Yes")))</f>
        <v>N/A</v>
      </c>
      <c r="E11" s="9">
        <v>36.048019203999999</v>
      </c>
      <c r="F11" s="9" t="str">
        <f>IF($B11="N/A","N/A",IF(E11&gt;15,"No",IF(E11&lt;-15,"No","Yes")))</f>
        <v>N/A</v>
      </c>
      <c r="G11" s="9">
        <v>31.468866359</v>
      </c>
      <c r="H11" s="9" t="str">
        <f>IF($B11="N/A","N/A",IF(G11&gt;15,"No",IF(G11&lt;-15,"No","Yes")))</f>
        <v>N/A</v>
      </c>
      <c r="I11" s="10">
        <v>-3.87</v>
      </c>
      <c r="J11" s="10">
        <v>-12.7</v>
      </c>
      <c r="K11" s="9" t="str">
        <f t="shared" si="0"/>
        <v>Yes</v>
      </c>
    </row>
    <row r="12" spans="1:11" x14ac:dyDescent="0.25">
      <c r="A12" s="69" t="s">
        <v>854</v>
      </c>
      <c r="B12" s="80" t="s">
        <v>218</v>
      </c>
      <c r="C12" s="78" t="s">
        <v>217</v>
      </c>
      <c r="D12" s="9" t="str">
        <f>IF(OR($B12="N/A",$C12="N/A"),"N/A",IF(C12&gt;100,"No",IF(C12&lt;95,"No","Yes")))</f>
        <v>N/A</v>
      </c>
      <c r="E12" s="78">
        <v>99.362703503999995</v>
      </c>
      <c r="F12" s="9" t="str">
        <f>IF(OR($B12="N/A",$E12="N/A"),"N/A",IF(E12&gt;100,"No",IF(E12&lt;95,"No","Yes")))</f>
        <v>Yes</v>
      </c>
      <c r="G12" s="78">
        <v>99.599514563</v>
      </c>
      <c r="H12" s="9" t="str">
        <f>IF($B12="N/A","N/A",IF(G12&gt;100,"No",IF(G12&lt;95,"No","Yes")))</f>
        <v>Yes</v>
      </c>
      <c r="I12" s="81" t="s">
        <v>217</v>
      </c>
      <c r="J12" s="81">
        <v>0.23830000000000001</v>
      </c>
      <c r="K12" s="9" t="str">
        <f t="shared" si="0"/>
        <v>Yes</v>
      </c>
    </row>
    <row r="13" spans="1:11" x14ac:dyDescent="0.25">
      <c r="A13" s="69" t="s">
        <v>351</v>
      </c>
      <c r="B13" s="80" t="s">
        <v>217</v>
      </c>
      <c r="C13" s="78" t="s">
        <v>217</v>
      </c>
      <c r="D13" s="9" t="str">
        <f>IF($B13="N/A","N/A",IF(C13&gt;100,"No",IF(C13&lt;95,"No","Yes")))</f>
        <v>N/A</v>
      </c>
      <c r="E13" s="78">
        <v>6.2915210700000002E-2</v>
      </c>
      <c r="F13" s="9" t="str">
        <f>IF($B13="N/A","N/A",IF(E13&gt;100,"No",IF(E13&lt;95,"No","Yes")))</f>
        <v>N/A</v>
      </c>
      <c r="G13" s="78">
        <v>0.66115568599999996</v>
      </c>
      <c r="H13" s="9" t="str">
        <f>IF($B13="N/A","N/A",IF(G13&gt;100,"No",IF(G13&lt;95,"No","Yes")))</f>
        <v>N/A</v>
      </c>
      <c r="I13" s="81" t="s">
        <v>217</v>
      </c>
      <c r="J13" s="81">
        <v>950.9</v>
      </c>
      <c r="K13" s="9" t="str">
        <f t="shared" si="0"/>
        <v>No</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95.680836721999995</v>
      </c>
      <c r="F15" s="9" t="str">
        <f>IF(OR($B15="N/A",$E15="N/A"),"N/A",IF(E15&gt;100,"No",IF(E15&lt;95,"No","Yes")))</f>
        <v>Yes</v>
      </c>
      <c r="G15" s="78">
        <v>95.524066452</v>
      </c>
      <c r="H15" s="9" t="str">
        <f>IF($B15="N/A","N/A",IF(G15&gt;100,"No",IF(G15&lt;95,"No","Yes")))</f>
        <v>Yes</v>
      </c>
      <c r="I15" s="81" t="s">
        <v>217</v>
      </c>
      <c r="J15" s="81">
        <v>-0.16400000000000001</v>
      </c>
      <c r="K15" s="9" t="str">
        <f t="shared" si="0"/>
        <v>Yes</v>
      </c>
    </row>
    <row r="16" spans="1:11" x14ac:dyDescent="0.25">
      <c r="A16" s="69" t="s">
        <v>335</v>
      </c>
      <c r="B16" s="33" t="s">
        <v>217</v>
      </c>
      <c r="C16" s="67">
        <v>16864131</v>
      </c>
      <c r="D16" s="9" t="str">
        <f>IF($B16="N/A","N/A",IF(C16&gt;15,"No",IF(C16&lt;-15,"No","Yes")))</f>
        <v>N/A</v>
      </c>
      <c r="E16" s="34">
        <v>5164613</v>
      </c>
      <c r="F16" s="9" t="str">
        <f>IF($B16="N/A","N/A",IF(E16&gt;15,"No",IF(E16&lt;-15,"No","Yes")))</f>
        <v>N/A</v>
      </c>
      <c r="G16" s="34">
        <v>3920584</v>
      </c>
      <c r="H16" s="9" t="str">
        <f>IF($B16="N/A","N/A",IF(G16&gt;15,"No",IF(G16&lt;-15,"No","Yes")))</f>
        <v>N/A</v>
      </c>
      <c r="I16" s="10">
        <v>-69.400000000000006</v>
      </c>
      <c r="J16" s="10">
        <v>-24.1</v>
      </c>
      <c r="K16" s="9" t="str">
        <f t="shared" si="0"/>
        <v>Yes</v>
      </c>
    </row>
    <row r="17" spans="1:11" x14ac:dyDescent="0.25">
      <c r="A17" s="69" t="s">
        <v>442</v>
      </c>
      <c r="B17" s="33" t="s">
        <v>219</v>
      </c>
      <c r="C17" s="78">
        <v>1.1676439183</v>
      </c>
      <c r="D17" s="9" t="str">
        <f>IF($B17="N/A","N/A",IF(C17&gt;20,"No",IF(C17&lt;5,"No","Yes")))</f>
        <v>No</v>
      </c>
      <c r="E17" s="9">
        <v>3.6698974347000002</v>
      </c>
      <c r="F17" s="9" t="str">
        <f>IF($B17="N/A","N/A",IF(E17&gt;20,"No",IF(E17&lt;5,"No","Yes")))</f>
        <v>No</v>
      </c>
      <c r="G17" s="9">
        <v>4.6871588517999996</v>
      </c>
      <c r="H17" s="9" t="str">
        <f>IF($B17="N/A","N/A",IF(G17&gt;20,"No",IF(G17&lt;5,"No","Yes")))</f>
        <v>No</v>
      </c>
      <c r="I17" s="10">
        <v>214.3</v>
      </c>
      <c r="J17" s="10">
        <v>27.72</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95.312841148000004</v>
      </c>
      <c r="H18" s="9" t="str">
        <f>IF($B18="N/A","N/A",IF(G18&gt;15,"No",IF(G18&lt;-15,"No","Yes")))</f>
        <v>N/A</v>
      </c>
      <c r="I18" s="10" t="s">
        <v>217</v>
      </c>
      <c r="J18" s="10" t="s">
        <v>217</v>
      </c>
      <c r="K18" s="9" t="str">
        <f t="shared" si="0"/>
        <v>N/A</v>
      </c>
    </row>
    <row r="19" spans="1:11" x14ac:dyDescent="0.25">
      <c r="A19" s="69" t="s">
        <v>444</v>
      </c>
      <c r="B19" s="33" t="s">
        <v>220</v>
      </c>
      <c r="C19" s="78">
        <v>2.9857215886000001</v>
      </c>
      <c r="D19" s="9" t="str">
        <f>IF($B19="N/A","N/A",IF(C19&gt;1,"Yes","No"))</f>
        <v>Yes</v>
      </c>
      <c r="E19" s="9">
        <v>1.5049530333000001</v>
      </c>
      <c r="F19" s="9" t="str">
        <f>IF($B19="N/A","N/A",IF(E19&gt;1,"Yes","No"))</f>
        <v>Yes</v>
      </c>
      <c r="G19" s="9">
        <v>0.19428228040000001</v>
      </c>
      <c r="H19" s="9" t="str">
        <f>IF($B19="N/A","N/A",IF(G19&gt;1,"Yes","No"))</f>
        <v>No</v>
      </c>
      <c r="I19" s="10">
        <v>-49.6</v>
      </c>
      <c r="J19" s="10">
        <v>-87.1</v>
      </c>
      <c r="K19" s="9" t="str">
        <f t="shared" si="0"/>
        <v>No</v>
      </c>
    </row>
    <row r="20" spans="1:11" x14ac:dyDescent="0.25">
      <c r="A20" s="69" t="s">
        <v>856</v>
      </c>
      <c r="B20" s="33" t="s">
        <v>217</v>
      </c>
      <c r="C20" s="71">
        <v>176.92717808</v>
      </c>
      <c r="D20" s="9" t="str">
        <f>IF($B20="N/A","N/A",IF(C20&gt;15,"No",IF(C20&lt;-15,"No","Yes")))</f>
        <v>N/A</v>
      </c>
      <c r="E20" s="35">
        <v>451.49132197</v>
      </c>
      <c r="F20" s="9" t="str">
        <f>IF($B20="N/A","N/A",IF(E20&gt;15,"No",IF(E20&lt;-15,"No","Yes")))</f>
        <v>N/A</v>
      </c>
      <c r="G20" s="35">
        <v>551.93974005999996</v>
      </c>
      <c r="H20" s="9" t="str">
        <f>IF($B20="N/A","N/A",IF(G20&gt;15,"No",IF(G20&lt;-15,"No","Yes")))</f>
        <v>N/A</v>
      </c>
      <c r="I20" s="10">
        <v>155.19999999999999</v>
      </c>
      <c r="J20" s="10">
        <v>22.25</v>
      </c>
      <c r="K20" s="9" t="str">
        <f t="shared" si="0"/>
        <v>Yes</v>
      </c>
    </row>
    <row r="21" spans="1:11" x14ac:dyDescent="0.25">
      <c r="A21" s="69" t="s">
        <v>34</v>
      </c>
      <c r="B21" s="33" t="s">
        <v>217</v>
      </c>
      <c r="C21" s="82">
        <v>16.632457126999999</v>
      </c>
      <c r="D21" s="9" t="str">
        <f>IF($B21="N/A","N/A",IF(C21&gt;15,"No",IF(C21&lt;-15,"No","Yes")))</f>
        <v>N/A</v>
      </c>
      <c r="E21" s="83">
        <v>68.702366455999993</v>
      </c>
      <c r="F21" s="9" t="str">
        <f>IF($B21="N/A","N/A",IF(E21&gt;15,"No",IF(E21&lt;-15,"No","Yes")))</f>
        <v>N/A</v>
      </c>
      <c r="G21" s="83">
        <v>73.395385305999994</v>
      </c>
      <c r="H21" s="9" t="str">
        <f>IF($B21="N/A","N/A",IF(G21&gt;15,"No",IF(G21&lt;-15,"No","Yes")))</f>
        <v>N/A</v>
      </c>
      <c r="I21" s="10">
        <v>313.10000000000002</v>
      </c>
      <c r="J21" s="10">
        <v>6.8310000000000004</v>
      </c>
      <c r="K21" s="9" t="str">
        <f t="shared" si="0"/>
        <v>Yes</v>
      </c>
    </row>
    <row r="22" spans="1:11" x14ac:dyDescent="0.25">
      <c r="A22" s="69" t="s">
        <v>1721</v>
      </c>
      <c r="B22" s="33" t="s">
        <v>217</v>
      </c>
      <c r="C22" s="82">
        <v>31.143150673000001</v>
      </c>
      <c r="D22" s="9" t="str">
        <f>IF($B22="N/A","N/A",IF(C22&gt;15,"No",IF(C22&lt;-15,"No","Yes")))</f>
        <v>N/A</v>
      </c>
      <c r="E22" s="83">
        <v>7.6473453527000004</v>
      </c>
      <c r="F22" s="9" t="str">
        <f>IF($B22="N/A","N/A",IF(E22&gt;15,"No",IF(E22&lt;-15,"No","Yes")))</f>
        <v>N/A</v>
      </c>
      <c r="G22" s="83">
        <v>7.7269709356999998</v>
      </c>
      <c r="H22" s="9" t="str">
        <f>IF($B22="N/A","N/A",IF(G22&gt;15,"No",IF(G22&lt;-15,"No","Yes")))</f>
        <v>N/A</v>
      </c>
      <c r="I22" s="10">
        <v>-75.400000000000006</v>
      </c>
      <c r="J22" s="10">
        <v>1.0409999999999999</v>
      </c>
      <c r="K22" s="9" t="str">
        <f t="shared" si="0"/>
        <v>Yes</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258.99881155999998</v>
      </c>
      <c r="D24" s="9" t="str">
        <f>IF($B24="N/A","N/A",IF(C24&gt;300,"No",IF(C24&lt;75,"No","Yes")))</f>
        <v>Yes</v>
      </c>
      <c r="E24" s="35">
        <v>355.94242050999998</v>
      </c>
      <c r="F24" s="9" t="str">
        <f>IF($B24="N/A","N/A",IF(E24&gt;300,"No",IF(E24&lt;75,"No","Yes")))</f>
        <v>No</v>
      </c>
      <c r="G24" s="35">
        <v>447.08021442</v>
      </c>
      <c r="H24" s="9" t="str">
        <f>IF($B24="N/A","N/A",IF(G24&gt;300,"No",IF(G24&lt;75,"No","Yes")))</f>
        <v>No</v>
      </c>
      <c r="I24" s="10">
        <v>37.43</v>
      </c>
      <c r="J24" s="10">
        <v>25.6</v>
      </c>
      <c r="K24" s="9" t="str">
        <f t="shared" si="0"/>
        <v>Yes</v>
      </c>
    </row>
    <row r="25" spans="1:11" x14ac:dyDescent="0.25">
      <c r="A25" s="69" t="s">
        <v>858</v>
      </c>
      <c r="B25" s="33" t="s">
        <v>248</v>
      </c>
      <c r="C25" s="71">
        <v>50.260733475000002</v>
      </c>
      <c r="D25" s="9" t="str">
        <f>IF($B25="N/A","N/A",IF(C25&gt;250,"No",IF(C25&lt;20,"No","Yes")))</f>
        <v>Yes</v>
      </c>
      <c r="E25" s="35">
        <v>295.64197898999998</v>
      </c>
      <c r="F25" s="9" t="str">
        <f>IF($B25="N/A","N/A",IF(E25&gt;250,"No",IF(E25&lt;20,"No","Yes")))</f>
        <v>No</v>
      </c>
      <c r="G25" s="35">
        <v>235.89899101</v>
      </c>
      <c r="H25" s="9" t="str">
        <f>IF($B25="N/A","N/A",IF(G25&gt;250,"No",IF(G25&lt;20,"No","Yes")))</f>
        <v>Yes</v>
      </c>
      <c r="I25" s="10">
        <v>488.2</v>
      </c>
      <c r="J25" s="10">
        <v>-20.2</v>
      </c>
      <c r="K25" s="9" t="str">
        <f t="shared" si="0"/>
        <v>Yes</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151653</v>
      </c>
      <c r="D27" s="33" t="s">
        <v>217</v>
      </c>
      <c r="E27" s="34">
        <v>46257</v>
      </c>
      <c r="F27" s="33" t="s">
        <v>217</v>
      </c>
      <c r="G27" s="34">
        <v>38912</v>
      </c>
      <c r="H27" s="9" t="str">
        <f>IF($B27="N/A","N/A",IF(G27&gt;15,"No",IF(G27&lt;-15,"No","Yes")))</f>
        <v>N/A</v>
      </c>
      <c r="I27" s="10">
        <v>-69.5</v>
      </c>
      <c r="J27" s="10">
        <v>-15.9</v>
      </c>
      <c r="K27" s="9" t="str">
        <f t="shared" si="0"/>
        <v>Yes</v>
      </c>
    </row>
    <row r="28" spans="1:11" x14ac:dyDescent="0.25">
      <c r="A28" s="69" t="s">
        <v>350</v>
      </c>
      <c r="B28" s="33" t="s">
        <v>217</v>
      </c>
      <c r="C28" s="67" t="s">
        <v>217</v>
      </c>
      <c r="D28" s="33" t="s">
        <v>217</v>
      </c>
      <c r="E28" s="34" t="s">
        <v>217</v>
      </c>
      <c r="F28" s="33" t="s">
        <v>217</v>
      </c>
      <c r="G28" s="8">
        <v>7.2681037500000004E-2</v>
      </c>
      <c r="H28" s="9" t="str">
        <f>IF($B28="N/A","N/A",IF(G28&gt;15,"No",IF(G28&lt;-15,"No","Yes")))</f>
        <v>N/A</v>
      </c>
      <c r="I28" s="10" t="s">
        <v>217</v>
      </c>
      <c r="J28" s="10" t="s">
        <v>217</v>
      </c>
      <c r="K28" s="9" t="str">
        <f t="shared" si="0"/>
        <v>N/A</v>
      </c>
    </row>
    <row r="29" spans="1:11" ht="25" x14ac:dyDescent="0.25">
      <c r="A29" s="69" t="s">
        <v>835</v>
      </c>
      <c r="B29" s="33" t="s">
        <v>217</v>
      </c>
      <c r="C29" s="35">
        <v>456.67790284</v>
      </c>
      <c r="D29" s="33" t="s">
        <v>217</v>
      </c>
      <c r="E29" s="35">
        <v>513.43701494000004</v>
      </c>
      <c r="F29" s="33" t="s">
        <v>217</v>
      </c>
      <c r="G29" s="35">
        <v>594.42894222999996</v>
      </c>
      <c r="H29" s="33" t="s">
        <v>217</v>
      </c>
      <c r="I29" s="10">
        <v>12.43</v>
      </c>
      <c r="J29" s="10">
        <v>15.77</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15002825</v>
      </c>
      <c r="F31" s="9" t="str">
        <f t="shared" si="4"/>
        <v>N/A</v>
      </c>
      <c r="G31" s="67">
        <v>15243045</v>
      </c>
      <c r="H31" s="9" t="str">
        <f t="shared" ref="H31:H50" si="5">IF($B31="N/A","N/A",IF(G31&lt;0,"No","Yes"))</f>
        <v>N/A</v>
      </c>
      <c r="I31" s="10" t="s">
        <v>217</v>
      </c>
      <c r="J31" s="10">
        <v>1.601</v>
      </c>
      <c r="K31" s="9" t="str">
        <f t="shared" si="0"/>
        <v>Yes</v>
      </c>
    </row>
    <row r="32" spans="1:11" x14ac:dyDescent="0.25">
      <c r="A32" s="2" t="s">
        <v>659</v>
      </c>
      <c r="B32" s="84" t="s">
        <v>217</v>
      </c>
      <c r="C32" s="68" t="s">
        <v>217</v>
      </c>
      <c r="D32" s="9" t="str">
        <f t="shared" si="4"/>
        <v>N/A</v>
      </c>
      <c r="E32" s="68">
        <v>98.027578138999999</v>
      </c>
      <c r="F32" s="9" t="str">
        <f t="shared" si="4"/>
        <v>N/A</v>
      </c>
      <c r="G32" s="68">
        <v>99.662081952999998</v>
      </c>
      <c r="H32" s="9" t="str">
        <f t="shared" si="5"/>
        <v>N/A</v>
      </c>
      <c r="I32" s="10" t="s">
        <v>217</v>
      </c>
      <c r="J32" s="10">
        <v>1.667</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1.9724218604999999</v>
      </c>
      <c r="F35" s="9" t="str">
        <f t="shared" si="4"/>
        <v>N/A</v>
      </c>
      <c r="G35" s="68">
        <v>0.33791804720000002</v>
      </c>
      <c r="H35" s="9" t="str">
        <f t="shared" si="5"/>
        <v>N/A</v>
      </c>
      <c r="I35" s="10" t="s">
        <v>217</v>
      </c>
      <c r="J35" s="10">
        <v>-82.9</v>
      </c>
      <c r="K35" s="9" t="str">
        <f t="shared" si="0"/>
        <v>No</v>
      </c>
    </row>
    <row r="36" spans="1:11" x14ac:dyDescent="0.25">
      <c r="A36" s="2" t="s">
        <v>353</v>
      </c>
      <c r="B36" s="84" t="s">
        <v>217</v>
      </c>
      <c r="C36" s="67" t="s">
        <v>217</v>
      </c>
      <c r="D36" s="9" t="str">
        <f t="shared" si="4"/>
        <v>N/A</v>
      </c>
      <c r="E36" s="67">
        <v>1669983</v>
      </c>
      <c r="F36" s="9" t="str">
        <f t="shared" si="4"/>
        <v>N/A</v>
      </c>
      <c r="G36" s="67">
        <v>1604768</v>
      </c>
      <c r="H36" s="9" t="str">
        <f t="shared" si="5"/>
        <v>N/A</v>
      </c>
      <c r="I36" s="10" t="s">
        <v>217</v>
      </c>
      <c r="J36" s="10">
        <v>-3.91</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97.844948122000005</v>
      </c>
      <c r="F38" s="9" t="str">
        <f t="shared" si="4"/>
        <v>N/A</v>
      </c>
      <c r="G38" s="68">
        <v>63.114668289000001</v>
      </c>
      <c r="H38" s="9" t="str">
        <f t="shared" si="5"/>
        <v>N/A</v>
      </c>
      <c r="I38" s="10" t="s">
        <v>217</v>
      </c>
      <c r="J38" s="10">
        <v>-35.5</v>
      </c>
      <c r="K38" s="9" t="str">
        <f t="shared" si="0"/>
        <v>No</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0</v>
      </c>
      <c r="F41" s="9" t="str">
        <f t="shared" si="4"/>
        <v>N/A</v>
      </c>
      <c r="G41" s="68">
        <v>35.777757283</v>
      </c>
      <c r="H41" s="9" t="str">
        <f t="shared" si="5"/>
        <v>N/A</v>
      </c>
      <c r="I41" s="10" t="s">
        <v>217</v>
      </c>
      <c r="J41" s="10" t="s">
        <v>1742</v>
      </c>
      <c r="K41" s="9" t="str">
        <f t="shared" si="0"/>
        <v>N/A</v>
      </c>
    </row>
    <row r="42" spans="1:11" x14ac:dyDescent="0.25">
      <c r="A42" s="2" t="s">
        <v>668</v>
      </c>
      <c r="B42" s="84" t="s">
        <v>217</v>
      </c>
      <c r="C42" s="68" t="s">
        <v>217</v>
      </c>
      <c r="D42" s="9" t="str">
        <f t="shared" si="4"/>
        <v>N/A</v>
      </c>
      <c r="E42" s="68">
        <v>97.844948122000005</v>
      </c>
      <c r="F42" s="9" t="str">
        <f t="shared" si="4"/>
        <v>N/A</v>
      </c>
      <c r="G42" s="68">
        <v>98.892425571999993</v>
      </c>
      <c r="H42" s="9" t="str">
        <f t="shared" si="5"/>
        <v>N/A</v>
      </c>
      <c r="I42" s="10" t="s">
        <v>217</v>
      </c>
      <c r="J42" s="10">
        <v>1.071</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2.1550518778000001</v>
      </c>
      <c r="F45" s="9" t="str">
        <f t="shared" si="4"/>
        <v>N/A</v>
      </c>
      <c r="G45" s="68">
        <v>1.1075744282</v>
      </c>
      <c r="H45" s="9" t="str">
        <f t="shared" si="5"/>
        <v>N/A</v>
      </c>
      <c r="I45" s="10" t="s">
        <v>217</v>
      </c>
      <c r="J45" s="10">
        <v>-48.6</v>
      </c>
      <c r="K45" s="9" t="str">
        <f t="shared" si="0"/>
        <v>No</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8849045</v>
      </c>
      <c r="D51" s="33" t="s">
        <v>217</v>
      </c>
      <c r="E51" s="34">
        <v>24414241</v>
      </c>
      <c r="F51" s="33" t="s">
        <v>217</v>
      </c>
      <c r="G51" s="34">
        <v>32769639</v>
      </c>
      <c r="H51" s="33" t="s">
        <v>217</v>
      </c>
      <c r="I51" s="10">
        <v>175.9</v>
      </c>
      <c r="J51" s="10">
        <v>34.22</v>
      </c>
      <c r="K51" s="9" t="str">
        <f t="shared" si="0"/>
        <v>No</v>
      </c>
    </row>
    <row r="52" spans="1:11" x14ac:dyDescent="0.25">
      <c r="A52" s="2" t="s">
        <v>356</v>
      </c>
      <c r="B52" s="33" t="s">
        <v>217</v>
      </c>
      <c r="C52" s="68">
        <v>0</v>
      </c>
      <c r="D52" s="9" t="str">
        <f t="shared" ref="D52:D54" si="6">IF($B52="N/A","N/A",IF(C52&gt;15,"No",IF(C52&lt;-15,"No","Yes")))</f>
        <v>N/A</v>
      </c>
      <c r="E52" s="8">
        <v>0</v>
      </c>
      <c r="F52" s="9" t="str">
        <f t="shared" ref="F52:F54" si="7">IF($B52="N/A","N/A",IF(E52&gt;15,"No",IF(E52&lt;-15,"No","Yes")))</f>
        <v>N/A</v>
      </c>
      <c r="G52" s="8">
        <v>1.5258E-5</v>
      </c>
      <c r="H52" s="9" t="str">
        <f t="shared" ref="H52:H54" si="8">IF($B52="N/A","N/A",IF(G52&gt;15,"No",IF(G52&lt;-15,"No","Yes")))</f>
        <v>N/A</v>
      </c>
      <c r="I52" s="10" t="s">
        <v>1742</v>
      </c>
      <c r="J52" s="10" t="s">
        <v>1742</v>
      </c>
      <c r="K52" s="9" t="str">
        <f t="shared" si="0"/>
        <v>N/A</v>
      </c>
    </row>
    <row r="53" spans="1:11" x14ac:dyDescent="0.25">
      <c r="A53" s="2" t="s">
        <v>357</v>
      </c>
      <c r="B53" s="33" t="s">
        <v>217</v>
      </c>
      <c r="C53" s="68">
        <v>0</v>
      </c>
      <c r="D53" s="9" t="str">
        <f t="shared" si="6"/>
        <v>N/A</v>
      </c>
      <c r="E53" s="8">
        <v>0</v>
      </c>
      <c r="F53" s="9" t="str">
        <f t="shared" si="7"/>
        <v>N/A</v>
      </c>
      <c r="G53" s="8">
        <v>1.2206400000000001E-5</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99.999917607</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16667218</v>
      </c>
      <c r="D6" s="9" t="str">
        <f>IF($B6="N/A","N/A",IF(C6&gt;15,"No",IF(C6&lt;-15,"No","Yes")))</f>
        <v>N/A</v>
      </c>
      <c r="E6" s="34">
        <v>4975077</v>
      </c>
      <c r="F6" s="9" t="str">
        <f>IF($B6="N/A","N/A",IF(E6&gt;15,"No",IF(E6&lt;-15,"No","Yes")))</f>
        <v>N/A</v>
      </c>
      <c r="G6" s="34">
        <v>3736820</v>
      </c>
      <c r="H6" s="9" t="str">
        <f>IF($B6="N/A","N/A",IF(G6&gt;15,"No",IF(G6&lt;-15,"No","Yes")))</f>
        <v>N/A</v>
      </c>
      <c r="I6" s="10">
        <v>-70.2</v>
      </c>
      <c r="J6" s="10">
        <v>-24.9</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4.6497861851</v>
      </c>
      <c r="D9" s="9" t="str">
        <f t="shared" ref="D9:D15" si="1">IF($B9="N/A","N/A",IF(C9&gt;15,"No",IF(C9&lt;-15,"No","Yes")))</f>
        <v>N/A</v>
      </c>
      <c r="E9" s="8">
        <v>13.539710038999999</v>
      </c>
      <c r="F9" s="9" t="str">
        <f t="shared" ref="F9:F15" si="2">IF($B9="N/A","N/A",IF(E9&gt;15,"No",IF(E9&lt;-15,"No","Yes")))</f>
        <v>N/A</v>
      </c>
      <c r="G9" s="8">
        <v>13.154152461000001</v>
      </c>
      <c r="H9" s="9" t="str">
        <f t="shared" ref="H9:H15" si="3">IF($B9="N/A","N/A",IF(G9&gt;15,"No",IF(G9&lt;-15,"No","Yes")))</f>
        <v>N/A</v>
      </c>
      <c r="I9" s="10">
        <v>191.2</v>
      </c>
      <c r="J9" s="10">
        <v>-2.85</v>
      </c>
      <c r="K9" s="9" t="str">
        <f t="shared" si="0"/>
        <v>Yes</v>
      </c>
    </row>
    <row r="10" spans="1:11" x14ac:dyDescent="0.25">
      <c r="A10" s="69" t="s">
        <v>36</v>
      </c>
      <c r="B10" s="33" t="s">
        <v>217</v>
      </c>
      <c r="C10" s="68">
        <v>11.868623019999999</v>
      </c>
      <c r="D10" s="9" t="str">
        <f t="shared" si="1"/>
        <v>N/A</v>
      </c>
      <c r="E10" s="8">
        <v>17.684168539000002</v>
      </c>
      <c r="F10" s="9" t="str">
        <f t="shared" si="2"/>
        <v>N/A</v>
      </c>
      <c r="G10" s="8">
        <v>16.004314278999999</v>
      </c>
      <c r="H10" s="9" t="str">
        <f t="shared" si="3"/>
        <v>N/A</v>
      </c>
      <c r="I10" s="10">
        <v>49</v>
      </c>
      <c r="J10" s="10">
        <v>-9.5</v>
      </c>
      <c r="K10" s="9" t="str">
        <f t="shared" si="0"/>
        <v>Yes</v>
      </c>
    </row>
    <row r="11" spans="1:11" x14ac:dyDescent="0.25">
      <c r="A11" s="69" t="s">
        <v>37</v>
      </c>
      <c r="B11" s="33" t="s">
        <v>217</v>
      </c>
      <c r="C11" s="68">
        <v>91.701180956000002</v>
      </c>
      <c r="D11" s="9" t="str">
        <f t="shared" si="1"/>
        <v>N/A</v>
      </c>
      <c r="E11" s="8">
        <v>90.668613515000004</v>
      </c>
      <c r="F11" s="9" t="str">
        <f t="shared" si="2"/>
        <v>N/A</v>
      </c>
      <c r="G11" s="8">
        <v>91.060037980000004</v>
      </c>
      <c r="H11" s="9" t="str">
        <f t="shared" si="3"/>
        <v>N/A</v>
      </c>
      <c r="I11" s="10">
        <v>-1.1299999999999999</v>
      </c>
      <c r="J11" s="10">
        <v>0.43169999999999997</v>
      </c>
      <c r="K11" s="9" t="str">
        <f t="shared" si="0"/>
        <v>Yes</v>
      </c>
    </row>
    <row r="12" spans="1:11" x14ac:dyDescent="0.25">
      <c r="A12" s="69" t="s">
        <v>38</v>
      </c>
      <c r="B12" s="33" t="s">
        <v>217</v>
      </c>
      <c r="C12" s="68">
        <v>1.4359320986999999</v>
      </c>
      <c r="D12" s="9" t="str">
        <f t="shared" si="1"/>
        <v>N/A</v>
      </c>
      <c r="E12" s="8">
        <v>7.6568709382</v>
      </c>
      <c r="F12" s="9" t="str">
        <f t="shared" si="2"/>
        <v>N/A</v>
      </c>
      <c r="G12" s="8">
        <v>11.834467328000001</v>
      </c>
      <c r="H12" s="9" t="str">
        <f t="shared" si="3"/>
        <v>N/A</v>
      </c>
      <c r="I12" s="10">
        <v>433.2</v>
      </c>
      <c r="J12" s="10">
        <v>54.56</v>
      </c>
      <c r="K12" s="9" t="str">
        <f t="shared" si="0"/>
        <v>No</v>
      </c>
    </row>
    <row r="13" spans="1:11" x14ac:dyDescent="0.25">
      <c r="A13" s="69" t="s">
        <v>860</v>
      </c>
      <c r="B13" s="33" t="s">
        <v>217</v>
      </c>
      <c r="C13" s="68">
        <v>94.991619686000007</v>
      </c>
      <c r="D13" s="9" t="str">
        <f t="shared" si="1"/>
        <v>N/A</v>
      </c>
      <c r="E13" s="8">
        <v>94.037880474999994</v>
      </c>
      <c r="F13" s="9" t="str">
        <f t="shared" si="2"/>
        <v>N/A</v>
      </c>
      <c r="G13" s="8">
        <v>91.347154179</v>
      </c>
      <c r="H13" s="9" t="str">
        <f t="shared" si="3"/>
        <v>N/A</v>
      </c>
      <c r="I13" s="10">
        <v>-1</v>
      </c>
      <c r="J13" s="10">
        <v>-2.86</v>
      </c>
      <c r="K13" s="9" t="str">
        <f t="shared" si="0"/>
        <v>Yes</v>
      </c>
    </row>
    <row r="14" spans="1:11" x14ac:dyDescent="0.25">
      <c r="A14" s="69" t="s">
        <v>861</v>
      </c>
      <c r="B14" s="33" t="s">
        <v>217</v>
      </c>
      <c r="C14" s="68">
        <v>92.810931589999996</v>
      </c>
      <c r="D14" s="9" t="str">
        <f t="shared" si="1"/>
        <v>N/A</v>
      </c>
      <c r="E14" s="8">
        <v>93.323722137999994</v>
      </c>
      <c r="F14" s="9" t="str">
        <f t="shared" si="2"/>
        <v>N/A</v>
      </c>
      <c r="G14" s="8">
        <v>91.277506123999999</v>
      </c>
      <c r="H14" s="9" t="str">
        <f t="shared" si="3"/>
        <v>N/A</v>
      </c>
      <c r="I14" s="10">
        <v>0.55249999999999999</v>
      </c>
      <c r="J14" s="10">
        <v>-2.19</v>
      </c>
      <c r="K14" s="9" t="str">
        <f t="shared" si="0"/>
        <v>Yes</v>
      </c>
    </row>
    <row r="15" spans="1:11" x14ac:dyDescent="0.25">
      <c r="A15" s="69" t="s">
        <v>165</v>
      </c>
      <c r="B15" s="33" t="s">
        <v>217</v>
      </c>
      <c r="C15" s="68">
        <v>76.944304681999995</v>
      </c>
      <c r="D15" s="9" t="str">
        <f t="shared" si="1"/>
        <v>N/A</v>
      </c>
      <c r="E15" s="8">
        <v>86.142928038999997</v>
      </c>
      <c r="F15" s="9" t="str">
        <f t="shared" si="2"/>
        <v>N/A</v>
      </c>
      <c r="G15" s="8">
        <v>88.170449740999999</v>
      </c>
      <c r="H15" s="9" t="str">
        <f t="shared" si="3"/>
        <v>N/A</v>
      </c>
      <c r="I15" s="10">
        <v>11.95</v>
      </c>
      <c r="J15" s="10">
        <v>2.3540000000000001</v>
      </c>
      <c r="K15" s="9" t="str">
        <f t="shared" si="0"/>
        <v>Yes</v>
      </c>
    </row>
    <row r="16" spans="1:11" x14ac:dyDescent="0.25">
      <c r="A16" s="69" t="s">
        <v>166</v>
      </c>
      <c r="B16" s="33" t="s">
        <v>250</v>
      </c>
      <c r="C16" s="68">
        <v>99.519433896999999</v>
      </c>
      <c r="D16" s="9" t="str">
        <f>IF($B16="N/A","N/A",IF(C16&gt;95,"Yes","No"))</f>
        <v>Yes</v>
      </c>
      <c r="E16" s="8">
        <v>99.645955228000005</v>
      </c>
      <c r="F16" s="9" t="str">
        <f>IF($B16="N/A","N/A",IF(E16&gt;95,"Yes","No"))</f>
        <v>Yes</v>
      </c>
      <c r="G16" s="8">
        <v>99.806921392999996</v>
      </c>
      <c r="H16" s="9" t="str">
        <f>IF($B16="N/A","N/A",IF(G16&gt;95,"Yes","No"))</f>
        <v>Yes</v>
      </c>
      <c r="I16" s="10">
        <v>0.12709999999999999</v>
      </c>
      <c r="J16" s="10">
        <v>0.1615</v>
      </c>
      <c r="K16" s="9" t="str">
        <f t="shared" ref="K16:K26" si="4">IF(J16="Div by 0", "N/A", IF(J16="N/A","N/A", IF(J16&gt;30, "No", IF(J16&lt;-30, "No", "Yes"))))</f>
        <v>Yes</v>
      </c>
    </row>
    <row r="17" spans="1:11" x14ac:dyDescent="0.25">
      <c r="A17" s="69" t="s">
        <v>862</v>
      </c>
      <c r="B17" s="49" t="s">
        <v>251</v>
      </c>
      <c r="C17" s="68">
        <v>52.861251350000003</v>
      </c>
      <c r="D17" s="9" t="str">
        <f>IF($B17="N/A","N/A",IF(C17&gt;90,"No",IF(C17&lt;50,"No","Yes")))</f>
        <v>Yes</v>
      </c>
      <c r="E17" s="8">
        <v>68.97406814</v>
      </c>
      <c r="F17" s="9" t="str">
        <f>IF($B17="N/A","N/A",IF(E17&gt;90,"No",IF(E17&lt;50,"No","Yes")))</f>
        <v>Yes</v>
      </c>
      <c r="G17" s="8">
        <v>82.327540529000004</v>
      </c>
      <c r="H17" s="9" t="str">
        <f>IF($B17="N/A","N/A",IF(G17&gt;90,"No",IF(G17&lt;50,"No","Yes")))</f>
        <v>Yes</v>
      </c>
      <c r="I17" s="10">
        <v>30.48</v>
      </c>
      <c r="J17" s="10">
        <v>19.36</v>
      </c>
      <c r="K17" s="9" t="str">
        <f t="shared" si="4"/>
        <v>Yes</v>
      </c>
    </row>
    <row r="18" spans="1:11" x14ac:dyDescent="0.25">
      <c r="A18" s="69" t="s">
        <v>863</v>
      </c>
      <c r="B18" s="49" t="s">
        <v>228</v>
      </c>
      <c r="C18" s="68">
        <v>5.7859506007999997</v>
      </c>
      <c r="D18" s="9" t="str">
        <f t="shared" ref="D18:D23" si="5">IF($B18="N/A","N/A",IF(C18&gt;5,"No",IF(C18&lt;=0,"No","Yes")))</f>
        <v>No</v>
      </c>
      <c r="E18" s="8">
        <v>17.209020080999998</v>
      </c>
      <c r="F18" s="9" t="str">
        <f t="shared" ref="F18:F23" si="6">IF($B18="N/A","N/A",IF(E18&gt;5,"No",IF(E18&lt;=0,"No","Yes")))</f>
        <v>No</v>
      </c>
      <c r="G18" s="8">
        <v>14.962668793000001</v>
      </c>
      <c r="H18" s="9" t="str">
        <f t="shared" ref="H18:H23" si="7">IF($B18="N/A","N/A",IF(G18&gt;5,"No",IF(G18&lt;=0,"No","Yes")))</f>
        <v>No</v>
      </c>
      <c r="I18" s="10">
        <v>197.4</v>
      </c>
      <c r="J18" s="10">
        <v>-13.1</v>
      </c>
      <c r="K18" s="9" t="str">
        <f t="shared" si="4"/>
        <v>Yes</v>
      </c>
    </row>
    <row r="19" spans="1:11" x14ac:dyDescent="0.25">
      <c r="A19" s="69" t="s">
        <v>864</v>
      </c>
      <c r="B19" s="49" t="s">
        <v>228</v>
      </c>
      <c r="C19" s="68">
        <v>5.7493458115999996</v>
      </c>
      <c r="D19" s="9" t="str">
        <f t="shared" si="5"/>
        <v>No</v>
      </c>
      <c r="E19" s="8">
        <v>2.3990784463999999</v>
      </c>
      <c r="F19" s="9" t="str">
        <f t="shared" si="6"/>
        <v>Yes</v>
      </c>
      <c r="G19" s="8">
        <v>0.35714859160000001</v>
      </c>
      <c r="H19" s="9" t="str">
        <f t="shared" si="7"/>
        <v>Yes</v>
      </c>
      <c r="I19" s="10">
        <v>-58.3</v>
      </c>
      <c r="J19" s="10">
        <v>-85.1</v>
      </c>
      <c r="K19" s="9" t="str">
        <f t="shared" si="4"/>
        <v>No</v>
      </c>
    </row>
    <row r="20" spans="1:11" x14ac:dyDescent="0.25">
      <c r="A20" s="69" t="s">
        <v>865</v>
      </c>
      <c r="B20" s="49" t="s">
        <v>228</v>
      </c>
      <c r="C20" s="68">
        <v>4.2217543443999999</v>
      </c>
      <c r="D20" s="9" t="str">
        <f t="shared" si="5"/>
        <v>Yes</v>
      </c>
      <c r="E20" s="8">
        <v>0.14317366340000001</v>
      </c>
      <c r="F20" s="9" t="str">
        <f t="shared" si="6"/>
        <v>Yes</v>
      </c>
      <c r="G20" s="8">
        <v>1.8090247899999998E-2</v>
      </c>
      <c r="H20" s="9" t="str">
        <f t="shared" si="7"/>
        <v>Yes</v>
      </c>
      <c r="I20" s="10">
        <v>-96.6</v>
      </c>
      <c r="J20" s="10">
        <v>-87.4</v>
      </c>
      <c r="K20" s="9" t="str">
        <f t="shared" si="4"/>
        <v>No</v>
      </c>
    </row>
    <row r="21" spans="1:11" x14ac:dyDescent="0.25">
      <c r="A21" s="69" t="s">
        <v>866</v>
      </c>
      <c r="B21" s="33" t="s">
        <v>217</v>
      </c>
      <c r="C21" s="68">
        <v>1.3151564899999999E-2</v>
      </c>
      <c r="D21" s="9" t="str">
        <f t="shared" si="5"/>
        <v>N/A</v>
      </c>
      <c r="E21" s="8">
        <v>1.6984661700000001E-2</v>
      </c>
      <c r="F21" s="9" t="str">
        <f t="shared" si="6"/>
        <v>N/A</v>
      </c>
      <c r="G21" s="8">
        <v>5.9944016999999997E-3</v>
      </c>
      <c r="H21" s="9" t="str">
        <f t="shared" si="7"/>
        <v>N/A</v>
      </c>
      <c r="I21" s="10">
        <v>29.15</v>
      </c>
      <c r="J21" s="10">
        <v>-64.7</v>
      </c>
      <c r="K21" s="9" t="str">
        <f t="shared" si="4"/>
        <v>No</v>
      </c>
    </row>
    <row r="22" spans="1:11" x14ac:dyDescent="0.25">
      <c r="A22" s="66" t="s">
        <v>1728</v>
      </c>
      <c r="B22" s="33" t="s">
        <v>217</v>
      </c>
      <c r="C22" s="68">
        <v>2.2499256E-3</v>
      </c>
      <c r="D22" s="9" t="str">
        <f t="shared" si="5"/>
        <v>N/A</v>
      </c>
      <c r="E22" s="8">
        <v>2.010019E-4</v>
      </c>
      <c r="F22" s="9" t="str">
        <f t="shared" si="6"/>
        <v>N/A</v>
      </c>
      <c r="G22" s="8">
        <v>5.3521399999999999E-5</v>
      </c>
      <c r="H22" s="9" t="str">
        <f t="shared" si="7"/>
        <v>N/A</v>
      </c>
      <c r="I22" s="10">
        <v>-91.1</v>
      </c>
      <c r="J22" s="10">
        <v>-73.400000000000006</v>
      </c>
      <c r="K22" s="9" t="str">
        <f t="shared" si="4"/>
        <v>No</v>
      </c>
    </row>
    <row r="23" spans="1:11" x14ac:dyDescent="0.25">
      <c r="A23" s="69" t="s">
        <v>867</v>
      </c>
      <c r="B23" s="33" t="s">
        <v>217</v>
      </c>
      <c r="C23" s="68">
        <v>5.9398039999999995E-4</v>
      </c>
      <c r="D23" s="9" t="str">
        <f t="shared" si="5"/>
        <v>N/A</v>
      </c>
      <c r="E23" s="8">
        <v>4.8240460000000001E-4</v>
      </c>
      <c r="F23" s="9" t="str">
        <f t="shared" si="6"/>
        <v>N/A</v>
      </c>
      <c r="G23" s="8">
        <v>5.0845369999999999E-4</v>
      </c>
      <c r="H23" s="9" t="str">
        <f t="shared" si="7"/>
        <v>N/A</v>
      </c>
      <c r="I23" s="10">
        <v>-18.8</v>
      </c>
      <c r="J23" s="10">
        <v>5.4</v>
      </c>
      <c r="K23" s="9" t="str">
        <f t="shared" si="4"/>
        <v>Yes</v>
      </c>
    </row>
    <row r="24" spans="1:11" x14ac:dyDescent="0.25">
      <c r="A24" s="69" t="s">
        <v>868</v>
      </c>
      <c r="B24" s="33" t="s">
        <v>236</v>
      </c>
      <c r="C24" s="68">
        <v>6.6982144230999996</v>
      </c>
      <c r="D24" s="9" t="str">
        <f>IF($B24="N/A","N/A",IF(C24&gt;10,"No",IF(C24&lt;1,"No","Yes")))</f>
        <v>Yes</v>
      </c>
      <c r="E24" s="8">
        <v>1.7899019452</v>
      </c>
      <c r="F24" s="9" t="str">
        <f>IF($B24="N/A","N/A",IF(E24&gt;10,"No",IF(E24&lt;1,"No","Yes")))</f>
        <v>Yes</v>
      </c>
      <c r="G24" s="8">
        <v>0.24445919260000001</v>
      </c>
      <c r="H24" s="9" t="str">
        <f>IF($B24="N/A","N/A",IF(G24&gt;10,"No",IF(G24&lt;1,"No","Yes")))</f>
        <v>No</v>
      </c>
      <c r="I24" s="10">
        <v>-73.3</v>
      </c>
      <c r="J24" s="10">
        <v>-86.3</v>
      </c>
      <c r="K24" s="9" t="str">
        <f t="shared" si="4"/>
        <v>No</v>
      </c>
    </row>
    <row r="25" spans="1:11" x14ac:dyDescent="0.25">
      <c r="A25" s="69" t="s">
        <v>869</v>
      </c>
      <c r="B25" s="72" t="s">
        <v>243</v>
      </c>
      <c r="C25" s="68">
        <v>7.7706729461000004</v>
      </c>
      <c r="D25" s="9" t="str">
        <f>IF($B25="N/A","N/A",IF(C25&gt;10,"No",IF(C25&lt;=0,"No","Yes")))</f>
        <v>Yes</v>
      </c>
      <c r="E25" s="8">
        <v>4.2199547865999998</v>
      </c>
      <c r="F25" s="9" t="str">
        <f>IF($B25="N/A","N/A",IF(E25&gt;10,"No",IF(E25&lt;=0,"No","Yes")))</f>
        <v>Yes</v>
      </c>
      <c r="G25" s="8">
        <v>0.70899856029999997</v>
      </c>
      <c r="H25" s="9" t="str">
        <f>IF($B25="N/A","N/A",IF(G25&gt;10,"No",IF(G25&lt;=0,"No","Yes")))</f>
        <v>Yes</v>
      </c>
      <c r="I25" s="10">
        <v>-45.7</v>
      </c>
      <c r="J25" s="10">
        <v>-83.2</v>
      </c>
      <c r="K25" s="9" t="str">
        <f t="shared" si="4"/>
        <v>No</v>
      </c>
    </row>
    <row r="26" spans="1:11" x14ac:dyDescent="0.25">
      <c r="A26" s="69" t="s">
        <v>870</v>
      </c>
      <c r="B26" s="49" t="s">
        <v>252</v>
      </c>
      <c r="C26" s="68">
        <v>0.48039810840000002</v>
      </c>
      <c r="D26" s="9" t="str">
        <f>IF($B26="N/A","N/A",IF(C26&gt;=5,"No",IF(C26&lt;0,"No","Yes")))</f>
        <v>Yes</v>
      </c>
      <c r="E26" s="8">
        <v>0.35370306829999998</v>
      </c>
      <c r="F26" s="9" t="str">
        <f>IF($B26="N/A","N/A",IF(E26&gt;=5,"No",IF(E26&lt;0,"No","Yes")))</f>
        <v>Yes</v>
      </c>
      <c r="G26" s="8">
        <v>0.19305184619999999</v>
      </c>
      <c r="H26" s="9" t="str">
        <f>IF($B26="N/A","N/A",IF(G26&gt;=5,"No",IF(G26&lt;0,"No","Yes")))</f>
        <v>Yes</v>
      </c>
      <c r="I26" s="10">
        <v>-26.4</v>
      </c>
      <c r="J26" s="10">
        <v>-45.4</v>
      </c>
      <c r="K26" s="9" t="str">
        <f t="shared" si="4"/>
        <v>No</v>
      </c>
    </row>
    <row r="27" spans="1:11" x14ac:dyDescent="0.25">
      <c r="A27" s="69" t="s">
        <v>14</v>
      </c>
      <c r="B27" s="49" t="s">
        <v>253</v>
      </c>
      <c r="C27" s="68">
        <v>0.35948410829999999</v>
      </c>
      <c r="D27" s="9" t="str">
        <f>IF($B27="N/A","N/A",IF(C27&gt;15,"No",IF(C27&lt;=0,"No","Yes")))</f>
        <v>Yes</v>
      </c>
      <c r="E27" s="8">
        <v>4.4602324700000001E-2</v>
      </c>
      <c r="F27" s="9" t="str">
        <f>IF($B27="N/A","N/A",IF(E27&gt;15,"No",IF(E27&lt;=0,"No","Yes")))</f>
        <v>Yes</v>
      </c>
      <c r="G27" s="8">
        <v>0</v>
      </c>
      <c r="H27" s="9" t="str">
        <f>IF($B27="N/A","N/A",IF(G27&gt;15,"No",IF(G27&lt;=0,"No","Yes")))</f>
        <v>No</v>
      </c>
      <c r="I27" s="10">
        <v>-87.6</v>
      </c>
      <c r="J27" s="10">
        <v>-100</v>
      </c>
      <c r="K27" s="9" t="str">
        <f>IF(J27="Div by 0", "N/A", IF(J27="N/A","N/A", IF(J27&gt;30, "No", IF(J27&lt;-30, "No", "Yes"))))</f>
        <v>No</v>
      </c>
    </row>
    <row r="28" spans="1:11" x14ac:dyDescent="0.25">
      <c r="A28" s="69" t="s">
        <v>871</v>
      </c>
      <c r="B28" s="33" t="s">
        <v>217</v>
      </c>
      <c r="C28" s="71">
        <v>94.758778957000004</v>
      </c>
      <c r="D28" s="9" t="str">
        <f>IF($B28="N/A","N/A",IF(C28&gt;15,"No",IF(C28&lt;-15,"No","Yes")))</f>
        <v>N/A</v>
      </c>
      <c r="E28" s="35">
        <v>61.470031546000001</v>
      </c>
      <c r="F28" s="9" t="str">
        <f>IF($B28="N/A","N/A",IF(E28&gt;15,"No",IF(E28&lt;-15,"No","Yes")))</f>
        <v>N/A</v>
      </c>
      <c r="G28" s="35" t="s">
        <v>1742</v>
      </c>
      <c r="H28" s="9" t="str">
        <f>IF($B28="N/A","N/A",IF(G28&gt;15,"No",IF(G28&lt;-15,"No","Yes")))</f>
        <v>N/A</v>
      </c>
      <c r="I28" s="10">
        <v>-35.1</v>
      </c>
      <c r="J28" s="10" t="s">
        <v>1742</v>
      </c>
      <c r="K28" s="9" t="str">
        <f>IF(J28="Div by 0", "N/A", IF(J28="N/A","N/A", IF(J28&gt;30, "No", IF(J28&lt;-30, "No", "Yes"))))</f>
        <v>N/A</v>
      </c>
    </row>
    <row r="29" spans="1:11" x14ac:dyDescent="0.25">
      <c r="A29" s="69" t="s">
        <v>377</v>
      </c>
      <c r="B29" s="33" t="s">
        <v>254</v>
      </c>
      <c r="C29" s="68">
        <v>35.368572008000001</v>
      </c>
      <c r="D29" s="9" t="str">
        <f>IF($B29="N/A","N/A",IF(C29&gt;35,"No",IF(C29&lt;10,"No","Yes")))</f>
        <v>No</v>
      </c>
      <c r="E29" s="8">
        <v>14.181529251000001</v>
      </c>
      <c r="F29" s="9" t="str">
        <f>IF($B29="N/A","N/A",IF(E29&gt;35,"No",IF(E29&lt;10,"No","Yes")))</f>
        <v>Yes</v>
      </c>
      <c r="G29" s="8">
        <v>2.6923159264000001</v>
      </c>
      <c r="H29" s="9" t="str">
        <f>IF($B29="N/A","N/A",IF(G29&gt;35,"No",IF(G29&lt;10,"No","Yes")))</f>
        <v>No</v>
      </c>
      <c r="I29" s="10">
        <v>-59.9</v>
      </c>
      <c r="J29" s="10">
        <v>-81</v>
      </c>
      <c r="K29" s="9" t="str">
        <f t="shared" ref="K29:K54" si="8">IF(J29="Div by 0", "N/A", IF(J29="N/A","N/A", IF(J29&gt;30, "No", IF(J29&lt;-30, "No", "Yes"))))</f>
        <v>No</v>
      </c>
    </row>
    <row r="30" spans="1:11" x14ac:dyDescent="0.25">
      <c r="A30" s="69" t="s">
        <v>378</v>
      </c>
      <c r="B30" s="33" t="s">
        <v>255</v>
      </c>
      <c r="C30" s="68">
        <v>14.670960685000001</v>
      </c>
      <c r="D30" s="9" t="str">
        <f>IF($B30="N/A","N/A",IF(C30&gt;20,"No",IF(C30&lt;2,"No","Yes")))</f>
        <v>Yes</v>
      </c>
      <c r="E30" s="8">
        <v>56.654238718000002</v>
      </c>
      <c r="F30" s="9" t="str">
        <f>IF($B30="N/A","N/A",IF(E30&gt;20,"No",IF(E30&lt;2,"No","Yes")))</f>
        <v>No</v>
      </c>
      <c r="G30" s="8">
        <v>80.133321914999996</v>
      </c>
      <c r="H30" s="9" t="str">
        <f>IF($B30="N/A","N/A",IF(G30&gt;20,"No",IF(G30&lt;2,"No","Yes")))</f>
        <v>No</v>
      </c>
      <c r="I30" s="10">
        <v>286.2</v>
      </c>
      <c r="J30" s="10">
        <v>41.44</v>
      </c>
      <c r="K30" s="9" t="str">
        <f t="shared" si="8"/>
        <v>No</v>
      </c>
    </row>
    <row r="31" spans="1:11" x14ac:dyDescent="0.25">
      <c r="A31" s="69" t="s">
        <v>379</v>
      </c>
      <c r="B31" s="33" t="s">
        <v>256</v>
      </c>
      <c r="C31" s="68">
        <v>0.370343749</v>
      </c>
      <c r="D31" s="9" t="str">
        <f>IF($B31="N/A","N/A",IF(C31&gt;8,"No",IF(C31&lt;0.5,"No","Yes")))</f>
        <v>No</v>
      </c>
      <c r="E31" s="8">
        <v>0.20508225299999999</v>
      </c>
      <c r="F31" s="9" t="str">
        <f>IF($B31="N/A","N/A",IF(E31&gt;8,"No",IF(E31&lt;0.5,"No","Yes")))</f>
        <v>No</v>
      </c>
      <c r="G31" s="8">
        <v>3.2862166200000001E-2</v>
      </c>
      <c r="H31" s="9" t="str">
        <f>IF($B31="N/A","N/A",IF(G31&gt;8,"No",IF(G31&lt;0.5,"No","Yes")))</f>
        <v>No</v>
      </c>
      <c r="I31" s="10">
        <v>-44.6</v>
      </c>
      <c r="J31" s="10">
        <v>-84</v>
      </c>
      <c r="K31" s="9" t="str">
        <f t="shared" si="8"/>
        <v>No</v>
      </c>
    </row>
    <row r="32" spans="1:11" x14ac:dyDescent="0.25">
      <c r="A32" s="69" t="s">
        <v>380</v>
      </c>
      <c r="B32" s="33" t="s">
        <v>257</v>
      </c>
      <c r="C32" s="68">
        <v>3.8204516195</v>
      </c>
      <c r="D32" s="9" t="str">
        <f>IF($B32="N/A","N/A",IF(C32&gt;25,"No",IF(C32&lt;3,"No","Yes")))</f>
        <v>Yes</v>
      </c>
      <c r="E32" s="8">
        <v>1.9148648353</v>
      </c>
      <c r="F32" s="9" t="str">
        <f>IF($B32="N/A","N/A",IF(E32&gt;25,"No",IF(E32&lt;3,"No","Yes")))</f>
        <v>No</v>
      </c>
      <c r="G32" s="8">
        <v>0.32254697840000002</v>
      </c>
      <c r="H32" s="9" t="str">
        <f>IF($B32="N/A","N/A",IF(G32&gt;25,"No",IF(G32&lt;3,"No","Yes")))</f>
        <v>No</v>
      </c>
      <c r="I32" s="10">
        <v>-49.9</v>
      </c>
      <c r="J32" s="10">
        <v>-83.2</v>
      </c>
      <c r="K32" s="9" t="str">
        <f t="shared" si="8"/>
        <v>No</v>
      </c>
    </row>
    <row r="33" spans="1:11" x14ac:dyDescent="0.25">
      <c r="A33" s="69" t="s">
        <v>381</v>
      </c>
      <c r="B33" s="33" t="s">
        <v>258</v>
      </c>
      <c r="C33" s="68">
        <v>0.58204674590000005</v>
      </c>
      <c r="D33" s="9" t="str">
        <f>IF($B33="N/A","N/A",IF(C33&gt;25,"No",IF(C33&lt;2,"No","Yes")))</f>
        <v>No</v>
      </c>
      <c r="E33" s="8">
        <v>7.84912475E-2</v>
      </c>
      <c r="F33" s="9" t="str">
        <f>IF($B33="N/A","N/A",IF(E33&gt;25,"No",IF(E33&lt;2,"No","Yes")))</f>
        <v>No</v>
      </c>
      <c r="G33" s="8">
        <v>1.2684582099999999E-2</v>
      </c>
      <c r="H33" s="9" t="str">
        <f>IF($B33="N/A","N/A",IF(G33&gt;25,"No",IF(G33&lt;2,"No","Yes")))</f>
        <v>No</v>
      </c>
      <c r="I33" s="10">
        <v>-86.5</v>
      </c>
      <c r="J33" s="10">
        <v>-83.8</v>
      </c>
      <c r="K33" s="9" t="str">
        <f t="shared" si="8"/>
        <v>No</v>
      </c>
    </row>
    <row r="34" spans="1:11" x14ac:dyDescent="0.25">
      <c r="A34" s="69" t="s">
        <v>382</v>
      </c>
      <c r="B34" s="33" t="s">
        <v>259</v>
      </c>
      <c r="C34" s="68">
        <v>3.1188948270000001</v>
      </c>
      <c r="D34" s="9" t="str">
        <f>IF($B34="N/A","N/A",IF(C34&gt;25,"No",IF(C34&lt;=0,"No","Yes")))</f>
        <v>Yes</v>
      </c>
      <c r="E34" s="8">
        <v>6.8554516845000002</v>
      </c>
      <c r="F34" s="9" t="str">
        <f>IF($B34="N/A","N/A",IF(E34&gt;25,"No",IF(E34&lt;=0,"No","Yes")))</f>
        <v>Yes</v>
      </c>
      <c r="G34" s="8">
        <v>1.6487548236</v>
      </c>
      <c r="H34" s="9" t="str">
        <f>IF($B34="N/A","N/A",IF(G34&gt;25,"No",IF(G34&lt;=0,"No","Yes")))</f>
        <v>Yes</v>
      </c>
      <c r="I34" s="10">
        <v>119.8</v>
      </c>
      <c r="J34" s="10">
        <v>-75.900000000000006</v>
      </c>
      <c r="K34" s="9" t="str">
        <f t="shared" si="8"/>
        <v>No</v>
      </c>
    </row>
    <row r="35" spans="1:11" x14ac:dyDescent="0.25">
      <c r="A35" s="69" t="s">
        <v>383</v>
      </c>
      <c r="B35" s="33" t="s">
        <v>260</v>
      </c>
      <c r="C35" s="68">
        <v>29.582069425</v>
      </c>
      <c r="D35" s="9" t="str">
        <f>IF($B35="N/A","N/A",IF(C35&gt;20,"No",IF(C35&lt;4,"No","Yes")))</f>
        <v>No</v>
      </c>
      <c r="E35" s="8">
        <v>7.6970667991999999</v>
      </c>
      <c r="F35" s="9" t="str">
        <f>IF($B35="N/A","N/A",IF(E35&gt;20,"No",IF(E35&lt;4,"No","Yes")))</f>
        <v>Yes</v>
      </c>
      <c r="G35" s="8">
        <v>1.2186832654999999</v>
      </c>
      <c r="H35" s="9" t="str">
        <f>IF($B35="N/A","N/A",IF(G35&gt;20,"No",IF(G35&lt;4,"No","Yes")))</f>
        <v>No</v>
      </c>
      <c r="I35" s="10">
        <v>-74</v>
      </c>
      <c r="J35" s="10">
        <v>-84.2</v>
      </c>
      <c r="K35" s="9" t="str">
        <f t="shared" si="8"/>
        <v>No</v>
      </c>
    </row>
    <row r="36" spans="1:11" x14ac:dyDescent="0.25">
      <c r="A36" s="69" t="s">
        <v>384</v>
      </c>
      <c r="B36" s="33" t="s">
        <v>261</v>
      </c>
      <c r="C36" s="68">
        <v>1.0391896236</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0.2259345261</v>
      </c>
      <c r="D37" s="9" t="str">
        <f>IF($B37="N/A","N/A",IF(C37&gt;=25,"No",IF(C37&lt;0,"No","Yes")))</f>
        <v>Yes</v>
      </c>
      <c r="E37" s="8">
        <v>2.4011286659</v>
      </c>
      <c r="F37" s="9" t="str">
        <f>IF($B37="N/A","N/A",IF(E37&gt;=25,"No",IF(E37&lt;0,"No","Yes")))</f>
        <v>Yes</v>
      </c>
      <c r="G37" s="8">
        <v>7.0566417435000002</v>
      </c>
      <c r="H37" s="9" t="str">
        <f>IF($B37="N/A","N/A",IF(G37&gt;=25,"No",IF(G37&lt;0,"No","Yes")))</f>
        <v>Yes</v>
      </c>
      <c r="I37" s="10">
        <v>962.8</v>
      </c>
      <c r="J37" s="10">
        <v>193.9</v>
      </c>
      <c r="K37" s="9" t="str">
        <f t="shared" si="8"/>
        <v>No</v>
      </c>
    </row>
    <row r="38" spans="1:11" x14ac:dyDescent="0.25">
      <c r="A38" s="69" t="s">
        <v>386</v>
      </c>
      <c r="B38" s="33" t="s">
        <v>225</v>
      </c>
      <c r="C38" s="68">
        <v>4.0739852326000001</v>
      </c>
      <c r="D38" s="9" t="str">
        <f>IF($B38="N/A","N/A",IF(C38&gt;3,"Yes","No"))</f>
        <v>Yes</v>
      </c>
      <c r="E38" s="8">
        <v>4.1016651601999996</v>
      </c>
      <c r="F38" s="9" t="str">
        <f>IF($B38="N/A","N/A",IF(E38&gt;3,"Yes","No"))</f>
        <v>Yes</v>
      </c>
      <c r="G38" s="8">
        <v>1.0048650991999999</v>
      </c>
      <c r="H38" s="9" t="str">
        <f>IF($B38="N/A","N/A",IF(G38&gt;3,"Yes","No"))</f>
        <v>No</v>
      </c>
      <c r="I38" s="10">
        <v>0.6794</v>
      </c>
      <c r="J38" s="10">
        <v>-75.5</v>
      </c>
      <c r="K38" s="9" t="str">
        <f t="shared" si="8"/>
        <v>No</v>
      </c>
    </row>
    <row r="39" spans="1:11" x14ac:dyDescent="0.25">
      <c r="A39" s="69" t="s">
        <v>387</v>
      </c>
      <c r="B39" s="33" t="s">
        <v>224</v>
      </c>
      <c r="C39" s="68">
        <v>4.4236956641000003</v>
      </c>
      <c r="D39" s="9" t="str">
        <f>IF($B39="N/A","N/A",IF(C39&gt;1,"Yes","No"))</f>
        <v>Yes</v>
      </c>
      <c r="E39" s="8">
        <v>0.25141319420000002</v>
      </c>
      <c r="F39" s="9" t="str">
        <f>IF($B39="N/A","N/A",IF(E39&gt;1,"Yes","No"))</f>
        <v>No</v>
      </c>
      <c r="G39" s="8">
        <v>3.69297959E-2</v>
      </c>
      <c r="H39" s="9" t="str">
        <f>IF($B39="N/A","N/A",IF(G39&gt;1,"Yes","No"))</f>
        <v>No</v>
      </c>
      <c r="I39" s="10">
        <v>-94.3</v>
      </c>
      <c r="J39" s="10">
        <v>-85.3</v>
      </c>
      <c r="K39" s="9" t="str">
        <f t="shared" si="8"/>
        <v>No</v>
      </c>
    </row>
    <row r="40" spans="1:11" x14ac:dyDescent="0.25">
      <c r="A40" s="69" t="s">
        <v>388</v>
      </c>
      <c r="B40" s="33" t="s">
        <v>217</v>
      </c>
      <c r="C40" s="68">
        <v>6.8073748099999998E-2</v>
      </c>
      <c r="D40" s="9" t="str">
        <f>IF($B40="N/A","N/A",IF(C40&gt;15,"No",IF(C40&lt;-15,"No","Yes")))</f>
        <v>N/A</v>
      </c>
      <c r="E40" s="8">
        <v>4.8039457000000002E-3</v>
      </c>
      <c r="F40" s="9" t="str">
        <f>IF($B40="N/A","N/A",IF(E40&gt;15,"No",IF(E40&lt;-15,"No","Yes")))</f>
        <v>N/A</v>
      </c>
      <c r="G40" s="8">
        <v>1.3380360000000001E-4</v>
      </c>
      <c r="H40" s="9" t="str">
        <f>IF($B40="N/A","N/A",IF(G40&gt;15,"No",IF(G40&lt;-15,"No","Yes")))</f>
        <v>N/A</v>
      </c>
      <c r="I40" s="10">
        <v>-92.9</v>
      </c>
      <c r="J40" s="10">
        <v>-97.2</v>
      </c>
      <c r="K40" s="9" t="str">
        <f t="shared" si="8"/>
        <v>No</v>
      </c>
    </row>
    <row r="41" spans="1:11" x14ac:dyDescent="0.25">
      <c r="A41" s="69" t="s">
        <v>389</v>
      </c>
      <c r="B41" s="33" t="s">
        <v>217</v>
      </c>
      <c r="C41" s="68">
        <v>7.4841524199999995E-2</v>
      </c>
      <c r="D41" s="9" t="str">
        <f>IF($B41="N/A","N/A",IF(C41&gt;15,"No",IF(C41&lt;-15,"No","Yes")))</f>
        <v>N/A</v>
      </c>
      <c r="E41" s="8">
        <v>1.12963076E-2</v>
      </c>
      <c r="F41" s="9" t="str">
        <f>IF($B41="N/A","N/A",IF(E41&gt;15,"No",IF(E41&lt;-15,"No","Yes")))</f>
        <v>N/A</v>
      </c>
      <c r="G41" s="8">
        <v>1.3915575E-3</v>
      </c>
      <c r="H41" s="9" t="str">
        <f>IF($B41="N/A","N/A",IF(G41&gt;15,"No",IF(G41&lt;-15,"No","Yes")))</f>
        <v>N/A</v>
      </c>
      <c r="I41" s="10">
        <v>-84.9</v>
      </c>
      <c r="J41" s="10">
        <v>-87.7</v>
      </c>
      <c r="K41" s="9" t="str">
        <f t="shared" si="8"/>
        <v>No</v>
      </c>
    </row>
    <row r="42" spans="1:11" x14ac:dyDescent="0.25">
      <c r="A42" s="69" t="s">
        <v>390</v>
      </c>
      <c r="B42" s="33" t="s">
        <v>263</v>
      </c>
      <c r="C42" s="68">
        <v>0</v>
      </c>
      <c r="D42" s="9" t="str">
        <f>IF($B42="N/A","N/A",IF(C42&gt;0,"Yes","No"))</f>
        <v>No</v>
      </c>
      <c r="E42" s="8">
        <v>0</v>
      </c>
      <c r="F42" s="9" t="str">
        <f>IF($B42="N/A","N/A",IF(E42&gt;0,"Yes","No"))</f>
        <v>No</v>
      </c>
      <c r="G42" s="8">
        <v>0</v>
      </c>
      <c r="H42" s="9" t="str">
        <f>IF($B42="N/A","N/A",IF(G42&gt;0,"Yes","No"))</f>
        <v>No</v>
      </c>
      <c r="I42" s="10" t="s">
        <v>1742</v>
      </c>
      <c r="J42" s="10" t="s">
        <v>1742</v>
      </c>
      <c r="K42" s="9" t="str">
        <f t="shared" si="8"/>
        <v>N/A</v>
      </c>
    </row>
    <row r="43" spans="1:11" x14ac:dyDescent="0.25">
      <c r="A43" s="69" t="s">
        <v>391</v>
      </c>
      <c r="B43" s="33" t="s">
        <v>263</v>
      </c>
      <c r="C43" s="68">
        <v>0</v>
      </c>
      <c r="D43" s="9" t="str">
        <f>IF($B43="N/A","N/A",IF(C43&gt;0,"Yes","No"))</f>
        <v>No</v>
      </c>
      <c r="E43" s="8">
        <v>0</v>
      </c>
      <c r="F43" s="9" t="str">
        <f>IF($B43="N/A","N/A",IF(E43&gt;0,"Yes","No"))</f>
        <v>No</v>
      </c>
      <c r="G43" s="8">
        <v>0</v>
      </c>
      <c r="H43" s="9" t="str">
        <f>IF($B43="N/A","N/A",IF(G43&gt;0,"Yes","No"))</f>
        <v>No</v>
      </c>
      <c r="I43" s="10" t="s">
        <v>1742</v>
      </c>
      <c r="J43" s="10" t="s">
        <v>1742</v>
      </c>
      <c r="K43" s="9" t="str">
        <f t="shared" si="8"/>
        <v>N/A</v>
      </c>
    </row>
    <row r="44" spans="1:11" x14ac:dyDescent="0.25">
      <c r="A44" s="69" t="s">
        <v>392</v>
      </c>
      <c r="B44" s="33" t="s">
        <v>263</v>
      </c>
      <c r="C44" s="68">
        <v>2.1377292799999999E-2</v>
      </c>
      <c r="D44" s="9" t="str">
        <f>IF($B44="N/A","N/A",IF(C44&gt;0,"Yes","No"))</f>
        <v>Yes</v>
      </c>
      <c r="E44" s="8">
        <v>0</v>
      </c>
      <c r="F44" s="9" t="str">
        <f>IF($B44="N/A","N/A",IF(E44&gt;0,"Yes","No"))</f>
        <v>No</v>
      </c>
      <c r="G44" s="8">
        <v>0</v>
      </c>
      <c r="H44" s="9" t="str">
        <f>IF($B44="N/A","N/A",IF(G44&gt;0,"Yes","No"))</f>
        <v>No</v>
      </c>
      <c r="I44" s="10">
        <v>-100</v>
      </c>
      <c r="J44" s="10" t="s">
        <v>1742</v>
      </c>
      <c r="K44" s="9" t="str">
        <f t="shared" si="8"/>
        <v>N/A</v>
      </c>
    </row>
    <row r="45" spans="1:11" x14ac:dyDescent="0.25">
      <c r="A45" s="69" t="s">
        <v>393</v>
      </c>
      <c r="B45" s="33" t="s">
        <v>224</v>
      </c>
      <c r="C45" s="68">
        <v>0.32145736619999998</v>
      </c>
      <c r="D45" s="9" t="str">
        <f>IF($B45="N/A","N/A",IF(C45&gt;1,"Yes","No"))</f>
        <v>No</v>
      </c>
      <c r="E45" s="8">
        <v>0.2240367335</v>
      </c>
      <c r="F45" s="9" t="str">
        <f>IF($B45="N/A","N/A",IF(E45&gt;1,"Yes","No"))</f>
        <v>No</v>
      </c>
      <c r="G45" s="8">
        <v>4.9507335100000001E-2</v>
      </c>
      <c r="H45" s="9" t="str">
        <f>IF($B45="N/A","N/A",IF(G45&gt;1,"Yes","No"))</f>
        <v>No</v>
      </c>
      <c r="I45" s="10">
        <v>-30.3</v>
      </c>
      <c r="J45" s="10">
        <v>-77.900000000000006</v>
      </c>
      <c r="K45" s="9" t="str">
        <f t="shared" si="8"/>
        <v>No</v>
      </c>
    </row>
    <row r="46" spans="1:11" x14ac:dyDescent="0.25">
      <c r="A46" s="69" t="s">
        <v>394</v>
      </c>
      <c r="B46" s="33" t="s">
        <v>263</v>
      </c>
      <c r="C46" s="68">
        <v>8.3991221599999999E-2</v>
      </c>
      <c r="D46" s="9" t="str">
        <f>IF($B46="N/A","N/A",IF(C46&gt;0,"Yes","No"))</f>
        <v>Yes</v>
      </c>
      <c r="E46" s="8">
        <v>3.6260745300000001E-2</v>
      </c>
      <c r="F46" s="9" t="str">
        <f>IF($B46="N/A","N/A",IF(E46&gt;0,"Yes","No"))</f>
        <v>Yes</v>
      </c>
      <c r="G46" s="8">
        <v>5.3789051000000003E-3</v>
      </c>
      <c r="H46" s="9" t="str">
        <f>IF($B46="N/A","N/A",IF(G46&gt;0,"Yes","No"))</f>
        <v>Yes</v>
      </c>
      <c r="I46" s="10">
        <v>-56.8</v>
      </c>
      <c r="J46" s="10">
        <v>-85.2</v>
      </c>
      <c r="K46" s="9" t="str">
        <f t="shared" si="8"/>
        <v>No</v>
      </c>
    </row>
    <row r="47" spans="1:11" x14ac:dyDescent="0.25">
      <c r="A47" s="69" t="s">
        <v>395</v>
      </c>
      <c r="B47" s="33" t="s">
        <v>217</v>
      </c>
      <c r="C47" s="68">
        <v>1.2065600900000001E-2</v>
      </c>
      <c r="D47" s="9" t="str">
        <f>IF($B47="N/A","N/A",IF(C47&gt;15,"No",IF(C47&lt;-15,"No","Yes")))</f>
        <v>N/A</v>
      </c>
      <c r="E47" s="8">
        <v>0</v>
      </c>
      <c r="F47" s="9" t="str">
        <f>IF($B47="N/A","N/A",IF(E47&gt;15,"No",IF(E47&lt;-15,"No","Yes")))</f>
        <v>N/A</v>
      </c>
      <c r="G47" s="8">
        <v>0</v>
      </c>
      <c r="H47" s="9" t="str">
        <f>IF($B47="N/A","N/A",IF(G47&gt;15,"No",IF(G47&lt;-15,"No","Yes")))</f>
        <v>N/A</v>
      </c>
      <c r="I47" s="10">
        <v>-100</v>
      </c>
      <c r="J47" s="10" t="s">
        <v>1742</v>
      </c>
      <c r="K47" s="9" t="str">
        <f t="shared" si="8"/>
        <v>N/A</v>
      </c>
    </row>
    <row r="48" spans="1:11" x14ac:dyDescent="0.25">
      <c r="A48" s="69" t="s">
        <v>396</v>
      </c>
      <c r="B48" s="33" t="s">
        <v>217</v>
      </c>
      <c r="C48" s="68">
        <v>0.48323601459999999</v>
      </c>
      <c r="D48" s="9" t="str">
        <f>IF($B48="N/A","N/A",IF(C48&gt;15,"No",IF(C48&lt;-15,"No","Yes")))</f>
        <v>N/A</v>
      </c>
      <c r="E48" s="8">
        <v>2.0341393700000002E-2</v>
      </c>
      <c r="F48" s="9" t="str">
        <f>IF($B48="N/A","N/A",IF(E48&gt;15,"No",IF(E48&lt;-15,"No","Yes")))</f>
        <v>N/A</v>
      </c>
      <c r="G48" s="8">
        <v>3.1577651999999999E-3</v>
      </c>
      <c r="H48" s="9" t="str">
        <f>IF($B48="N/A","N/A",IF(G48&gt;15,"No",IF(G48&lt;-15,"No","Yes")))</f>
        <v>N/A</v>
      </c>
      <c r="I48" s="10">
        <v>-95.8</v>
      </c>
      <c r="J48" s="10">
        <v>-84.5</v>
      </c>
      <c r="K48" s="9" t="str">
        <f t="shared" si="8"/>
        <v>No</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0.3112217048</v>
      </c>
      <c r="D51" s="9" t="str">
        <f>IF($B51="N/A","N/A",IF(C51&gt;15,"No",IF(C51&lt;-15,"No","Yes")))</f>
        <v>N/A</v>
      </c>
      <c r="E51" s="8">
        <v>1.0835611188000001</v>
      </c>
      <c r="F51" s="9" t="str">
        <f>IF($B51="N/A","N/A",IF(E51&gt;15,"No",IF(E51&lt;-15,"No","Yes")))</f>
        <v>N/A</v>
      </c>
      <c r="G51" s="8">
        <v>1.5109638676999999</v>
      </c>
      <c r="H51" s="9" t="str">
        <f>IF($B51="N/A","N/A",IF(G51&gt;15,"No",IF(G51&lt;-15,"No","Yes")))</f>
        <v>N/A</v>
      </c>
      <c r="I51" s="10">
        <v>248.2</v>
      </c>
      <c r="J51" s="10">
        <v>39.44</v>
      </c>
      <c r="K51" s="9" t="str">
        <f t="shared" si="8"/>
        <v>No</v>
      </c>
    </row>
    <row r="52" spans="1:11" x14ac:dyDescent="0.25">
      <c r="A52" s="69" t="s">
        <v>400</v>
      </c>
      <c r="B52" s="33" t="s">
        <v>224</v>
      </c>
      <c r="C52" s="68">
        <v>1.3415496215</v>
      </c>
      <c r="D52" s="9" t="str">
        <f>IF($B52="N/A","N/A",IF(C52&gt;1,"Yes","No"))</f>
        <v>Yes</v>
      </c>
      <c r="E52" s="8">
        <v>1.9581807478</v>
      </c>
      <c r="F52" s="9" t="str">
        <f>IF($B52="N/A","N/A",IF(E52&gt;1,"Yes","No"))</f>
        <v>Yes</v>
      </c>
      <c r="G52" s="8">
        <v>1.1046825911</v>
      </c>
      <c r="H52" s="9" t="str">
        <f>IF($B52="N/A","N/A",IF(G52&gt;1,"Yes","No"))</f>
        <v>Yes</v>
      </c>
      <c r="I52" s="10">
        <v>45.96</v>
      </c>
      <c r="J52" s="10">
        <v>-43.6</v>
      </c>
      <c r="K52" s="9" t="str">
        <f t="shared" si="8"/>
        <v>No</v>
      </c>
    </row>
    <row r="53" spans="1:11" x14ac:dyDescent="0.25">
      <c r="A53" s="69" t="s">
        <v>401</v>
      </c>
      <c r="B53" s="33" t="s">
        <v>263</v>
      </c>
      <c r="C53" s="68">
        <v>6.0418001000000004E-3</v>
      </c>
      <c r="D53" s="9" t="str">
        <f>IF($B53="N/A","N/A",IF(C53&gt;0,"Yes","No"))</f>
        <v>Yes</v>
      </c>
      <c r="E53" s="8">
        <v>2.3205871990000002</v>
      </c>
      <c r="F53" s="9" t="str">
        <f>IF($B53="N/A","N/A",IF(E53&gt;0,"Yes","No"))</f>
        <v>Yes</v>
      </c>
      <c r="G53" s="8">
        <v>3.1651778785000002</v>
      </c>
      <c r="H53" s="9" t="str">
        <f>IF($B53="N/A","N/A",IF(G53&gt;0,"Yes","No"))</f>
        <v>Yes</v>
      </c>
      <c r="I53" s="10">
        <v>38309</v>
      </c>
      <c r="J53" s="10">
        <v>36.4</v>
      </c>
      <c r="K53" s="9" t="str">
        <f t="shared" si="8"/>
        <v>No</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122.76494169999999</v>
      </c>
      <c r="D55" s="9" t="str">
        <f>IF($B55="N/A","N/A",IF(C55&gt;15,"No",IF(C55&lt;-15,"No","Yes")))</f>
        <v>N/A</v>
      </c>
      <c r="E55" s="35">
        <v>214.09603027</v>
      </c>
      <c r="F55" s="9" t="str">
        <f>IF($B55="N/A","N/A",IF(E55&gt;15,"No",IF(E55&lt;-15,"No","Yes")))</f>
        <v>N/A</v>
      </c>
      <c r="G55" s="35">
        <v>222.44701993000001</v>
      </c>
      <c r="H55" s="9" t="str">
        <f>IF($B55="N/A","N/A",IF(G55&gt;15,"No",IF(G55&lt;-15,"No","Yes")))</f>
        <v>N/A</v>
      </c>
      <c r="I55" s="10">
        <v>74.400000000000006</v>
      </c>
      <c r="J55" s="10">
        <v>3.9009999999999998</v>
      </c>
      <c r="K55" s="9" t="str">
        <f t="shared" ref="K55:K74" si="9">IF(J55="Div by 0", "N/A", IF(J55="N/A","N/A", IF(J55&gt;30, "No", IF(J55&lt;-30, "No", "Yes"))))</f>
        <v>Yes</v>
      </c>
    </row>
    <row r="56" spans="1:11" x14ac:dyDescent="0.25">
      <c r="A56" s="69" t="s">
        <v>873</v>
      </c>
      <c r="B56" s="33" t="s">
        <v>265</v>
      </c>
      <c r="C56" s="71">
        <v>72.577169944000005</v>
      </c>
      <c r="D56" s="9" t="str">
        <f>IF($B56="N/A","N/A",IF(C56&gt;90,"No",IF(C56&lt;20,"No","Yes")))</f>
        <v>Yes</v>
      </c>
      <c r="E56" s="35">
        <v>72.628404829000004</v>
      </c>
      <c r="F56" s="9" t="str">
        <f>IF($B56="N/A","N/A",IF(E56&gt;90,"No",IF(E56&lt;20,"No","Yes")))</f>
        <v>Yes</v>
      </c>
      <c r="G56" s="35">
        <v>68.621517389000005</v>
      </c>
      <c r="H56" s="9" t="str">
        <f>IF($B56="N/A","N/A",IF(G56&gt;90,"No",IF(G56&lt;20,"No","Yes")))</f>
        <v>Yes</v>
      </c>
      <c r="I56" s="10">
        <v>7.0599999999999996E-2</v>
      </c>
      <c r="J56" s="10">
        <v>-5.52</v>
      </c>
      <c r="K56" s="9" t="str">
        <f t="shared" si="9"/>
        <v>Yes</v>
      </c>
    </row>
    <row r="57" spans="1:11" x14ac:dyDescent="0.25">
      <c r="A57" s="69" t="s">
        <v>874</v>
      </c>
      <c r="B57" s="33" t="s">
        <v>266</v>
      </c>
      <c r="C57" s="71">
        <v>60.002327377999997</v>
      </c>
      <c r="D57" s="9" t="str">
        <f>IF($B57="N/A","N/A",IF(C57&gt;60,"No",IF(C57&lt;10,"No","Yes")))</f>
        <v>No</v>
      </c>
      <c r="E57" s="35">
        <v>61.080786435</v>
      </c>
      <c r="F57" s="9" t="str">
        <f>IF($B57="N/A","N/A",IF(E57&gt;60,"No",IF(E57&lt;10,"No","Yes")))</f>
        <v>No</v>
      </c>
      <c r="G57" s="35">
        <v>58.852185618999997</v>
      </c>
      <c r="H57" s="9" t="str">
        <f>IF($B57="N/A","N/A",IF(G57&gt;60,"No",IF(G57&lt;10,"No","Yes")))</f>
        <v>Yes</v>
      </c>
      <c r="I57" s="10">
        <v>1.7969999999999999</v>
      </c>
      <c r="J57" s="10">
        <v>-3.65</v>
      </c>
      <c r="K57" s="9" t="str">
        <f t="shared" si="9"/>
        <v>Yes</v>
      </c>
    </row>
    <row r="58" spans="1:11" ht="25" x14ac:dyDescent="0.25">
      <c r="A58" s="69" t="s">
        <v>875</v>
      </c>
      <c r="B58" s="33" t="s">
        <v>267</v>
      </c>
      <c r="C58" s="71">
        <v>78.473511971999997</v>
      </c>
      <c r="D58" s="9" t="str">
        <f>IF($B58="N/A","N/A",IF(C58&gt;100,"No",IF(C58&lt;10,"No","Yes")))</f>
        <v>Yes</v>
      </c>
      <c r="E58" s="35">
        <v>56.687738899999999</v>
      </c>
      <c r="F58" s="9" t="str">
        <f>IF($B58="N/A","N/A",IF(E58&gt;100,"No",IF(E58&lt;10,"No","Yes")))</f>
        <v>Yes</v>
      </c>
      <c r="G58" s="35">
        <v>55.030130292999999</v>
      </c>
      <c r="H58" s="9" t="str">
        <f>IF($B58="N/A","N/A",IF(G58&gt;100,"No",IF(G58&lt;10,"No","Yes")))</f>
        <v>Yes</v>
      </c>
      <c r="I58" s="10">
        <v>-27.8</v>
      </c>
      <c r="J58" s="10">
        <v>-2.92</v>
      </c>
      <c r="K58" s="9" t="str">
        <f t="shared" si="9"/>
        <v>Yes</v>
      </c>
    </row>
    <row r="59" spans="1:11" x14ac:dyDescent="0.25">
      <c r="A59" s="69" t="s">
        <v>876</v>
      </c>
      <c r="B59" s="33" t="s">
        <v>268</v>
      </c>
      <c r="C59" s="71">
        <v>364.65678910000003</v>
      </c>
      <c r="D59" s="9" t="str">
        <f>IF($B59="N/A","N/A",IF(C59&gt;100,"No",IF(C59&lt;20,"No","Yes")))</f>
        <v>No</v>
      </c>
      <c r="E59" s="35">
        <v>299.75106543999999</v>
      </c>
      <c r="F59" s="9" t="str">
        <f>IF($B59="N/A","N/A",IF(E59&gt;100,"No",IF(E59&lt;20,"No","Yes")))</f>
        <v>No</v>
      </c>
      <c r="G59" s="35">
        <v>264.86675516000003</v>
      </c>
      <c r="H59" s="9" t="str">
        <f>IF($B59="N/A","N/A",IF(G59&gt;100,"No",IF(G59&lt;20,"No","Yes")))</f>
        <v>No</v>
      </c>
      <c r="I59" s="10">
        <v>-17.8</v>
      </c>
      <c r="J59" s="10">
        <v>-11.6</v>
      </c>
      <c r="K59" s="9" t="str">
        <f t="shared" si="9"/>
        <v>Yes</v>
      </c>
    </row>
    <row r="60" spans="1:11" x14ac:dyDescent="0.25">
      <c r="A60" s="69" t="s">
        <v>877</v>
      </c>
      <c r="B60" s="33" t="s">
        <v>268</v>
      </c>
      <c r="C60" s="71">
        <v>66.122388182999998</v>
      </c>
      <c r="D60" s="9" t="str">
        <f>IF($B60="N/A","N/A",IF(C60&gt;100,"No",IF(C60&lt;20,"No","Yes")))</f>
        <v>Yes</v>
      </c>
      <c r="E60" s="35">
        <v>58.820486555999999</v>
      </c>
      <c r="F60" s="9" t="str">
        <f>IF($B60="N/A","N/A",IF(E60&gt;100,"No",IF(E60&lt;20,"No","Yes")))</f>
        <v>Yes</v>
      </c>
      <c r="G60" s="35">
        <v>68.428270041999994</v>
      </c>
      <c r="H60" s="9" t="str">
        <f>IF($B60="N/A","N/A",IF(G60&gt;100,"No",IF(G60&lt;20,"No","Yes")))</f>
        <v>Yes</v>
      </c>
      <c r="I60" s="10">
        <v>-11</v>
      </c>
      <c r="J60" s="10">
        <v>16.329999999999998</v>
      </c>
      <c r="K60" s="9" t="str">
        <f t="shared" si="9"/>
        <v>Yes</v>
      </c>
    </row>
    <row r="61" spans="1:11" x14ac:dyDescent="0.25">
      <c r="A61" s="69" t="s">
        <v>878</v>
      </c>
      <c r="B61" s="33" t="s">
        <v>217</v>
      </c>
      <c r="C61" s="71">
        <v>874.24513257000001</v>
      </c>
      <c r="D61" s="9" t="str">
        <f>IF($B61="N/A","N/A",IF(C61&gt;15,"No",IF(C61&lt;-15,"No","Yes")))</f>
        <v>N/A</v>
      </c>
      <c r="E61" s="35">
        <v>782.61054230000002</v>
      </c>
      <c r="F61" s="9" t="str">
        <f>IF($B61="N/A","N/A",IF(E61&gt;15,"No",IF(E61&lt;-15,"No","Yes")))</f>
        <v>N/A</v>
      </c>
      <c r="G61" s="35">
        <v>735.16284429999996</v>
      </c>
      <c r="H61" s="9" t="str">
        <f>IF($B61="N/A","N/A",IF(G61&gt;15,"No",IF(G61&lt;-15,"No","Yes")))</f>
        <v>N/A</v>
      </c>
      <c r="I61" s="10">
        <v>-10.5</v>
      </c>
      <c r="J61" s="10">
        <v>-6.06</v>
      </c>
      <c r="K61" s="9" t="str">
        <f t="shared" si="9"/>
        <v>Yes</v>
      </c>
    </row>
    <row r="62" spans="1:11" x14ac:dyDescent="0.25">
      <c r="A62" s="69" t="s">
        <v>879</v>
      </c>
      <c r="B62" s="33" t="s">
        <v>269</v>
      </c>
      <c r="C62" s="71">
        <v>49.991677531000001</v>
      </c>
      <c r="D62" s="9" t="str">
        <f>IF($B62="N/A","N/A",IF(C62&gt;60,"No",IF(C62&lt;10,"No","Yes")))</f>
        <v>Yes</v>
      </c>
      <c r="E62" s="35">
        <v>53.051389923000002</v>
      </c>
      <c r="F62" s="9" t="str">
        <f>IF($B62="N/A","N/A",IF(E62&gt;60,"No",IF(E62&lt;10,"No","Yes")))</f>
        <v>Yes</v>
      </c>
      <c r="G62" s="35">
        <v>54.233443127000001</v>
      </c>
      <c r="H62" s="9" t="str">
        <f>IF($B62="N/A","N/A",IF(G62&gt;60,"No",IF(G62&lt;10,"No","Yes")))</f>
        <v>Yes</v>
      </c>
      <c r="I62" s="10">
        <v>6.12</v>
      </c>
      <c r="J62" s="10">
        <v>2.2280000000000002</v>
      </c>
      <c r="K62" s="9" t="str">
        <f t="shared" si="9"/>
        <v>Yes</v>
      </c>
    </row>
    <row r="63" spans="1:11" x14ac:dyDescent="0.25">
      <c r="A63" s="69" t="s">
        <v>880</v>
      </c>
      <c r="B63" s="33" t="s">
        <v>269</v>
      </c>
      <c r="C63" s="71">
        <v>26.110857716999998</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209.07565657999999</v>
      </c>
      <c r="D64" s="9" t="str">
        <f t="shared" ref="D64:D74" si="10">IF($B64="N/A","N/A",IF(C64&gt;15,"No",IF(C64&lt;-15,"No","Yes")))</f>
        <v>N/A</v>
      </c>
      <c r="E64" s="35">
        <v>587.83518057000003</v>
      </c>
      <c r="F64" s="9" t="str">
        <f>IF($B64="N/A","N/A",IF(E64&gt;15,"No",IF(E64&lt;-15,"No","Yes")))</f>
        <v>N/A</v>
      </c>
      <c r="G64" s="35">
        <v>671.29175863</v>
      </c>
      <c r="H64" s="9" t="str">
        <f>IF($B64="N/A","N/A",IF(G64&gt;15,"No",IF(G64&lt;-15,"No","Yes")))</f>
        <v>N/A</v>
      </c>
      <c r="I64" s="10">
        <v>181.2</v>
      </c>
      <c r="J64" s="10">
        <v>14.2</v>
      </c>
      <c r="K64" s="9" t="str">
        <f t="shared" si="9"/>
        <v>Yes</v>
      </c>
    </row>
    <row r="65" spans="1:11" ht="15.75" customHeight="1" x14ac:dyDescent="0.25">
      <c r="A65" s="69" t="s">
        <v>882</v>
      </c>
      <c r="B65" s="33" t="s">
        <v>217</v>
      </c>
      <c r="C65" s="71">
        <v>135.64903096</v>
      </c>
      <c r="D65" s="9" t="str">
        <f t="shared" si="10"/>
        <v>N/A</v>
      </c>
      <c r="E65" s="35">
        <v>153.76451159000001</v>
      </c>
      <c r="F65" s="9" t="str">
        <f t="shared" ref="F65:F73" si="11">IF($B65="N/A","N/A",IF(E65&gt;15,"No",IF(E65&lt;-15,"No","Yes")))</f>
        <v>N/A</v>
      </c>
      <c r="G65" s="35">
        <v>147.54798934999999</v>
      </c>
      <c r="H65" s="9" t="str">
        <f t="shared" ref="H65:H86" si="12">IF($B65="N/A","N/A",IF(G65&gt;15,"No",IF(G65&lt;-15,"No","Yes")))</f>
        <v>N/A</v>
      </c>
      <c r="I65" s="10">
        <v>13.35</v>
      </c>
      <c r="J65" s="10">
        <v>-4.04</v>
      </c>
      <c r="K65" s="9" t="str">
        <f t="shared" si="9"/>
        <v>Yes</v>
      </c>
    </row>
    <row r="66" spans="1:11" x14ac:dyDescent="0.25">
      <c r="A66" s="69" t="s">
        <v>883</v>
      </c>
      <c r="B66" s="33" t="s">
        <v>217</v>
      </c>
      <c r="C66" s="71">
        <v>56.723094992999997</v>
      </c>
      <c r="D66" s="9" t="str">
        <f t="shared" si="10"/>
        <v>N/A</v>
      </c>
      <c r="E66" s="35">
        <v>92.357531179999995</v>
      </c>
      <c r="F66" s="9" t="str">
        <f t="shared" si="11"/>
        <v>N/A</v>
      </c>
      <c r="G66" s="35">
        <v>97.073188406</v>
      </c>
      <c r="H66" s="9" t="str">
        <f t="shared" si="12"/>
        <v>N/A</v>
      </c>
      <c r="I66" s="10">
        <v>62.82</v>
      </c>
      <c r="J66" s="10">
        <v>5.1059999999999999</v>
      </c>
      <c r="K66" s="9" t="str">
        <f t="shared" si="9"/>
        <v>Yes</v>
      </c>
    </row>
    <row r="67" spans="1:11" x14ac:dyDescent="0.25">
      <c r="A67" s="69" t="s">
        <v>884</v>
      </c>
      <c r="B67" s="33" t="s">
        <v>217</v>
      </c>
      <c r="C67" s="71" t="s">
        <v>1742</v>
      </c>
      <c r="D67" s="9" t="str">
        <f t="shared" si="10"/>
        <v>N/A</v>
      </c>
      <c r="E67" s="35" t="s">
        <v>1742</v>
      </c>
      <c r="F67" s="9" t="str">
        <f t="shared" si="11"/>
        <v>N/A</v>
      </c>
      <c r="G67" s="35" t="s">
        <v>1742</v>
      </c>
      <c r="H67" s="9" t="str">
        <f t="shared" si="12"/>
        <v>N/A</v>
      </c>
      <c r="I67" s="10" t="s">
        <v>1742</v>
      </c>
      <c r="J67" s="10" t="s">
        <v>1742</v>
      </c>
      <c r="K67" s="9" t="str">
        <f t="shared" si="9"/>
        <v>N/A</v>
      </c>
    </row>
    <row r="68" spans="1:11" ht="25" x14ac:dyDescent="0.25">
      <c r="A68" s="69" t="s">
        <v>885</v>
      </c>
      <c r="B68" s="33" t="s">
        <v>217</v>
      </c>
      <c r="C68" s="71" t="s">
        <v>1742</v>
      </c>
      <c r="D68" s="9" t="str">
        <f t="shared" si="10"/>
        <v>N/A</v>
      </c>
      <c r="E68" s="35" t="s">
        <v>1742</v>
      </c>
      <c r="F68" s="9" t="str">
        <f t="shared" si="11"/>
        <v>N/A</v>
      </c>
      <c r="G68" s="35" t="s">
        <v>1742</v>
      </c>
      <c r="H68" s="9" t="str">
        <f t="shared" si="12"/>
        <v>N/A</v>
      </c>
      <c r="I68" s="10" t="s">
        <v>1742</v>
      </c>
      <c r="J68" s="10" t="s">
        <v>1742</v>
      </c>
      <c r="K68" s="9" t="str">
        <f t="shared" si="9"/>
        <v>N/A</v>
      </c>
    </row>
    <row r="69" spans="1:11" x14ac:dyDescent="0.25">
      <c r="A69" s="69" t="s">
        <v>886</v>
      </c>
      <c r="B69" s="33" t="s">
        <v>217</v>
      </c>
      <c r="C69" s="71">
        <v>54.584900365000003</v>
      </c>
      <c r="D69" s="9" t="str">
        <f t="shared" si="10"/>
        <v>N/A</v>
      </c>
      <c r="E69" s="35" t="s">
        <v>1742</v>
      </c>
      <c r="F69" s="9" t="str">
        <f t="shared" si="11"/>
        <v>N/A</v>
      </c>
      <c r="G69" s="35" t="s">
        <v>1742</v>
      </c>
      <c r="H69" s="9" t="str">
        <f t="shared" si="12"/>
        <v>N/A</v>
      </c>
      <c r="I69" s="10" t="s">
        <v>1742</v>
      </c>
      <c r="J69" s="10" t="s">
        <v>1742</v>
      </c>
      <c r="K69" s="9" t="str">
        <f t="shared" si="9"/>
        <v>N/A</v>
      </c>
    </row>
    <row r="70" spans="1:11" ht="25" x14ac:dyDescent="0.25">
      <c r="A70" s="69" t="s">
        <v>887</v>
      </c>
      <c r="B70" s="33" t="s">
        <v>217</v>
      </c>
      <c r="C70" s="71">
        <v>120.41298667</v>
      </c>
      <c r="D70" s="9" t="str">
        <f t="shared" si="10"/>
        <v>N/A</v>
      </c>
      <c r="E70" s="35">
        <v>287.17450206000001</v>
      </c>
      <c r="F70" s="9" t="str">
        <f t="shared" si="11"/>
        <v>N/A</v>
      </c>
      <c r="G70" s="35">
        <v>229.74702703</v>
      </c>
      <c r="H70" s="9" t="str">
        <f t="shared" si="12"/>
        <v>N/A</v>
      </c>
      <c r="I70" s="10">
        <v>138.5</v>
      </c>
      <c r="J70" s="10">
        <v>-20</v>
      </c>
      <c r="K70" s="9" t="str">
        <f t="shared" si="9"/>
        <v>Yes</v>
      </c>
    </row>
    <row r="71" spans="1:11" x14ac:dyDescent="0.25">
      <c r="A71" s="69" t="s">
        <v>888</v>
      </c>
      <c r="B71" s="33" t="s">
        <v>217</v>
      </c>
      <c r="C71" s="71">
        <v>2733.7035503000002</v>
      </c>
      <c r="D71" s="9" t="str">
        <f t="shared" si="10"/>
        <v>N/A</v>
      </c>
      <c r="E71" s="35">
        <v>1935.924612</v>
      </c>
      <c r="F71" s="9" t="str">
        <f t="shared" si="11"/>
        <v>N/A</v>
      </c>
      <c r="G71" s="35">
        <v>1585.3980100000001</v>
      </c>
      <c r="H71" s="9" t="str">
        <f t="shared" si="12"/>
        <v>N/A</v>
      </c>
      <c r="I71" s="10">
        <v>-29.2</v>
      </c>
      <c r="J71" s="10">
        <v>-18.100000000000001</v>
      </c>
      <c r="K71" s="9" t="str">
        <f t="shared" si="9"/>
        <v>Yes</v>
      </c>
    </row>
    <row r="72" spans="1:11" ht="25" x14ac:dyDescent="0.25">
      <c r="A72" s="69" t="s">
        <v>889</v>
      </c>
      <c r="B72" s="33" t="s">
        <v>217</v>
      </c>
      <c r="C72" s="71">
        <v>5838.9393507000004</v>
      </c>
      <c r="D72" s="9" t="str">
        <f t="shared" si="10"/>
        <v>N/A</v>
      </c>
      <c r="E72" s="35">
        <v>5809.5951249999998</v>
      </c>
      <c r="F72" s="9" t="str">
        <f t="shared" si="11"/>
        <v>N/A</v>
      </c>
      <c r="G72" s="35">
        <v>5531.7116291000002</v>
      </c>
      <c r="H72" s="9" t="str">
        <f t="shared" si="12"/>
        <v>N/A</v>
      </c>
      <c r="I72" s="10">
        <v>-0.503</v>
      </c>
      <c r="J72" s="10">
        <v>-4.78</v>
      </c>
      <c r="K72" s="9" t="str">
        <f t="shared" si="9"/>
        <v>Yes</v>
      </c>
    </row>
    <row r="73" spans="1:11" x14ac:dyDescent="0.25">
      <c r="A73" s="69" t="s">
        <v>890</v>
      </c>
      <c r="B73" s="33" t="s">
        <v>217</v>
      </c>
      <c r="C73" s="71">
        <v>89.572802203999998</v>
      </c>
      <c r="D73" s="9" t="str">
        <f t="shared" si="10"/>
        <v>N/A</v>
      </c>
      <c r="E73" s="35">
        <v>129.79747692999999</v>
      </c>
      <c r="F73" s="9" t="str">
        <f t="shared" si="11"/>
        <v>N/A</v>
      </c>
      <c r="G73" s="35">
        <v>223.16586724999999</v>
      </c>
      <c r="H73" s="9" t="str">
        <f t="shared" si="12"/>
        <v>N/A</v>
      </c>
      <c r="I73" s="10">
        <v>44.91</v>
      </c>
      <c r="J73" s="10">
        <v>71.930000000000007</v>
      </c>
      <c r="K73" s="9" t="str">
        <f t="shared" si="9"/>
        <v>No</v>
      </c>
    </row>
    <row r="74" spans="1:11" x14ac:dyDescent="0.25">
      <c r="A74" s="69" t="s">
        <v>891</v>
      </c>
      <c r="B74" s="33" t="s">
        <v>217</v>
      </c>
      <c r="C74" s="71">
        <v>962.90963256999999</v>
      </c>
      <c r="D74" s="9" t="str">
        <f t="shared" si="10"/>
        <v>N/A</v>
      </c>
      <c r="E74" s="35">
        <v>776.46303626999998</v>
      </c>
      <c r="F74" s="9" t="str">
        <f>IF($B74="N/A","N/A",IF(E74&gt;15,"No",IF(E74&lt;-15,"No","Yes")))</f>
        <v>N/A</v>
      </c>
      <c r="G74" s="35">
        <v>778.37657363999995</v>
      </c>
      <c r="H74" s="9" t="str">
        <f t="shared" si="12"/>
        <v>N/A</v>
      </c>
      <c r="I74" s="10">
        <v>-19.399999999999999</v>
      </c>
      <c r="J74" s="10">
        <v>0.24640000000000001</v>
      </c>
      <c r="K74" s="9" t="str">
        <f t="shared" si="9"/>
        <v>Yes</v>
      </c>
    </row>
    <row r="75" spans="1:11" x14ac:dyDescent="0.25">
      <c r="A75" s="69" t="s">
        <v>892</v>
      </c>
      <c r="B75" s="33" t="s">
        <v>217</v>
      </c>
      <c r="C75" s="68">
        <v>0.67240975670000003</v>
      </c>
      <c r="D75" s="9" t="str">
        <f t="shared" ref="D75:D80" si="13">IF($B75="N/A","N/A",IF(C75&gt;15,"No",IF(C75&lt;-15,"No","Yes")))</f>
        <v>N/A</v>
      </c>
      <c r="E75" s="8">
        <v>0.17788669400000001</v>
      </c>
      <c r="F75" s="9" t="str">
        <f>IF($B75="N/A","N/A",IF(E75&gt;15,"No",IF(E75&lt;-15,"No","Yes")))</f>
        <v>N/A</v>
      </c>
      <c r="G75" s="8">
        <v>2.6386071600000002E-2</v>
      </c>
      <c r="H75" s="9" t="str">
        <f t="shared" si="12"/>
        <v>N/A</v>
      </c>
      <c r="I75" s="10">
        <v>-73.5</v>
      </c>
      <c r="J75" s="10">
        <v>-85.2</v>
      </c>
      <c r="K75" s="9" t="str">
        <f t="shared" ref="K75:K80" si="14">IF(J75="Div by 0", "N/A", IF(J75="N/A","N/A", IF(J75&gt;30, "No", IF(J75&lt;-30, "No", "Yes"))))</f>
        <v>No</v>
      </c>
    </row>
    <row r="76" spans="1:11" x14ac:dyDescent="0.25">
      <c r="A76" s="69" t="s">
        <v>893</v>
      </c>
      <c r="B76" s="33" t="s">
        <v>217</v>
      </c>
      <c r="C76" s="68">
        <v>8.72251146E-2</v>
      </c>
      <c r="D76" s="9" t="str">
        <f t="shared" si="13"/>
        <v>N/A</v>
      </c>
      <c r="E76" s="8">
        <v>5.8692559000000002E-3</v>
      </c>
      <c r="F76" s="9" t="str">
        <f t="shared" ref="F76:F86" si="15">IF($B76="N/A","N/A",IF(E76&gt;15,"No",IF(E76&lt;-15,"No","Yes")))</f>
        <v>N/A</v>
      </c>
      <c r="G76" s="8">
        <v>1.6859255E-3</v>
      </c>
      <c r="H76" s="9" t="str">
        <f t="shared" si="12"/>
        <v>N/A</v>
      </c>
      <c r="I76" s="10">
        <v>-93.3</v>
      </c>
      <c r="J76" s="10">
        <v>-71.3</v>
      </c>
      <c r="K76" s="9" t="str">
        <f t="shared" si="14"/>
        <v>No</v>
      </c>
    </row>
    <row r="77" spans="1:11" x14ac:dyDescent="0.25">
      <c r="A77" s="69" t="s">
        <v>894</v>
      </c>
      <c r="B77" s="33" t="s">
        <v>217</v>
      </c>
      <c r="C77" s="68">
        <v>3.0718984000000001E-3</v>
      </c>
      <c r="D77" s="9" t="str">
        <f t="shared" si="13"/>
        <v>N/A</v>
      </c>
      <c r="E77" s="8">
        <v>4.29943094E-2</v>
      </c>
      <c r="F77" s="9" t="str">
        <f t="shared" si="15"/>
        <v>N/A</v>
      </c>
      <c r="G77" s="8">
        <v>9.5535775999999999E-3</v>
      </c>
      <c r="H77" s="9" t="str">
        <f t="shared" si="12"/>
        <v>N/A</v>
      </c>
      <c r="I77" s="10">
        <v>1300</v>
      </c>
      <c r="J77" s="10">
        <v>-77.8</v>
      </c>
      <c r="K77" s="9" t="str">
        <f t="shared" si="14"/>
        <v>No</v>
      </c>
    </row>
    <row r="78" spans="1:11" x14ac:dyDescent="0.25">
      <c r="A78" s="69" t="s">
        <v>895</v>
      </c>
      <c r="B78" s="33" t="s">
        <v>217</v>
      </c>
      <c r="C78" s="68">
        <v>1.1999599999999999E-5</v>
      </c>
      <c r="D78" s="9" t="str">
        <f t="shared" si="13"/>
        <v>N/A</v>
      </c>
      <c r="E78" s="8">
        <v>0</v>
      </c>
      <c r="F78" s="9" t="str">
        <f t="shared" si="15"/>
        <v>N/A</v>
      </c>
      <c r="G78" s="8">
        <v>0</v>
      </c>
      <c r="H78" s="9" t="str">
        <f t="shared" si="12"/>
        <v>N/A</v>
      </c>
      <c r="I78" s="10">
        <v>-100</v>
      </c>
      <c r="J78" s="10" t="s">
        <v>1742</v>
      </c>
      <c r="K78" s="9" t="str">
        <f t="shared" si="14"/>
        <v>N/A</v>
      </c>
    </row>
    <row r="79" spans="1:11" ht="25" x14ac:dyDescent="0.25">
      <c r="A79" s="69" t="s">
        <v>896</v>
      </c>
      <c r="B79" s="33" t="s">
        <v>217</v>
      </c>
      <c r="C79" s="68">
        <v>3.1501357935000001</v>
      </c>
      <c r="D79" s="9" t="str">
        <f t="shared" si="13"/>
        <v>N/A</v>
      </c>
      <c r="E79" s="8">
        <v>12.639402365</v>
      </c>
      <c r="F79" s="9" t="str">
        <f t="shared" si="15"/>
        <v>N/A</v>
      </c>
      <c r="G79" s="8">
        <v>14.147590731999999</v>
      </c>
      <c r="H79" s="9" t="str">
        <f t="shared" si="12"/>
        <v>N/A</v>
      </c>
      <c r="I79" s="10">
        <v>301.2</v>
      </c>
      <c r="J79" s="10">
        <v>11.93</v>
      </c>
      <c r="K79" s="9" t="str">
        <f t="shared" si="14"/>
        <v>Yes</v>
      </c>
    </row>
    <row r="80" spans="1:11" ht="25" x14ac:dyDescent="0.25">
      <c r="A80" s="69" t="s">
        <v>897</v>
      </c>
      <c r="B80" s="33" t="s">
        <v>217</v>
      </c>
      <c r="C80" s="73" t="s">
        <v>217</v>
      </c>
      <c r="D80" s="9" t="str">
        <f t="shared" si="13"/>
        <v>N/A</v>
      </c>
      <c r="E80" s="73" t="s">
        <v>217</v>
      </c>
      <c r="F80" s="9" t="str">
        <f t="shared" si="15"/>
        <v>N/A</v>
      </c>
      <c r="G80" s="73">
        <v>13.835988888999999</v>
      </c>
      <c r="H80" s="9" t="str">
        <f t="shared" si="12"/>
        <v>N/A</v>
      </c>
      <c r="I80" s="10" t="s">
        <v>217</v>
      </c>
      <c r="J80" s="74" t="s">
        <v>217</v>
      </c>
      <c r="K80" s="9" t="str">
        <f t="shared" si="14"/>
        <v>N/A</v>
      </c>
    </row>
    <row r="81" spans="1:11" x14ac:dyDescent="0.25">
      <c r="A81" s="69" t="s">
        <v>898</v>
      </c>
      <c r="B81" s="33" t="s">
        <v>217</v>
      </c>
      <c r="C81" s="75">
        <v>74.011100006999996</v>
      </c>
      <c r="D81" s="9" t="str">
        <f t="shared" ref="D81:D86" si="16">IF($B81="N/A","N/A",IF(C81&gt;15,"No",IF(C81&lt;-15,"No","Yes")))</f>
        <v>N/A</v>
      </c>
      <c r="E81" s="76">
        <v>37.128361581999997</v>
      </c>
      <c r="F81" s="9" t="str">
        <f t="shared" si="15"/>
        <v>N/A</v>
      </c>
      <c r="G81" s="76">
        <v>31.641987830000001</v>
      </c>
      <c r="H81" s="9" t="str">
        <f>IF($B81="N/A","N/A",IF(G81&gt;15,"No",IF(G81&lt;-15,"No","Yes")))</f>
        <v>N/A</v>
      </c>
      <c r="I81" s="10">
        <v>-49.8</v>
      </c>
      <c r="J81" s="10">
        <v>-14.8</v>
      </c>
      <c r="K81" s="9" t="str">
        <f t="shared" ref="K81:K86" si="17">IF(J81="Div by 0", "N/A", IF(J81="N/A","N/A", IF(J81&gt;30, "No", IF(J81&lt;-30, "No", "Yes"))))</f>
        <v>Yes</v>
      </c>
    </row>
    <row r="82" spans="1:11" x14ac:dyDescent="0.25">
      <c r="A82" s="69" t="s">
        <v>899</v>
      </c>
      <c r="B82" s="33" t="s">
        <v>217</v>
      </c>
      <c r="C82" s="75">
        <v>33.054477919999997</v>
      </c>
      <c r="D82" s="9" t="str">
        <f t="shared" si="16"/>
        <v>N/A</v>
      </c>
      <c r="E82" s="76">
        <v>42.636986301</v>
      </c>
      <c r="F82" s="9" t="str">
        <f t="shared" si="15"/>
        <v>N/A</v>
      </c>
      <c r="G82" s="76">
        <v>43.841269840999999</v>
      </c>
      <c r="H82" s="9" t="str">
        <f t="shared" si="12"/>
        <v>N/A</v>
      </c>
      <c r="I82" s="10">
        <v>28.99</v>
      </c>
      <c r="J82" s="10">
        <v>2.8250000000000002</v>
      </c>
      <c r="K82" s="9" t="str">
        <f t="shared" si="17"/>
        <v>Yes</v>
      </c>
    </row>
    <row r="83" spans="1:11" x14ac:dyDescent="0.25">
      <c r="A83" s="69" t="s">
        <v>900</v>
      </c>
      <c r="B83" s="33" t="s">
        <v>217</v>
      </c>
      <c r="C83" s="75">
        <v>35.611328125</v>
      </c>
      <c r="D83" s="9" t="str">
        <f t="shared" si="16"/>
        <v>N/A</v>
      </c>
      <c r="E83" s="76">
        <v>34.54511454</v>
      </c>
      <c r="F83" s="9" t="str">
        <f t="shared" si="15"/>
        <v>N/A</v>
      </c>
      <c r="G83" s="76">
        <v>35.095238094999999</v>
      </c>
      <c r="H83" s="9" t="str">
        <f t="shared" si="12"/>
        <v>N/A</v>
      </c>
      <c r="I83" s="10">
        <v>-2.99</v>
      </c>
      <c r="J83" s="10">
        <v>1.5920000000000001</v>
      </c>
      <c r="K83" s="9" t="str">
        <f t="shared" si="17"/>
        <v>Yes</v>
      </c>
    </row>
    <row r="84" spans="1:11" x14ac:dyDescent="0.25">
      <c r="A84" s="69" t="s">
        <v>901</v>
      </c>
      <c r="B84" s="33" t="s">
        <v>217</v>
      </c>
      <c r="C84" s="75">
        <v>34.5</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1172.9397816999999</v>
      </c>
      <c r="D85" s="9" t="str">
        <f t="shared" si="16"/>
        <v>N/A</v>
      </c>
      <c r="E85" s="76">
        <v>1066.0069971999999</v>
      </c>
      <c r="F85" s="9" t="str">
        <f t="shared" si="15"/>
        <v>N/A</v>
      </c>
      <c r="G85" s="76">
        <v>1188.2138743999999</v>
      </c>
      <c r="H85" s="9" t="str">
        <f t="shared" si="12"/>
        <v>N/A</v>
      </c>
      <c r="I85" s="10">
        <v>-9.1199999999999992</v>
      </c>
      <c r="J85" s="10">
        <v>11.46</v>
      </c>
      <c r="K85" s="9" t="str">
        <f t="shared" si="17"/>
        <v>Yes</v>
      </c>
    </row>
    <row r="86" spans="1:11" ht="25" x14ac:dyDescent="0.25">
      <c r="A86" s="69" t="s">
        <v>903</v>
      </c>
      <c r="B86" s="33" t="s">
        <v>217</v>
      </c>
      <c r="C86" s="77" t="s">
        <v>217</v>
      </c>
      <c r="D86" s="9" t="str">
        <f t="shared" si="16"/>
        <v>N/A</v>
      </c>
      <c r="E86" s="77" t="s">
        <v>217</v>
      </c>
      <c r="F86" s="9" t="str">
        <f t="shared" si="15"/>
        <v>N/A</v>
      </c>
      <c r="G86" s="77">
        <v>1164.1990983000001</v>
      </c>
      <c r="H86" s="9" t="str">
        <f t="shared" si="12"/>
        <v>N/A</v>
      </c>
      <c r="I86" s="10" t="s">
        <v>217</v>
      </c>
      <c r="J86" s="10" t="s">
        <v>217</v>
      </c>
      <c r="K86" s="9" t="str">
        <f t="shared" si="17"/>
        <v>N/A</v>
      </c>
    </row>
    <row r="87" spans="1:11" x14ac:dyDescent="0.25">
      <c r="A87" s="69" t="s">
        <v>32</v>
      </c>
      <c r="B87" s="33" t="s">
        <v>270</v>
      </c>
      <c r="C87" s="68">
        <v>85.325649428000006</v>
      </c>
      <c r="D87" s="9" t="str">
        <f>IF($B87="N/A","N/A",IF(C87&gt;60,"Yes","No"))</f>
        <v>Yes</v>
      </c>
      <c r="E87" s="8">
        <v>43.343690961999997</v>
      </c>
      <c r="F87" s="9" t="str">
        <f>IF($B87="N/A","N/A",IF(E87&gt;60,"Yes","No"))</f>
        <v>No</v>
      </c>
      <c r="G87" s="8">
        <v>19.866651323999999</v>
      </c>
      <c r="H87" s="9" t="str">
        <f>IF($B87="N/A","N/A",IF(G87&gt;60,"Yes","No"))</f>
        <v>No</v>
      </c>
      <c r="I87" s="10">
        <v>-49.2</v>
      </c>
      <c r="J87" s="10">
        <v>-54.2</v>
      </c>
      <c r="K87" s="9" t="str">
        <f t="shared" ref="K87:K105" si="18">IF(J87="Div by 0", "N/A", IF(J87="N/A","N/A", IF(J87&gt;30, "No", IF(J87&lt;-30, "No", "Yes"))))</f>
        <v>No</v>
      </c>
    </row>
    <row r="88" spans="1:11" x14ac:dyDescent="0.25">
      <c r="A88" s="69" t="s">
        <v>39</v>
      </c>
      <c r="B88" s="33" t="s">
        <v>271</v>
      </c>
      <c r="C88" s="68">
        <v>99.999969828000005</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69" t="s">
        <v>904</v>
      </c>
      <c r="B89" s="33" t="s">
        <v>217</v>
      </c>
      <c r="C89" s="68">
        <v>48.303150207999998</v>
      </c>
      <c r="D89" s="9" t="str">
        <f>IF($B89="N/A","N/A",IF(C89&gt;15,"No",IF(C89&lt;-15,"No","Yes")))</f>
        <v>N/A</v>
      </c>
      <c r="E89" s="8">
        <v>39.350588160999997</v>
      </c>
      <c r="F89" s="9" t="str">
        <f>IF($B89="N/A","N/A",IF(E89&gt;15,"No",IF(E89&lt;-15,"No","Yes")))</f>
        <v>N/A</v>
      </c>
      <c r="G89" s="8">
        <v>15.45298169</v>
      </c>
      <c r="H89" s="9" t="str">
        <f>IF($B89="N/A","N/A",IF(G89&gt;15,"No",IF(G89&lt;-15,"No","Yes")))</f>
        <v>N/A</v>
      </c>
      <c r="I89" s="10">
        <v>-18.5</v>
      </c>
      <c r="J89" s="10">
        <v>-60.7</v>
      </c>
      <c r="K89" s="9" t="str">
        <f t="shared" si="18"/>
        <v>No</v>
      </c>
    </row>
    <row r="90" spans="1:11" x14ac:dyDescent="0.25">
      <c r="A90" s="69" t="s">
        <v>845</v>
      </c>
      <c r="B90" s="33" t="s">
        <v>272</v>
      </c>
      <c r="C90" s="68">
        <v>5.3020192368999997</v>
      </c>
      <c r="D90" s="9" t="str">
        <f>IF($B90="N/A","N/A",IF(C90&gt;25,"No",IF(C90&lt;5,"No","Yes")))</f>
        <v>Yes</v>
      </c>
      <c r="E90" s="8">
        <v>12.969037953000001</v>
      </c>
      <c r="F90" s="9" t="str">
        <f>IF($B90="N/A","N/A",IF(E90&gt;25,"No",IF(E90&lt;5,"No","Yes")))</f>
        <v>Yes</v>
      </c>
      <c r="G90" s="8">
        <v>25.411210686</v>
      </c>
      <c r="H90" s="9" t="str">
        <f>IF($B90="N/A","N/A",IF(G90&gt;25,"No",IF(G90&lt;5,"No","Yes")))</f>
        <v>No</v>
      </c>
      <c r="I90" s="10">
        <v>144.6</v>
      </c>
      <c r="J90" s="10">
        <v>95.94</v>
      </c>
      <c r="K90" s="9" t="str">
        <f t="shared" si="18"/>
        <v>No</v>
      </c>
    </row>
    <row r="91" spans="1:11" x14ac:dyDescent="0.25">
      <c r="A91" s="69" t="s">
        <v>846</v>
      </c>
      <c r="B91" s="33" t="s">
        <v>273</v>
      </c>
      <c r="C91" s="68">
        <v>55.448826038</v>
      </c>
      <c r="D91" s="9" t="str">
        <f>IF($B91="N/A","N/A",IF(C91&gt;70,"No",IF(C91&lt;40,"No","Yes")))</f>
        <v>Yes</v>
      </c>
      <c r="E91" s="8">
        <v>52.581870930000001</v>
      </c>
      <c r="F91" s="9" t="str">
        <f>IF($B91="N/A","N/A",IF(E91&gt;70,"No",IF(E91&lt;40,"No","Yes")))</f>
        <v>Yes</v>
      </c>
      <c r="G91" s="8">
        <v>57.706083534000001</v>
      </c>
      <c r="H91" s="9" t="str">
        <f>IF($B91="N/A","N/A",IF(G91&gt;70,"No",IF(G91&lt;40,"No","Yes")))</f>
        <v>Yes</v>
      </c>
      <c r="I91" s="10">
        <v>-5.17</v>
      </c>
      <c r="J91" s="10">
        <v>9.7449999999999992</v>
      </c>
      <c r="K91" s="9" t="str">
        <f t="shared" si="18"/>
        <v>Yes</v>
      </c>
    </row>
    <row r="92" spans="1:11" x14ac:dyDescent="0.25">
      <c r="A92" s="69" t="s">
        <v>847</v>
      </c>
      <c r="B92" s="33" t="s">
        <v>274</v>
      </c>
      <c r="C92" s="68">
        <v>39.249112535000002</v>
      </c>
      <c r="D92" s="9" t="str">
        <f>IF($B92="N/A","N/A",IF(C92&gt;55,"No",IF(C92&lt;20,"No","Yes")))</f>
        <v>Yes</v>
      </c>
      <c r="E92" s="8">
        <v>34.449091117000002</v>
      </c>
      <c r="F92" s="9" t="str">
        <f>IF($B92="N/A","N/A",IF(E92&gt;55,"No",IF(E92&lt;20,"No","Yes")))</f>
        <v>Yes</v>
      </c>
      <c r="G92" s="8">
        <v>16.882705779999998</v>
      </c>
      <c r="H92" s="9" t="str">
        <f>IF($B92="N/A","N/A",IF(G92&gt;55,"No",IF(G92&lt;20,"No","Yes")))</f>
        <v>No</v>
      </c>
      <c r="I92" s="10">
        <v>-12.2</v>
      </c>
      <c r="J92" s="10">
        <v>-51</v>
      </c>
      <c r="K92" s="9" t="str">
        <f t="shared" si="18"/>
        <v>No</v>
      </c>
    </row>
    <row r="93" spans="1:11" x14ac:dyDescent="0.25">
      <c r="A93" s="69" t="s">
        <v>167</v>
      </c>
      <c r="B93" s="33" t="s">
        <v>250</v>
      </c>
      <c r="C93" s="68">
        <v>98.960180397000002</v>
      </c>
      <c r="D93" s="9" t="str">
        <f>IF($B93="N/A","N/A",IF(C93&gt;95,"Yes","No"))</f>
        <v>Yes</v>
      </c>
      <c r="E93" s="8">
        <v>99.860223269000002</v>
      </c>
      <c r="F93" s="9" t="str">
        <f>IF($B93="N/A","N/A",IF(E93&gt;95,"Yes","No"))</f>
        <v>Yes</v>
      </c>
      <c r="G93" s="8">
        <v>99.986057664</v>
      </c>
      <c r="H93" s="9" t="str">
        <f>IF($B93="N/A","N/A",IF(G93&gt;95,"Yes","No"))</f>
        <v>Yes</v>
      </c>
      <c r="I93" s="10">
        <v>0.90949999999999998</v>
      </c>
      <c r="J93" s="10">
        <v>0.126</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92.155535975000006</v>
      </c>
      <c r="D97" s="9" t="str">
        <f>IF($B97="N/A","N/A",IF(C97&gt;15,"No",IF(C97&lt;-15,"No","Yes")))</f>
        <v>N/A</v>
      </c>
      <c r="E97" s="8">
        <v>99.631439267000005</v>
      </c>
      <c r="F97" s="9" t="str">
        <f>IF($B97="N/A","N/A",IF(E97&gt;15,"No",IF(E97&lt;-15,"No","Yes")))</f>
        <v>N/A</v>
      </c>
      <c r="G97" s="8">
        <v>99.964765173000004</v>
      </c>
      <c r="H97" s="9" t="str">
        <f>IF($B97="N/A","N/A",IF(G97&gt;15,"No",IF(G97&lt;-15,"No","Yes")))</f>
        <v>N/A</v>
      </c>
      <c r="I97" s="10">
        <v>8.1120000000000001</v>
      </c>
      <c r="J97" s="10">
        <v>0.33460000000000001</v>
      </c>
      <c r="K97" s="9" t="str">
        <f t="shared" si="18"/>
        <v>Yes</v>
      </c>
    </row>
    <row r="98" spans="1:11" x14ac:dyDescent="0.25">
      <c r="A98" s="69" t="s">
        <v>43</v>
      </c>
      <c r="B98" s="33" t="s">
        <v>227</v>
      </c>
      <c r="C98" s="68">
        <v>99.773207032000002</v>
      </c>
      <c r="D98" s="9" t="str">
        <f>IF($B98="N/A","N/A",IF(C98&gt;100,"No",IF(C98&lt;98,"No","Yes")))</f>
        <v>Yes</v>
      </c>
      <c r="E98" s="8">
        <v>99.986207647000001</v>
      </c>
      <c r="F98" s="9" t="str">
        <f>IF($B98="N/A","N/A",IF(E98&gt;100,"No",IF(E98&lt;98,"No","Yes")))</f>
        <v>Yes</v>
      </c>
      <c r="G98" s="8">
        <v>99.99879885</v>
      </c>
      <c r="H98" s="9" t="str">
        <f>IF($B98="N/A","N/A",IF(G98&gt;100,"No",IF(G98&lt;98,"No","Yes")))</f>
        <v>Yes</v>
      </c>
      <c r="I98" s="10">
        <v>0.2135</v>
      </c>
      <c r="J98" s="10">
        <v>1.26E-2</v>
      </c>
      <c r="K98" s="9" t="str">
        <f t="shared" si="18"/>
        <v>Yes</v>
      </c>
    </row>
    <row r="99" spans="1:11" x14ac:dyDescent="0.25">
      <c r="A99" s="69" t="s">
        <v>44</v>
      </c>
      <c r="B99" s="33" t="s">
        <v>217</v>
      </c>
      <c r="C99" s="68">
        <v>71.241698980999999</v>
      </c>
      <c r="D99" s="9" t="str">
        <f>IF($B99="N/A","N/A",IF(C99&gt;15,"No",IF(C99&lt;-15,"No","Yes")))</f>
        <v>N/A</v>
      </c>
      <c r="E99" s="8">
        <v>24.170395941999999</v>
      </c>
      <c r="F99" s="9" t="str">
        <f>IF($B99="N/A","N/A",IF(E99&gt;15,"No",IF(E99&lt;-15,"No","Yes")))</f>
        <v>N/A</v>
      </c>
      <c r="G99" s="8">
        <v>4.3671558405999997</v>
      </c>
      <c r="H99" s="9" t="str">
        <f>IF($B99="N/A","N/A",IF(G99&gt;15,"No",IF(G99&lt;-15,"No","Yes")))</f>
        <v>N/A</v>
      </c>
      <c r="I99" s="10">
        <v>-66.099999999999994</v>
      </c>
      <c r="J99" s="10">
        <v>-81.900000000000006</v>
      </c>
      <c r="K99" s="9" t="str">
        <f t="shared" si="18"/>
        <v>No</v>
      </c>
    </row>
    <row r="100" spans="1:11" x14ac:dyDescent="0.25">
      <c r="A100" s="69" t="s">
        <v>45</v>
      </c>
      <c r="B100" s="33" t="s">
        <v>217</v>
      </c>
      <c r="C100" s="68">
        <v>28.758301019000001</v>
      </c>
      <c r="D100" s="9" t="str">
        <f>IF($B100="N/A","N/A",IF(C100&gt;15,"No",IF(C100&lt;-15,"No","Yes")))</f>
        <v>N/A</v>
      </c>
      <c r="E100" s="8">
        <v>75.829604058000001</v>
      </c>
      <c r="F100" s="9" t="str">
        <f>IF($B100="N/A","N/A",IF(E100&gt;15,"No",IF(E100&lt;-15,"No","Yes")))</f>
        <v>N/A</v>
      </c>
      <c r="G100" s="8">
        <v>95.632844159000001</v>
      </c>
      <c r="H100" s="9" t="str">
        <f>IF($B100="N/A","N/A",IF(G100&gt;15,"No",IF(G100&lt;-15,"No","Yes")))</f>
        <v>N/A</v>
      </c>
      <c r="I100" s="10">
        <v>163.69999999999999</v>
      </c>
      <c r="J100" s="10">
        <v>26.12</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99.997480967000001</v>
      </c>
      <c r="D104" s="9" t="str">
        <f>IF($B104="N/A","N/A",IF(C104&gt;100,"No",IF(C104&lt;98,"No","Yes")))</f>
        <v>Yes</v>
      </c>
      <c r="E104" s="8">
        <v>99.999417062999996</v>
      </c>
      <c r="F104" s="9" t="str">
        <f>IF($B104="N/A","N/A",IF(E104&gt;100,"No",IF(E104&lt;98,"No","Yes")))</f>
        <v>Yes</v>
      </c>
      <c r="G104" s="8">
        <v>100</v>
      </c>
      <c r="H104" s="9" t="str">
        <f>IF($B104="N/A","N/A",IF(G104&gt;100,"No",IF(G104&lt;98,"No","Yes")))</f>
        <v>Yes</v>
      </c>
      <c r="I104" s="10">
        <v>1.9E-3</v>
      </c>
      <c r="J104" s="10">
        <v>5.9999999999999995E-4</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17.745795262000001</v>
      </c>
      <c r="D106" s="9" t="str">
        <f>IF($B106="N/A","N/A",IF(C106&gt;15,"No",IF(C106&lt;-15,"No","Yes")))</f>
        <v>N/A</v>
      </c>
      <c r="E106" s="8">
        <v>11.035204140999999</v>
      </c>
      <c r="F106" s="9" t="str">
        <f>IF($B106="N/A","N/A",IF(E106&gt;15,"No",IF(E106&lt;-15,"No","Yes")))</f>
        <v>N/A</v>
      </c>
      <c r="G106" s="8">
        <v>9.1325653285000001</v>
      </c>
      <c r="H106" s="9" t="str">
        <f>IF($B106="N/A","N/A",IF(G106&gt;15,"No",IF(G106&lt;-15,"No","Yes")))</f>
        <v>N/A</v>
      </c>
      <c r="I106" s="10">
        <v>-37.799999999999997</v>
      </c>
      <c r="J106" s="10">
        <v>-17.2</v>
      </c>
      <c r="K106" s="9" t="str">
        <f>IF(J106="Div by 0", "N/A", IF(J106="N/A","N/A", IF(J106&gt;30, "No", IF(J106&lt;-30, "No", "Yes"))))</f>
        <v>Yes</v>
      </c>
    </row>
    <row r="107" spans="1:11" x14ac:dyDescent="0.25">
      <c r="A107" s="69" t="s">
        <v>907</v>
      </c>
      <c r="B107" s="33" t="s">
        <v>217</v>
      </c>
      <c r="C107" s="78">
        <v>90.18592065</v>
      </c>
      <c r="D107" s="9" t="str">
        <f t="shared" ref="D107:D130" si="19">IF($B107="N/A","N/A",IF(C107&gt;15,"No",IF(C107&lt;-15,"No","Yes")))</f>
        <v>N/A</v>
      </c>
      <c r="E107" s="9">
        <v>83.340398551000007</v>
      </c>
      <c r="F107" s="9" t="str">
        <f t="shared" ref="F107:F130" si="20">IF($B107="N/A","N/A",IF(E107&gt;15,"No",IF(E107&lt;-15,"No","Yes")))</f>
        <v>N/A</v>
      </c>
      <c r="G107" s="8">
        <v>85.206860379000005</v>
      </c>
      <c r="H107" s="9" t="str">
        <f t="shared" ref="H107:H130" si="21">IF($B107="N/A","N/A",IF(G107&gt;15,"No",IF(G107&lt;-15,"No","Yes")))</f>
        <v>N/A</v>
      </c>
      <c r="I107" s="10">
        <v>-7.59</v>
      </c>
      <c r="J107" s="10">
        <v>2.2400000000000002</v>
      </c>
      <c r="K107" s="9" t="str">
        <f t="shared" ref="K107:K130" si="22">IF(J107="Div by 0", "N/A", IF(J107="N/A","N/A", IF(J107&gt;30, "No", IF(J107&lt;-30, "No", "Yes"))))</f>
        <v>Yes</v>
      </c>
    </row>
    <row r="108" spans="1:11" x14ac:dyDescent="0.25">
      <c r="A108" s="69" t="s">
        <v>908</v>
      </c>
      <c r="B108" s="33" t="s">
        <v>217</v>
      </c>
      <c r="C108" s="78">
        <v>6.6640275539999996</v>
      </c>
      <c r="D108" s="33" t="s">
        <v>217</v>
      </c>
      <c r="E108" s="9">
        <v>4.0204000862999996</v>
      </c>
      <c r="F108" s="33" t="s">
        <v>217</v>
      </c>
      <c r="G108" s="8">
        <v>0.64554888919999998</v>
      </c>
      <c r="H108" s="33" t="s">
        <v>217</v>
      </c>
      <c r="I108" s="10">
        <v>-39.700000000000003</v>
      </c>
      <c r="J108" s="10">
        <v>-83.9</v>
      </c>
      <c r="K108" s="9" t="str">
        <f t="shared" si="22"/>
        <v>No</v>
      </c>
    </row>
    <row r="109" spans="1:11" x14ac:dyDescent="0.25">
      <c r="A109" s="69" t="s">
        <v>909</v>
      </c>
      <c r="B109" s="33" t="s">
        <v>217</v>
      </c>
      <c r="C109" s="78">
        <v>0</v>
      </c>
      <c r="D109" s="9" t="str">
        <f t="shared" si="19"/>
        <v>N/A</v>
      </c>
      <c r="E109" s="9">
        <v>0</v>
      </c>
      <c r="F109" s="9" t="str">
        <f t="shared" si="20"/>
        <v>N/A</v>
      </c>
      <c r="G109" s="8">
        <v>0</v>
      </c>
      <c r="H109" s="9" t="str">
        <f t="shared" si="21"/>
        <v>N/A</v>
      </c>
      <c r="I109" s="10" t="s">
        <v>1742</v>
      </c>
      <c r="J109" s="10" t="s">
        <v>1742</v>
      </c>
      <c r="K109" s="9" t="str">
        <f t="shared" si="22"/>
        <v>N/A</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0.54743389090000005</v>
      </c>
      <c r="D112" s="9" t="str">
        <f t="shared" si="19"/>
        <v>N/A</v>
      </c>
      <c r="E112" s="9">
        <v>0.93765382929999996</v>
      </c>
      <c r="F112" s="9" t="str">
        <f t="shared" si="20"/>
        <v>N/A</v>
      </c>
      <c r="G112" s="8">
        <v>0.12829089969999999</v>
      </c>
      <c r="H112" s="9" t="str">
        <f t="shared" si="21"/>
        <v>N/A</v>
      </c>
      <c r="I112" s="10">
        <v>71.28</v>
      </c>
      <c r="J112" s="10">
        <v>-86.3</v>
      </c>
      <c r="K112" s="9" t="str">
        <f t="shared" si="22"/>
        <v>No</v>
      </c>
    </row>
    <row r="113" spans="1:11" x14ac:dyDescent="0.25">
      <c r="A113" s="69" t="s">
        <v>913</v>
      </c>
      <c r="B113" s="33" t="s">
        <v>217</v>
      </c>
      <c r="C113" s="78">
        <v>5.9998014999999996E-6</v>
      </c>
      <c r="D113" s="9" t="str">
        <f t="shared" si="19"/>
        <v>N/A</v>
      </c>
      <c r="E113" s="9">
        <v>2.8542272E-3</v>
      </c>
      <c r="F113" s="9" t="str">
        <f t="shared" si="20"/>
        <v>N/A</v>
      </c>
      <c r="G113" s="8">
        <v>2.6493113999999998E-3</v>
      </c>
      <c r="H113" s="9" t="str">
        <f t="shared" si="21"/>
        <v>N/A</v>
      </c>
      <c r="I113" s="10">
        <v>47472</v>
      </c>
      <c r="J113" s="10">
        <v>-7.18</v>
      </c>
      <c r="K113" s="9" t="str">
        <f t="shared" si="22"/>
        <v>Yes</v>
      </c>
    </row>
    <row r="114" spans="1:11" x14ac:dyDescent="0.25">
      <c r="A114" s="69" t="s">
        <v>914</v>
      </c>
      <c r="B114" s="33" t="s">
        <v>217</v>
      </c>
      <c r="C114" s="78">
        <v>1.7261428999999998E-2</v>
      </c>
      <c r="D114" s="9" t="str">
        <f t="shared" si="19"/>
        <v>N/A</v>
      </c>
      <c r="E114" s="9">
        <v>0</v>
      </c>
      <c r="F114" s="9" t="str">
        <f t="shared" si="20"/>
        <v>N/A</v>
      </c>
      <c r="G114" s="8">
        <v>0</v>
      </c>
      <c r="H114" s="9" t="str">
        <f t="shared" si="21"/>
        <v>N/A</v>
      </c>
      <c r="I114" s="10">
        <v>-100</v>
      </c>
      <c r="J114" s="10" t="s">
        <v>1742</v>
      </c>
      <c r="K114" s="9" t="str">
        <f t="shared" si="22"/>
        <v>N/A</v>
      </c>
    </row>
    <row r="115" spans="1:11" x14ac:dyDescent="0.25">
      <c r="A115" s="69" t="s">
        <v>915</v>
      </c>
      <c r="B115" s="33" t="s">
        <v>217</v>
      </c>
      <c r="C115" s="78">
        <v>0</v>
      </c>
      <c r="D115" s="9" t="str">
        <f t="shared" si="19"/>
        <v>N/A</v>
      </c>
      <c r="E115" s="9">
        <v>0</v>
      </c>
      <c r="F115" s="9" t="str">
        <f t="shared" si="20"/>
        <v>N/A</v>
      </c>
      <c r="G115" s="8">
        <v>0</v>
      </c>
      <c r="H115" s="9" t="str">
        <f t="shared" si="21"/>
        <v>N/A</v>
      </c>
      <c r="I115" s="10" t="s">
        <v>1742</v>
      </c>
      <c r="J115" s="10" t="s">
        <v>1742</v>
      </c>
      <c r="K115" s="9" t="str">
        <f t="shared" si="22"/>
        <v>N/A</v>
      </c>
    </row>
    <row r="116" spans="1:11" x14ac:dyDescent="0.25">
      <c r="A116" s="69" t="s">
        <v>916</v>
      </c>
      <c r="B116" s="33" t="s">
        <v>217</v>
      </c>
      <c r="C116" s="78">
        <v>3.6306538979999998</v>
      </c>
      <c r="D116" s="9" t="str">
        <f t="shared" si="19"/>
        <v>N/A</v>
      </c>
      <c r="E116" s="9">
        <v>0.17722338770000001</v>
      </c>
      <c r="F116" s="9" t="str">
        <f t="shared" si="20"/>
        <v>N/A</v>
      </c>
      <c r="G116" s="8">
        <v>2.7804389799999999E-2</v>
      </c>
      <c r="H116" s="9" t="str">
        <f t="shared" si="21"/>
        <v>N/A</v>
      </c>
      <c r="I116" s="10">
        <v>-95.1</v>
      </c>
      <c r="J116" s="10">
        <v>-84.3</v>
      </c>
      <c r="K116" s="9" t="str">
        <f t="shared" si="22"/>
        <v>No</v>
      </c>
    </row>
    <row r="117" spans="1:11" x14ac:dyDescent="0.25">
      <c r="A117" s="69" t="s">
        <v>917</v>
      </c>
      <c r="B117" s="33" t="s">
        <v>217</v>
      </c>
      <c r="C117" s="78">
        <v>8.2107283899999994E-2</v>
      </c>
      <c r="D117" s="9" t="str">
        <f t="shared" si="19"/>
        <v>N/A</v>
      </c>
      <c r="E117" s="9">
        <v>3.2160306299999997E-2</v>
      </c>
      <c r="F117" s="9" t="str">
        <f t="shared" si="20"/>
        <v>N/A</v>
      </c>
      <c r="G117" s="8">
        <v>4.6563656000000002E-3</v>
      </c>
      <c r="H117" s="9" t="str">
        <f t="shared" si="21"/>
        <v>N/A</v>
      </c>
      <c r="I117" s="10">
        <v>-60.8</v>
      </c>
      <c r="J117" s="10">
        <v>-85.5</v>
      </c>
      <c r="K117" s="9" t="str">
        <f t="shared" si="22"/>
        <v>No</v>
      </c>
    </row>
    <row r="118" spans="1:11" x14ac:dyDescent="0.25">
      <c r="A118" s="69" t="s">
        <v>918</v>
      </c>
      <c r="B118" s="33" t="s">
        <v>217</v>
      </c>
      <c r="C118" s="78">
        <v>2.3865650523999999</v>
      </c>
      <c r="D118" s="9" t="str">
        <f t="shared" si="19"/>
        <v>N/A</v>
      </c>
      <c r="E118" s="9">
        <v>2.8705083358999999</v>
      </c>
      <c r="F118" s="9" t="str">
        <f t="shared" si="20"/>
        <v>N/A</v>
      </c>
      <c r="G118" s="8">
        <v>0.4821479226</v>
      </c>
      <c r="H118" s="9" t="str">
        <f t="shared" si="21"/>
        <v>N/A</v>
      </c>
      <c r="I118" s="10">
        <v>20.28</v>
      </c>
      <c r="J118" s="10">
        <v>-83.2</v>
      </c>
      <c r="K118" s="9" t="str">
        <f t="shared" si="22"/>
        <v>No</v>
      </c>
    </row>
    <row r="119" spans="1:11" x14ac:dyDescent="0.25">
      <c r="A119" s="69" t="s">
        <v>919</v>
      </c>
      <c r="B119" s="33" t="s">
        <v>217</v>
      </c>
      <c r="C119" s="78">
        <v>3.1500517963000001</v>
      </c>
      <c r="D119" s="9" t="str">
        <f t="shared" si="19"/>
        <v>N/A</v>
      </c>
      <c r="E119" s="9">
        <v>12.639201363</v>
      </c>
      <c r="F119" s="9" t="str">
        <f t="shared" si="20"/>
        <v>N/A</v>
      </c>
      <c r="G119" s="8">
        <v>14.147590731999999</v>
      </c>
      <c r="H119" s="9" t="str">
        <f t="shared" si="21"/>
        <v>N/A</v>
      </c>
      <c r="I119" s="10">
        <v>301.2</v>
      </c>
      <c r="J119" s="10">
        <v>11.93</v>
      </c>
      <c r="K119" s="9" t="str">
        <f t="shared" si="22"/>
        <v>Yes</v>
      </c>
    </row>
    <row r="120" spans="1:11" x14ac:dyDescent="0.25">
      <c r="A120" s="69" t="s">
        <v>920</v>
      </c>
      <c r="B120" s="33" t="s">
        <v>217</v>
      </c>
      <c r="C120" s="78">
        <v>0.1070844576</v>
      </c>
      <c r="D120" s="9" t="str">
        <f t="shared" si="19"/>
        <v>N/A</v>
      </c>
      <c r="E120" s="9">
        <v>2.5929246924</v>
      </c>
      <c r="F120" s="9" t="str">
        <f t="shared" si="20"/>
        <v>N/A</v>
      </c>
      <c r="G120" s="8">
        <v>7.5086838542000001</v>
      </c>
      <c r="H120" s="9" t="str">
        <f t="shared" si="21"/>
        <v>N/A</v>
      </c>
      <c r="I120" s="10">
        <v>2321</v>
      </c>
      <c r="J120" s="10">
        <v>189.6</v>
      </c>
      <c r="K120" s="9" t="str">
        <f t="shared" si="22"/>
        <v>No</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6.0418001000000004E-3</v>
      </c>
      <c r="D123" s="9" t="str">
        <f t="shared" si="19"/>
        <v>N/A</v>
      </c>
      <c r="E123" s="9">
        <v>2.3205268983999998</v>
      </c>
      <c r="F123" s="9" t="str">
        <f t="shared" si="20"/>
        <v>N/A</v>
      </c>
      <c r="G123" s="8">
        <v>3.1651778785000002</v>
      </c>
      <c r="H123" s="9" t="str">
        <f t="shared" si="21"/>
        <v>N/A</v>
      </c>
      <c r="I123" s="10">
        <v>38308</v>
      </c>
      <c r="J123" s="10">
        <v>36.4</v>
      </c>
      <c r="K123" s="9" t="str">
        <f t="shared" si="22"/>
        <v>No</v>
      </c>
    </row>
    <row r="124" spans="1:11" x14ac:dyDescent="0.25">
      <c r="A124" s="69" t="s">
        <v>924</v>
      </c>
      <c r="B124" s="33" t="s">
        <v>217</v>
      </c>
      <c r="C124" s="78">
        <v>2.5713109410000001</v>
      </c>
      <c r="D124" s="9" t="str">
        <f t="shared" si="19"/>
        <v>N/A</v>
      </c>
      <c r="E124" s="9">
        <v>5.9176370537</v>
      </c>
      <c r="F124" s="9" t="str">
        <f t="shared" si="20"/>
        <v>N/A</v>
      </c>
      <c r="G124" s="8">
        <v>1.5204639239</v>
      </c>
      <c r="H124" s="9" t="str">
        <f t="shared" si="21"/>
        <v>N/A</v>
      </c>
      <c r="I124" s="10">
        <v>130.1</v>
      </c>
      <c r="J124" s="10">
        <v>-74.3</v>
      </c>
      <c r="K124" s="9" t="str">
        <f t="shared" si="22"/>
        <v>No</v>
      </c>
    </row>
    <row r="125" spans="1:11" x14ac:dyDescent="0.25">
      <c r="A125" s="69" t="s">
        <v>925</v>
      </c>
      <c r="B125" s="33" t="s">
        <v>217</v>
      </c>
      <c r="C125" s="78">
        <v>0.31118570600000001</v>
      </c>
      <c r="D125" s="9" t="str">
        <f t="shared" si="19"/>
        <v>N/A</v>
      </c>
      <c r="E125" s="9">
        <v>1.0806867914</v>
      </c>
      <c r="F125" s="9" t="str">
        <f t="shared" si="20"/>
        <v>N/A</v>
      </c>
      <c r="G125" s="8">
        <v>1.5083145562</v>
      </c>
      <c r="H125" s="9" t="str">
        <f t="shared" si="21"/>
        <v>N/A</v>
      </c>
      <c r="I125" s="10">
        <v>247.3</v>
      </c>
      <c r="J125" s="10">
        <v>39.57</v>
      </c>
      <c r="K125" s="9" t="str">
        <f t="shared" si="22"/>
        <v>No</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0.1544288915</v>
      </c>
      <c r="D130" s="9" t="str">
        <f t="shared" si="19"/>
        <v>N/A</v>
      </c>
      <c r="E130" s="9">
        <v>0.7274259273</v>
      </c>
      <c r="F130" s="9" t="str">
        <f t="shared" si="20"/>
        <v>N/A</v>
      </c>
      <c r="G130" s="8">
        <v>0.44495051940000002</v>
      </c>
      <c r="H130" s="9" t="str">
        <f t="shared" si="21"/>
        <v>N/A</v>
      </c>
      <c r="I130" s="10">
        <v>371</v>
      </c>
      <c r="J130" s="10">
        <v>-38.799999999999997</v>
      </c>
      <c r="K130" s="9" t="str">
        <f t="shared" si="22"/>
        <v>No</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196913</v>
      </c>
      <c r="D6" s="9" t="str">
        <f>IF($B6="N/A","N/A",IF(C6&gt;15,"No",IF(C6&lt;-15,"No","Yes")))</f>
        <v>N/A</v>
      </c>
      <c r="E6" s="34">
        <v>189536</v>
      </c>
      <c r="F6" s="9" t="str">
        <f>IF($B6="N/A","N/A",IF(E6&gt;15,"No",IF(E6&lt;-15,"No","Yes")))</f>
        <v>N/A</v>
      </c>
      <c r="G6" s="34">
        <v>183764</v>
      </c>
      <c r="H6" s="9" t="str">
        <f>IF($B6="N/A","N/A",IF(G6&gt;15,"No",IF(G6&lt;-15,"No","Yes")))</f>
        <v>N/A</v>
      </c>
      <c r="I6" s="10">
        <v>-3.75</v>
      </c>
      <c r="J6" s="10">
        <v>-3.05</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156.24009079999999</v>
      </c>
      <c r="D9" s="9" t="str">
        <f t="shared" ref="D9:D17" si="1">IF($B9="N/A","N/A",IF(C9&gt;15,"No",IF(C9&lt;-15,"No","Yes")))</f>
        <v>N/A</v>
      </c>
      <c r="E9" s="35">
        <v>161.23827136</v>
      </c>
      <c r="F9" s="9" t="str">
        <f>IF($B9="N/A","N/A",IF(E9&gt;15,"No",IF(E9&lt;-15,"No","Yes")))</f>
        <v>N/A</v>
      </c>
      <c r="G9" s="35">
        <v>164.53886507000001</v>
      </c>
      <c r="H9" s="9" t="str">
        <f>IF($B9="N/A","N/A",IF(G9&gt;15,"No",IF(G9&lt;-15,"No","Yes")))</f>
        <v>N/A</v>
      </c>
      <c r="I9" s="10">
        <v>3.1989999999999998</v>
      </c>
      <c r="J9" s="10">
        <v>2.0470000000000002</v>
      </c>
      <c r="K9" s="9" t="str">
        <f t="shared" si="0"/>
        <v>Yes</v>
      </c>
    </row>
    <row r="10" spans="1:11" x14ac:dyDescent="0.25">
      <c r="A10" s="69" t="s">
        <v>16</v>
      </c>
      <c r="B10" s="33" t="s">
        <v>217</v>
      </c>
      <c r="C10" s="68">
        <v>38.694753521000003</v>
      </c>
      <c r="D10" s="9" t="str">
        <f t="shared" si="1"/>
        <v>N/A</v>
      </c>
      <c r="E10" s="8">
        <v>40.849231807999999</v>
      </c>
      <c r="F10" s="9" t="str">
        <f>IF($B10="N/A","N/A",IF(E10&gt;15,"No",IF(E10&lt;-15,"No","Yes")))</f>
        <v>N/A</v>
      </c>
      <c r="G10" s="8">
        <v>42.069175682000001</v>
      </c>
      <c r="H10" s="9" t="str">
        <f>IF($B10="N/A","N/A",IF(G10&gt;15,"No",IF(G10&lt;-15,"No","Yes")))</f>
        <v>N/A</v>
      </c>
      <c r="I10" s="10">
        <v>5.5679999999999996</v>
      </c>
      <c r="J10" s="10">
        <v>2.9860000000000002</v>
      </c>
      <c r="K10" s="9" t="str">
        <f t="shared" si="0"/>
        <v>Yes</v>
      </c>
    </row>
    <row r="11" spans="1:11" x14ac:dyDescent="0.25">
      <c r="A11" s="69" t="s">
        <v>36</v>
      </c>
      <c r="B11" s="33" t="s">
        <v>217</v>
      </c>
      <c r="C11" s="68">
        <v>65.217299667000006</v>
      </c>
      <c r="D11" s="9" t="str">
        <f t="shared" si="1"/>
        <v>N/A</v>
      </c>
      <c r="E11" s="8">
        <v>71.047170218999995</v>
      </c>
      <c r="F11" s="9" t="str">
        <f>IF($B11="N/A","N/A",IF(E11&gt;15,"No",IF(E11&lt;-15,"No","Yes")))</f>
        <v>N/A</v>
      </c>
      <c r="G11" s="8">
        <v>71.729949705999999</v>
      </c>
      <c r="H11" s="9" t="str">
        <f>IF($B11="N/A","N/A",IF(G11&gt;15,"No",IF(G11&lt;-15,"No","Yes")))</f>
        <v>N/A</v>
      </c>
      <c r="I11" s="10">
        <v>8.9390000000000001</v>
      </c>
      <c r="J11" s="10">
        <v>0.96099999999999997</v>
      </c>
      <c r="K11" s="9" t="str">
        <f t="shared" si="0"/>
        <v>Yes</v>
      </c>
    </row>
    <row r="12" spans="1:11" x14ac:dyDescent="0.25">
      <c r="A12" s="69" t="s">
        <v>37</v>
      </c>
      <c r="B12" s="33" t="s">
        <v>217</v>
      </c>
      <c r="C12" s="68">
        <v>89.147286821999998</v>
      </c>
      <c r="D12" s="9" t="str">
        <f t="shared" si="1"/>
        <v>N/A</v>
      </c>
      <c r="E12" s="8" t="s">
        <v>1742</v>
      </c>
      <c r="F12" s="9" t="str">
        <f>IF($B12="N/A","N/A",IF(E12&gt;15,"No",IF(E12&lt;-15,"No","Yes")))</f>
        <v>N/A</v>
      </c>
      <c r="G12" s="8">
        <v>100</v>
      </c>
      <c r="H12" s="9" t="str">
        <f>IF($B12="N/A","N/A",IF(G12&gt;15,"No",IF(G12&lt;-15,"No","Yes")))</f>
        <v>N/A</v>
      </c>
      <c r="I12" s="10" t="s">
        <v>1742</v>
      </c>
      <c r="J12" s="10" t="s">
        <v>1742</v>
      </c>
      <c r="K12" s="9" t="str">
        <f t="shared" si="0"/>
        <v>N/A</v>
      </c>
    </row>
    <row r="13" spans="1:11" x14ac:dyDescent="0.25">
      <c r="A13" s="69" t="s">
        <v>38</v>
      </c>
      <c r="B13" s="33" t="s">
        <v>217</v>
      </c>
      <c r="C13" s="68">
        <v>30.224725119999999</v>
      </c>
      <c r="D13" s="9" t="str">
        <f t="shared" si="1"/>
        <v>N/A</v>
      </c>
      <c r="E13" s="8">
        <v>31.099680341999999</v>
      </c>
      <c r="F13" s="9" t="str">
        <f>IF($B13="N/A","N/A",IF(E13&gt;15,"No",IF(E13&lt;-15,"No","Yes")))</f>
        <v>N/A</v>
      </c>
      <c r="G13" s="8">
        <v>30.333639656999999</v>
      </c>
      <c r="H13" s="9" t="str">
        <f>IF($B13="N/A","N/A",IF(G13&gt;15,"No",IF(G13&lt;-15,"No","Yes")))</f>
        <v>N/A</v>
      </c>
      <c r="I13" s="10">
        <v>2.895</v>
      </c>
      <c r="J13" s="10">
        <v>-2.46</v>
      </c>
      <c r="K13" s="9" t="str">
        <f t="shared" si="0"/>
        <v>Yes</v>
      </c>
    </row>
    <row r="14" spans="1:11" x14ac:dyDescent="0.25">
      <c r="A14" s="69" t="s">
        <v>676</v>
      </c>
      <c r="B14" s="33" t="s">
        <v>217</v>
      </c>
      <c r="C14" s="68">
        <v>0</v>
      </c>
      <c r="D14" s="9" t="str">
        <f t="shared" si="1"/>
        <v>N/A</v>
      </c>
      <c r="E14" s="8">
        <v>0</v>
      </c>
      <c r="F14" s="9" t="str">
        <f t="shared" ref="F14:F33" si="2">IF($B14="N/A","N/A",IF(E14&gt;15,"No",IF(E14&lt;-15,"No","Yes")))</f>
        <v>N/A</v>
      </c>
      <c r="G14" s="8">
        <v>0</v>
      </c>
      <c r="H14" s="9" t="str">
        <f t="shared" ref="H14:H33" si="3">IF($B14="N/A","N/A",IF(G14&gt;15,"No",IF(G14&lt;-15,"No","Yes")))</f>
        <v>N/A</v>
      </c>
      <c r="I14" s="10" t="s">
        <v>1742</v>
      </c>
      <c r="J14" s="10" t="s">
        <v>1742</v>
      </c>
      <c r="K14" s="9" t="str">
        <f t="shared" ref="K14:K30" si="4">IF(J14="Div by 0", "N/A", IF(J14="N/A","N/A", IF(J14&gt;30, "No", IF(J14&lt;-30, "No", "Yes"))))</f>
        <v>N/A</v>
      </c>
    </row>
    <row r="15" spans="1:11" x14ac:dyDescent="0.25">
      <c r="A15" s="69" t="s">
        <v>677</v>
      </c>
      <c r="B15" s="33" t="s">
        <v>217</v>
      </c>
      <c r="C15" s="68">
        <v>1.6250831600000001E-2</v>
      </c>
      <c r="D15" s="9" t="str">
        <f t="shared" si="1"/>
        <v>N/A</v>
      </c>
      <c r="E15" s="8">
        <v>0</v>
      </c>
      <c r="F15" s="9" t="str">
        <f t="shared" si="2"/>
        <v>N/A</v>
      </c>
      <c r="G15" s="8">
        <v>0</v>
      </c>
      <c r="H15" s="9" t="str">
        <f t="shared" si="3"/>
        <v>N/A</v>
      </c>
      <c r="I15" s="10">
        <v>-100</v>
      </c>
      <c r="J15" s="10" t="s">
        <v>1742</v>
      </c>
      <c r="K15" s="9" t="str">
        <f t="shared" si="4"/>
        <v>N/A</v>
      </c>
    </row>
    <row r="16" spans="1:11" x14ac:dyDescent="0.25">
      <c r="A16" s="69" t="s">
        <v>380</v>
      </c>
      <c r="B16" s="33" t="s">
        <v>217</v>
      </c>
      <c r="C16" s="68">
        <v>24.094904855999999</v>
      </c>
      <c r="D16" s="9" t="str">
        <f t="shared" si="1"/>
        <v>N/A</v>
      </c>
      <c r="E16" s="8">
        <v>24.405917608999999</v>
      </c>
      <c r="F16" s="9" t="str">
        <f t="shared" si="2"/>
        <v>N/A</v>
      </c>
      <c r="G16" s="8">
        <v>28.348316318999998</v>
      </c>
      <c r="H16" s="9" t="str">
        <f t="shared" si="3"/>
        <v>N/A</v>
      </c>
      <c r="I16" s="10">
        <v>1.2909999999999999</v>
      </c>
      <c r="J16" s="10">
        <v>16.149999999999999</v>
      </c>
      <c r="K16" s="9" t="str">
        <f t="shared" si="4"/>
        <v>Yes</v>
      </c>
    </row>
    <row r="17" spans="1:11" x14ac:dyDescent="0.25">
      <c r="A17" s="69" t="s">
        <v>381</v>
      </c>
      <c r="B17" s="33" t="s">
        <v>217</v>
      </c>
      <c r="C17" s="68">
        <v>44.448055740000001</v>
      </c>
      <c r="D17" s="9" t="str">
        <f t="shared" si="1"/>
        <v>N/A</v>
      </c>
      <c r="E17" s="8">
        <v>44.464903765000003</v>
      </c>
      <c r="F17" s="9" t="str">
        <f t="shared" si="2"/>
        <v>N/A</v>
      </c>
      <c r="G17" s="8">
        <v>42.655797653999997</v>
      </c>
      <c r="H17" s="9" t="str">
        <f t="shared" si="3"/>
        <v>N/A</v>
      </c>
      <c r="I17" s="10">
        <v>3.7900000000000003E-2</v>
      </c>
      <c r="J17" s="10">
        <v>-4.07</v>
      </c>
      <c r="K17" s="9" t="str">
        <f t="shared" si="4"/>
        <v>Yes</v>
      </c>
    </row>
    <row r="18" spans="1:11" x14ac:dyDescent="0.25">
      <c r="A18" s="69" t="s">
        <v>382</v>
      </c>
      <c r="B18" s="33" t="s">
        <v>217</v>
      </c>
      <c r="C18" s="68">
        <v>6.5511164799999994E-2</v>
      </c>
      <c r="D18" s="9" t="str">
        <f t="shared" ref="D18:D33" si="5">IF($B18="N/A","N/A",IF(C18&gt;15,"No",IF(C18&lt;-15,"No","Yes")))</f>
        <v>N/A</v>
      </c>
      <c r="E18" s="8">
        <v>0</v>
      </c>
      <c r="F18" s="9" t="str">
        <f t="shared" si="2"/>
        <v>N/A</v>
      </c>
      <c r="G18" s="8">
        <v>5.4417620000000002E-4</v>
      </c>
      <c r="H18" s="9" t="str">
        <f t="shared" si="3"/>
        <v>N/A</v>
      </c>
      <c r="I18" s="10">
        <v>-100</v>
      </c>
      <c r="J18" s="10" t="s">
        <v>1742</v>
      </c>
      <c r="K18" s="9" t="str">
        <f t="shared" si="4"/>
        <v>N/A</v>
      </c>
    </row>
    <row r="19" spans="1:11" x14ac:dyDescent="0.25">
      <c r="A19" s="69" t="s">
        <v>383</v>
      </c>
      <c r="B19" s="33" t="s">
        <v>217</v>
      </c>
      <c r="C19" s="68">
        <v>6.8466784823999998</v>
      </c>
      <c r="D19" s="9" t="str">
        <f t="shared" si="5"/>
        <v>N/A</v>
      </c>
      <c r="E19" s="8">
        <v>5.9698421408</v>
      </c>
      <c r="F19" s="9" t="str">
        <f t="shared" si="2"/>
        <v>N/A</v>
      </c>
      <c r="G19" s="8">
        <v>6.5845323349999996</v>
      </c>
      <c r="H19" s="9" t="str">
        <f t="shared" si="3"/>
        <v>N/A</v>
      </c>
      <c r="I19" s="10">
        <v>-12.8</v>
      </c>
      <c r="J19" s="10">
        <v>10.3</v>
      </c>
      <c r="K19" s="9" t="str">
        <f t="shared" si="4"/>
        <v>Yes</v>
      </c>
    </row>
    <row r="20" spans="1:11" x14ac:dyDescent="0.25">
      <c r="A20" s="69" t="s">
        <v>385</v>
      </c>
      <c r="B20" s="33" t="s">
        <v>217</v>
      </c>
      <c r="C20" s="68">
        <v>0</v>
      </c>
      <c r="D20" s="9" t="str">
        <f t="shared" si="5"/>
        <v>N/A</v>
      </c>
      <c r="E20" s="8">
        <v>0</v>
      </c>
      <c r="F20" s="9" t="str">
        <f t="shared" si="2"/>
        <v>N/A</v>
      </c>
      <c r="G20" s="8">
        <v>0</v>
      </c>
      <c r="H20" s="9" t="str">
        <f t="shared" si="3"/>
        <v>N/A</v>
      </c>
      <c r="I20" s="10" t="s">
        <v>1742</v>
      </c>
      <c r="J20" s="10" t="s">
        <v>1742</v>
      </c>
      <c r="K20" s="9" t="str">
        <f t="shared" si="4"/>
        <v>N/A</v>
      </c>
    </row>
    <row r="21" spans="1:11" x14ac:dyDescent="0.25">
      <c r="A21" s="69" t="s">
        <v>386</v>
      </c>
      <c r="B21" s="33" t="s">
        <v>217</v>
      </c>
      <c r="C21" s="68">
        <v>17.872359875000001</v>
      </c>
      <c r="D21" s="9" t="str">
        <f t="shared" si="5"/>
        <v>N/A</v>
      </c>
      <c r="E21" s="8">
        <v>17.268487253</v>
      </c>
      <c r="F21" s="9" t="str">
        <f t="shared" si="2"/>
        <v>N/A</v>
      </c>
      <c r="G21" s="8">
        <v>15.807775189999999</v>
      </c>
      <c r="H21" s="9" t="str">
        <f t="shared" si="3"/>
        <v>N/A</v>
      </c>
      <c r="I21" s="10">
        <v>-3.38</v>
      </c>
      <c r="J21" s="10">
        <v>-8.4600000000000009</v>
      </c>
      <c r="K21" s="9" t="str">
        <f t="shared" si="4"/>
        <v>Yes</v>
      </c>
    </row>
    <row r="22" spans="1:11" x14ac:dyDescent="0.25">
      <c r="A22" s="69" t="s">
        <v>387</v>
      </c>
      <c r="B22" s="33" t="s">
        <v>217</v>
      </c>
      <c r="C22" s="68">
        <v>5.0783849999999999E-4</v>
      </c>
      <c r="D22" s="9" t="str">
        <f t="shared" si="5"/>
        <v>N/A</v>
      </c>
      <c r="E22" s="8">
        <v>0</v>
      </c>
      <c r="F22" s="9" t="str">
        <f t="shared" si="2"/>
        <v>N/A</v>
      </c>
      <c r="G22" s="8">
        <v>0</v>
      </c>
      <c r="H22" s="9" t="str">
        <f t="shared" si="3"/>
        <v>N/A</v>
      </c>
      <c r="I22" s="10">
        <v>-100</v>
      </c>
      <c r="J22" s="10" t="s">
        <v>1742</v>
      </c>
      <c r="K22" s="9" t="str">
        <f t="shared" si="4"/>
        <v>N/A</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4.4583140777999999</v>
      </c>
      <c r="D25" s="9" t="str">
        <f t="shared" si="5"/>
        <v>N/A</v>
      </c>
      <c r="E25" s="8">
        <v>5.3061159885000002</v>
      </c>
      <c r="F25" s="9" t="str">
        <f t="shared" si="2"/>
        <v>N/A</v>
      </c>
      <c r="G25" s="8">
        <v>4.7316122852999998</v>
      </c>
      <c r="H25" s="9" t="str">
        <f t="shared" si="3"/>
        <v>N/A</v>
      </c>
      <c r="I25" s="10">
        <v>19.02</v>
      </c>
      <c r="J25" s="10">
        <v>-10.8</v>
      </c>
      <c r="K25" s="9" t="str">
        <f t="shared" si="4"/>
        <v>Yes</v>
      </c>
    </row>
    <row r="26" spans="1:11" x14ac:dyDescent="0.25">
      <c r="A26" s="69" t="s">
        <v>393</v>
      </c>
      <c r="B26" s="33" t="s">
        <v>217</v>
      </c>
      <c r="C26" s="68">
        <v>1.52351546E-2</v>
      </c>
      <c r="D26" s="9" t="str">
        <f t="shared" si="5"/>
        <v>N/A</v>
      </c>
      <c r="E26" s="8">
        <v>8.9692722999999992E-3</v>
      </c>
      <c r="F26" s="9" t="str">
        <f t="shared" si="2"/>
        <v>N/A</v>
      </c>
      <c r="G26" s="8">
        <v>1.9046167900000001E-2</v>
      </c>
      <c r="H26" s="9" t="str">
        <f t="shared" si="3"/>
        <v>N/A</v>
      </c>
      <c r="I26" s="10">
        <v>-41.1</v>
      </c>
      <c r="J26" s="10">
        <v>112.3</v>
      </c>
      <c r="K26" s="9" t="str">
        <f t="shared" si="4"/>
        <v>No</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2.0217050168999999</v>
      </c>
      <c r="D29" s="9" t="str">
        <f t="shared" si="5"/>
        <v>N/A</v>
      </c>
      <c r="E29" s="8">
        <v>2.5757639710000002</v>
      </c>
      <c r="F29" s="9" t="str">
        <f t="shared" si="2"/>
        <v>N/A</v>
      </c>
      <c r="G29" s="8">
        <v>1.8518316972</v>
      </c>
      <c r="H29" s="9" t="str">
        <f t="shared" si="3"/>
        <v>N/A</v>
      </c>
      <c r="I29" s="10">
        <v>27.41</v>
      </c>
      <c r="J29" s="10">
        <v>-28.1</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99.995937291999994</v>
      </c>
      <c r="D31" s="9" t="str">
        <f t="shared" si="5"/>
        <v>N/A</v>
      </c>
      <c r="E31" s="8">
        <v>99.997361979000004</v>
      </c>
      <c r="F31" s="9" t="str">
        <f t="shared" si="2"/>
        <v>N/A</v>
      </c>
      <c r="G31" s="8">
        <v>99.996734943000007</v>
      </c>
      <c r="H31" s="9" t="str">
        <f t="shared" si="3"/>
        <v>N/A</v>
      </c>
      <c r="I31" s="10">
        <v>1.4E-3</v>
      </c>
      <c r="J31" s="10">
        <v>-1E-3</v>
      </c>
      <c r="K31" s="9" t="str">
        <f t="shared" ref="K31:K43" si="6">IF(J31="Div by 0", "N/A", IF(J31="N/A","N/A", IF(J31&gt;30, "No", IF(J31&lt;-30, "No", "Yes"))))</f>
        <v>Yes</v>
      </c>
    </row>
    <row r="32" spans="1:11" x14ac:dyDescent="0.25">
      <c r="A32" s="69" t="s">
        <v>39</v>
      </c>
      <c r="B32" s="33" t="s">
        <v>271</v>
      </c>
      <c r="C32" s="68">
        <v>99.994072756999998</v>
      </c>
      <c r="D32" s="9" t="str">
        <f>IF($B32="N/A","N/A",IF(C32&gt;100,"No",IF(C32&lt;85,"No","Yes")))</f>
        <v>Yes</v>
      </c>
      <c r="E32" s="8">
        <v>99.996935687999994</v>
      </c>
      <c r="F32" s="9" t="str">
        <f>IF($B32="N/A","N/A",IF(E32&gt;100,"No",IF(E32&lt;85,"No","Yes")))</f>
        <v>Yes</v>
      </c>
      <c r="G32" s="8">
        <v>99.995401594000001</v>
      </c>
      <c r="H32" s="9" t="str">
        <f>IF($B32="N/A","N/A",IF(G32&gt;100,"No",IF(G32&lt;85,"No","Yes")))</f>
        <v>Yes</v>
      </c>
      <c r="I32" s="10">
        <v>2.8999999999999998E-3</v>
      </c>
      <c r="J32" s="10">
        <v>-2E-3</v>
      </c>
      <c r="K32" s="9" t="str">
        <f t="shared" si="6"/>
        <v>Yes</v>
      </c>
    </row>
    <row r="33" spans="1:11" x14ac:dyDescent="0.25">
      <c r="A33" s="69" t="s">
        <v>904</v>
      </c>
      <c r="B33" s="33" t="s">
        <v>217</v>
      </c>
      <c r="C33" s="68">
        <v>75.405906401999999</v>
      </c>
      <c r="D33" s="9" t="str">
        <f t="shared" si="5"/>
        <v>N/A</v>
      </c>
      <c r="E33" s="8">
        <v>76.401221964000001</v>
      </c>
      <c r="F33" s="9" t="str">
        <f t="shared" si="2"/>
        <v>N/A</v>
      </c>
      <c r="G33" s="8">
        <v>77.436628608999996</v>
      </c>
      <c r="H33" s="9" t="str">
        <f t="shared" si="3"/>
        <v>N/A</v>
      </c>
      <c r="I33" s="10">
        <v>1.32</v>
      </c>
      <c r="J33" s="10">
        <v>1.355</v>
      </c>
      <c r="K33" s="9" t="str">
        <f t="shared" si="6"/>
        <v>Yes</v>
      </c>
    </row>
    <row r="34" spans="1:11" x14ac:dyDescent="0.25">
      <c r="A34" s="69" t="s">
        <v>845</v>
      </c>
      <c r="B34" s="33" t="s">
        <v>272</v>
      </c>
      <c r="C34" s="68">
        <v>4.4899824789</v>
      </c>
      <c r="D34" s="9" t="str">
        <f>IF($B34="N/A","N/A",IF(C34&gt;25,"No",IF(C34&lt;5,"No","Yes")))</f>
        <v>No</v>
      </c>
      <c r="E34" s="8">
        <v>4.1312502968000002</v>
      </c>
      <c r="F34" s="9" t="str">
        <f>IF($B34="N/A","N/A",IF(E34&gt;25,"No",IF(E34&lt;5,"No","Yes")))</f>
        <v>No</v>
      </c>
      <c r="G34" s="8">
        <v>3.9796906801</v>
      </c>
      <c r="H34" s="9" t="str">
        <f>IF($B34="N/A","N/A",IF(G34&gt;25,"No",IF(G34&lt;5,"No","Yes")))</f>
        <v>No</v>
      </c>
      <c r="I34" s="10">
        <v>-7.99</v>
      </c>
      <c r="J34" s="10">
        <v>-3.67</v>
      </c>
      <c r="K34" s="9" t="str">
        <f t="shared" si="6"/>
        <v>Yes</v>
      </c>
    </row>
    <row r="35" spans="1:11" x14ac:dyDescent="0.25">
      <c r="A35" s="69" t="s">
        <v>846</v>
      </c>
      <c r="B35" s="33" t="s">
        <v>273</v>
      </c>
      <c r="C35" s="68">
        <v>58.342347832999998</v>
      </c>
      <c r="D35" s="9" t="str">
        <f>IF($B35="N/A","N/A",IF(C35&gt;70,"No",IF(C35&lt;40,"No","Yes")))</f>
        <v>Yes</v>
      </c>
      <c r="E35" s="8">
        <v>56.094781329</v>
      </c>
      <c r="F35" s="9" t="str">
        <f>IF($B35="N/A","N/A",IF(E35&gt;70,"No",IF(E35&lt;40,"No","Yes")))</f>
        <v>Yes</v>
      </c>
      <c r="G35" s="8">
        <v>55.620435573000002</v>
      </c>
      <c r="H35" s="9" t="str">
        <f>IF($B35="N/A","N/A",IF(G35&gt;70,"No",IF(G35&lt;40,"No","Yes")))</f>
        <v>Yes</v>
      </c>
      <c r="I35" s="10">
        <v>-3.85</v>
      </c>
      <c r="J35" s="10">
        <v>-0.84599999999999997</v>
      </c>
      <c r="K35" s="9" t="str">
        <f t="shared" si="6"/>
        <v>Yes</v>
      </c>
    </row>
    <row r="36" spans="1:11" x14ac:dyDescent="0.25">
      <c r="A36" s="69" t="s">
        <v>847</v>
      </c>
      <c r="B36" s="33" t="s">
        <v>274</v>
      </c>
      <c r="C36" s="68">
        <v>37.167669687999997</v>
      </c>
      <c r="D36" s="9" t="str">
        <f>IF($B36="N/A","N/A",IF(C36&gt;55,"No",IF(C36&lt;20,"No","Yes")))</f>
        <v>Yes</v>
      </c>
      <c r="E36" s="8">
        <v>39.773968375000003</v>
      </c>
      <c r="F36" s="9" t="str">
        <f>IF($B36="N/A","N/A",IF(E36&gt;55,"No",IF(E36&lt;20,"No","Yes")))</f>
        <v>Yes</v>
      </c>
      <c r="G36" s="8">
        <v>40.399873747000001</v>
      </c>
      <c r="H36" s="9" t="str">
        <f>IF($B36="N/A","N/A",IF(G36&gt;55,"No",IF(G36&lt;20,"No","Yes")))</f>
        <v>Yes</v>
      </c>
      <c r="I36" s="10">
        <v>7.0119999999999996</v>
      </c>
      <c r="J36" s="10">
        <v>1.5740000000000001</v>
      </c>
      <c r="K36" s="9" t="str">
        <f t="shared" si="6"/>
        <v>Yes</v>
      </c>
    </row>
    <row r="37" spans="1:11" x14ac:dyDescent="0.25">
      <c r="A37" s="69" t="s">
        <v>167</v>
      </c>
      <c r="B37" s="33" t="s">
        <v>250</v>
      </c>
      <c r="C37" s="68">
        <v>79.629582608000007</v>
      </c>
      <c r="D37" s="9" t="str">
        <f>IF($B37="N/A","N/A",IF(C37&gt;95,"Yes","No"))</f>
        <v>No</v>
      </c>
      <c r="E37" s="8">
        <v>70.602946141999993</v>
      </c>
      <c r="F37" s="9" t="str">
        <f>IF($B37="N/A","N/A",IF(E37&gt;95,"Yes","No"))</f>
        <v>No</v>
      </c>
      <c r="G37" s="8">
        <v>71.504756099999994</v>
      </c>
      <c r="H37" s="9" t="str">
        <f>IF($B37="N/A","N/A",IF(G37&gt;95,"Yes","No"))</f>
        <v>No</v>
      </c>
      <c r="I37" s="10">
        <v>-11.3</v>
      </c>
      <c r="J37" s="10">
        <v>1.2769999999999999</v>
      </c>
      <c r="K37" s="9" t="str">
        <f t="shared" si="6"/>
        <v>Yes</v>
      </c>
    </row>
    <row r="38" spans="1:11" x14ac:dyDescent="0.25">
      <c r="A38" s="69" t="s">
        <v>41</v>
      </c>
      <c r="B38" s="33" t="s">
        <v>217</v>
      </c>
      <c r="C38" s="6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69" t="s">
        <v>42</v>
      </c>
      <c r="B39" s="33" t="s">
        <v>217</v>
      </c>
      <c r="C39" s="68">
        <v>100</v>
      </c>
      <c r="D39" s="9" t="str">
        <f t="shared" si="7"/>
        <v>N/A</v>
      </c>
      <c r="E39" s="8" t="s">
        <v>1742</v>
      </c>
      <c r="F39" s="9" t="str">
        <f>IF($B39="N/A","N/A",IF(E39&gt;15,"No",IF(E39&lt;-15,"No","Yes")))</f>
        <v>N/A</v>
      </c>
      <c r="G39" s="8">
        <v>100</v>
      </c>
      <c r="H39" s="9" t="str">
        <f>IF($B39="N/A","N/A",IF(G39&gt;15,"No",IF(G39&lt;-15,"No","Yes")))</f>
        <v>N/A</v>
      </c>
      <c r="I39" s="10" t="s">
        <v>1742</v>
      </c>
      <c r="J39" s="10" t="s">
        <v>1742</v>
      </c>
      <c r="K39" s="9" t="str">
        <f t="shared" si="6"/>
        <v>N/A</v>
      </c>
    </row>
    <row r="40" spans="1:11" x14ac:dyDescent="0.25">
      <c r="A40" s="69" t="s">
        <v>43</v>
      </c>
      <c r="B40" s="33" t="s">
        <v>227</v>
      </c>
      <c r="C40" s="68">
        <v>74.975558800000002</v>
      </c>
      <c r="D40" s="9" t="str">
        <f>IF($B40="N/A","N/A",IF(C40&gt;100,"No",IF(C40&lt;98,"No","Yes")))</f>
        <v>No</v>
      </c>
      <c r="E40" s="8">
        <v>62.395482907000002</v>
      </c>
      <c r="F40" s="9" t="str">
        <f>IF($B40="N/A","N/A",IF(E40&gt;100,"No",IF(E40&lt;98,"No","Yes")))</f>
        <v>No</v>
      </c>
      <c r="G40" s="8">
        <v>62.191556099000003</v>
      </c>
      <c r="H40" s="9" t="str">
        <f>IF($B40="N/A","N/A",IF(G40&gt;100,"No",IF(G40&lt;98,"No","Yes")))</f>
        <v>No</v>
      </c>
      <c r="I40" s="10">
        <v>-16.8</v>
      </c>
      <c r="J40" s="10">
        <v>-0.32700000000000001</v>
      </c>
      <c r="K40" s="9" t="str">
        <f t="shared" si="6"/>
        <v>Yes</v>
      </c>
    </row>
    <row r="41" spans="1:11" x14ac:dyDescent="0.25">
      <c r="A41" s="69" t="s">
        <v>44</v>
      </c>
      <c r="B41" s="33" t="s">
        <v>217</v>
      </c>
      <c r="C41" s="68">
        <v>73.030784241999996</v>
      </c>
      <c r="D41" s="9" t="str">
        <f t="shared" si="7"/>
        <v>N/A</v>
      </c>
      <c r="E41" s="8">
        <v>67.804032341999999</v>
      </c>
      <c r="F41" s="9" t="str">
        <f t="shared" ref="F41:F47" si="8">IF($B41="N/A","N/A",IF(E41&gt;15,"No",IF(E41&lt;-15,"No","Yes")))</f>
        <v>N/A</v>
      </c>
      <c r="G41" s="8">
        <v>69.914003043999998</v>
      </c>
      <c r="H41" s="9" t="str">
        <f t="shared" ref="H41:H47" si="9">IF($B41="N/A","N/A",IF(G41&gt;15,"No",IF(G41&lt;-15,"No","Yes")))</f>
        <v>N/A</v>
      </c>
      <c r="I41" s="10">
        <v>-7.16</v>
      </c>
      <c r="J41" s="10">
        <v>3.1120000000000001</v>
      </c>
      <c r="K41" s="9" t="str">
        <f t="shared" si="6"/>
        <v>Yes</v>
      </c>
    </row>
    <row r="42" spans="1:11" x14ac:dyDescent="0.25">
      <c r="A42" s="69" t="s">
        <v>45</v>
      </c>
      <c r="B42" s="33" t="s">
        <v>217</v>
      </c>
      <c r="C42" s="68">
        <v>26.969215758000001</v>
      </c>
      <c r="D42" s="9" t="str">
        <f t="shared" si="7"/>
        <v>N/A</v>
      </c>
      <c r="E42" s="8">
        <v>32.195967658000001</v>
      </c>
      <c r="F42" s="9" t="str">
        <f t="shared" si="8"/>
        <v>N/A</v>
      </c>
      <c r="G42" s="8">
        <v>30.085996955999999</v>
      </c>
      <c r="H42" s="9" t="str">
        <f t="shared" si="9"/>
        <v>N/A</v>
      </c>
      <c r="I42" s="10">
        <v>19.38</v>
      </c>
      <c r="J42" s="10">
        <v>-6.55</v>
      </c>
      <c r="K42" s="9" t="str">
        <f t="shared" si="6"/>
        <v>Yes</v>
      </c>
    </row>
    <row r="43" spans="1:11" x14ac:dyDescent="0.25">
      <c r="A43" s="69" t="s">
        <v>50</v>
      </c>
      <c r="B43" s="33" t="s">
        <v>217</v>
      </c>
      <c r="C43" s="68">
        <v>0</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77.870937927</v>
      </c>
      <c r="D44" s="9" t="str">
        <f t="shared" si="7"/>
        <v>N/A</v>
      </c>
      <c r="E44" s="8">
        <v>77.820572345000002</v>
      </c>
      <c r="F44" s="9" t="str">
        <f t="shared" si="8"/>
        <v>N/A</v>
      </c>
      <c r="G44" s="8">
        <v>79.818680481000001</v>
      </c>
      <c r="H44" s="9" t="str">
        <f t="shared" si="9"/>
        <v>N/A</v>
      </c>
      <c r="I44" s="10">
        <v>-6.5000000000000002E-2</v>
      </c>
      <c r="J44" s="10">
        <v>2.5680000000000001</v>
      </c>
      <c r="K44" s="9" t="str">
        <f>IF(J44="Div by 0", "N/A", IF(J44="N/A","N/A", IF(J44&gt;30, "No", IF(J44&lt;-30, "No", "Yes"))))</f>
        <v>Yes</v>
      </c>
    </row>
    <row r="45" spans="1:11" x14ac:dyDescent="0.25">
      <c r="A45" s="69" t="s">
        <v>908</v>
      </c>
      <c r="B45" s="33" t="s">
        <v>217</v>
      </c>
      <c r="C45" s="68">
        <v>22.129062073</v>
      </c>
      <c r="D45" s="9" t="str">
        <f t="shared" si="7"/>
        <v>N/A</v>
      </c>
      <c r="E45" s="8">
        <v>22.179427655000001</v>
      </c>
      <c r="F45" s="9" t="str">
        <f t="shared" si="8"/>
        <v>N/A</v>
      </c>
      <c r="G45" s="8">
        <v>20.181319518999999</v>
      </c>
      <c r="H45" s="9" t="str">
        <f t="shared" si="9"/>
        <v>N/A</v>
      </c>
      <c r="I45" s="10">
        <v>0.2276</v>
      </c>
      <c r="J45" s="10">
        <v>-9.01</v>
      </c>
      <c r="K45" s="9" t="str">
        <f>IF(J45="Div by 0", "N/A", IF(J45="N/A","N/A", IF(J45&gt;30, "No", IF(J45&lt;-30, "No", "Yes"))))</f>
        <v>Yes</v>
      </c>
    </row>
    <row r="46" spans="1:11" x14ac:dyDescent="0.25">
      <c r="A46" s="69" t="s">
        <v>931</v>
      </c>
      <c r="B46" s="33" t="s">
        <v>217</v>
      </c>
      <c r="C46" s="68">
        <v>6.5511164799999994E-2</v>
      </c>
      <c r="D46" s="9" t="str">
        <f t="shared" si="7"/>
        <v>N/A</v>
      </c>
      <c r="E46" s="8">
        <v>0</v>
      </c>
      <c r="F46" s="9" t="str">
        <f t="shared" si="8"/>
        <v>N/A</v>
      </c>
      <c r="G46" s="8">
        <v>5.4417620000000002E-4</v>
      </c>
      <c r="H46" s="9" t="str">
        <f t="shared" si="9"/>
        <v>N/A</v>
      </c>
      <c r="I46" s="10">
        <v>-100</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24414241</v>
      </c>
      <c r="F6" s="9" t="str">
        <f t="shared" ref="F6:F15" si="1">IF($B6="N/A","N/A",IF(E6&lt;0,"No","Yes"))</f>
        <v>N/A</v>
      </c>
      <c r="G6" s="67">
        <v>32769639</v>
      </c>
      <c r="H6" s="9" t="str">
        <f t="shared" ref="H6:H15" si="2">IF($B6="N/A","N/A",IF(G6&lt;0,"No","Yes"))</f>
        <v>N/A</v>
      </c>
      <c r="I6" s="10" t="s">
        <v>217</v>
      </c>
      <c r="J6" s="10">
        <v>34.22</v>
      </c>
      <c r="K6" s="9" t="str">
        <f t="shared" ref="K6:K15" si="3">IF(J6="Div by 0", "N/A", IF(J6="N/A","N/A", IF(J6&gt;30, "No", IF(J6&lt;-30, "No", "Yes"))))</f>
        <v>No</v>
      </c>
    </row>
    <row r="7" spans="1:11" x14ac:dyDescent="0.25">
      <c r="A7" s="66" t="s">
        <v>445</v>
      </c>
      <c r="B7" s="5" t="s">
        <v>217</v>
      </c>
      <c r="C7" s="68" t="s">
        <v>217</v>
      </c>
      <c r="D7" s="9" t="str">
        <f t="shared" si="0"/>
        <v>N/A</v>
      </c>
      <c r="E7" s="68">
        <v>0.75672227530000002</v>
      </c>
      <c r="F7" s="9" t="str">
        <f t="shared" si="1"/>
        <v>N/A</v>
      </c>
      <c r="G7" s="68">
        <v>1.5055002588999999</v>
      </c>
      <c r="H7" s="9" t="str">
        <f t="shared" si="2"/>
        <v>N/A</v>
      </c>
      <c r="I7" s="10" t="s">
        <v>217</v>
      </c>
      <c r="J7" s="10">
        <v>98.95</v>
      </c>
      <c r="K7" s="9" t="str">
        <f t="shared" si="3"/>
        <v>No</v>
      </c>
    </row>
    <row r="8" spans="1:11" x14ac:dyDescent="0.25">
      <c r="A8" s="66" t="s">
        <v>446</v>
      </c>
      <c r="B8" s="5" t="s">
        <v>217</v>
      </c>
      <c r="C8" s="68" t="s">
        <v>217</v>
      </c>
      <c r="D8" s="9" t="str">
        <f t="shared" si="0"/>
        <v>N/A</v>
      </c>
      <c r="E8" s="68">
        <v>27.708147879999999</v>
      </c>
      <c r="F8" s="9" t="str">
        <f t="shared" si="1"/>
        <v>N/A</v>
      </c>
      <c r="G8" s="68">
        <v>29.595355016999999</v>
      </c>
      <c r="H8" s="9" t="str">
        <f t="shared" si="2"/>
        <v>N/A</v>
      </c>
      <c r="I8" s="10" t="s">
        <v>217</v>
      </c>
      <c r="J8" s="10">
        <v>6.8109999999999999</v>
      </c>
      <c r="K8" s="9" t="str">
        <f t="shared" si="3"/>
        <v>Yes</v>
      </c>
    </row>
    <row r="9" spans="1:11" x14ac:dyDescent="0.25">
      <c r="A9" s="66" t="s">
        <v>447</v>
      </c>
      <c r="B9" s="5" t="s">
        <v>217</v>
      </c>
      <c r="C9" s="68" t="s">
        <v>217</v>
      </c>
      <c r="D9" s="9" t="str">
        <f t="shared" si="0"/>
        <v>N/A</v>
      </c>
      <c r="E9" s="68">
        <v>45.132875521000003</v>
      </c>
      <c r="F9" s="9" t="str">
        <f t="shared" si="1"/>
        <v>N/A</v>
      </c>
      <c r="G9" s="68">
        <v>42.541088109</v>
      </c>
      <c r="H9" s="9" t="str">
        <f t="shared" si="2"/>
        <v>N/A</v>
      </c>
      <c r="I9" s="10" t="s">
        <v>217</v>
      </c>
      <c r="J9" s="10">
        <v>-5.74</v>
      </c>
      <c r="K9" s="9" t="str">
        <f t="shared" si="3"/>
        <v>Yes</v>
      </c>
    </row>
    <row r="10" spans="1:11" x14ac:dyDescent="0.25">
      <c r="A10" s="66" t="s">
        <v>448</v>
      </c>
      <c r="B10" s="5" t="s">
        <v>217</v>
      </c>
      <c r="C10" s="68" t="s">
        <v>217</v>
      </c>
      <c r="D10" s="9" t="str">
        <f t="shared" si="0"/>
        <v>N/A</v>
      </c>
      <c r="E10" s="68">
        <v>26.148349236000001</v>
      </c>
      <c r="F10" s="9" t="str">
        <f t="shared" si="1"/>
        <v>N/A</v>
      </c>
      <c r="G10" s="68">
        <v>26.156894801</v>
      </c>
      <c r="H10" s="9" t="str">
        <f t="shared" si="2"/>
        <v>N/A</v>
      </c>
      <c r="I10" s="10" t="s">
        <v>217</v>
      </c>
      <c r="J10" s="10">
        <v>3.27E-2</v>
      </c>
      <c r="K10" s="9" t="str">
        <f t="shared" si="3"/>
        <v>Yes</v>
      </c>
    </row>
    <row r="11" spans="1:11" ht="13" x14ac:dyDescent="0.3">
      <c r="A11" s="66" t="s">
        <v>1643</v>
      </c>
      <c r="B11" s="5" t="s">
        <v>217</v>
      </c>
      <c r="C11" s="68" t="s">
        <v>217</v>
      </c>
      <c r="D11" s="9" t="str">
        <f t="shared" si="0"/>
        <v>N/A</v>
      </c>
      <c r="E11" s="68">
        <v>91.650848371999999</v>
      </c>
      <c r="F11" s="9" t="str">
        <f t="shared" si="1"/>
        <v>N/A</v>
      </c>
      <c r="G11" s="68">
        <v>83.068745432</v>
      </c>
      <c r="H11" s="9" t="str">
        <f t="shared" si="2"/>
        <v>N/A</v>
      </c>
      <c r="I11" s="10" t="s">
        <v>217</v>
      </c>
      <c r="J11" s="10">
        <v>-9.36</v>
      </c>
      <c r="K11" s="9" t="str">
        <f t="shared" si="3"/>
        <v>Yes</v>
      </c>
    </row>
    <row r="12" spans="1:11" x14ac:dyDescent="0.25">
      <c r="A12" s="66" t="s">
        <v>16</v>
      </c>
      <c r="B12" s="5" t="s">
        <v>217</v>
      </c>
      <c r="C12" s="68" t="s">
        <v>217</v>
      </c>
      <c r="D12" s="9" t="str">
        <f t="shared" si="0"/>
        <v>N/A</v>
      </c>
      <c r="E12" s="68">
        <v>1.6108999661000001</v>
      </c>
      <c r="F12" s="9" t="str">
        <f t="shared" si="1"/>
        <v>N/A</v>
      </c>
      <c r="G12" s="68">
        <v>2.4707077181999999</v>
      </c>
      <c r="H12" s="9" t="str">
        <f t="shared" si="2"/>
        <v>N/A</v>
      </c>
      <c r="I12" s="10" t="s">
        <v>217</v>
      </c>
      <c r="J12" s="10">
        <v>53.37</v>
      </c>
      <c r="K12" s="9" t="str">
        <f t="shared" si="3"/>
        <v>No</v>
      </c>
    </row>
    <row r="13" spans="1:11" x14ac:dyDescent="0.25">
      <c r="A13" s="66" t="s">
        <v>36</v>
      </c>
      <c r="B13" s="5" t="s">
        <v>217</v>
      </c>
      <c r="C13" s="68" t="s">
        <v>217</v>
      </c>
      <c r="D13" s="9" t="str">
        <f t="shared" si="0"/>
        <v>N/A</v>
      </c>
      <c r="E13" s="68">
        <v>12.81725951</v>
      </c>
      <c r="F13" s="9" t="str">
        <f t="shared" si="1"/>
        <v>N/A</v>
      </c>
      <c r="G13" s="68">
        <v>13.955267362000001</v>
      </c>
      <c r="H13" s="9" t="str">
        <f t="shared" si="2"/>
        <v>N/A</v>
      </c>
      <c r="I13" s="10" t="s">
        <v>217</v>
      </c>
      <c r="J13" s="10">
        <v>8.8789999999999996</v>
      </c>
      <c r="K13" s="9" t="str">
        <f t="shared" si="3"/>
        <v>Yes</v>
      </c>
    </row>
    <row r="14" spans="1:11" x14ac:dyDescent="0.25">
      <c r="A14" s="66" t="s">
        <v>37</v>
      </c>
      <c r="B14" s="5" t="s">
        <v>217</v>
      </c>
      <c r="C14" s="68" t="s">
        <v>217</v>
      </c>
      <c r="D14" s="9" t="str">
        <f t="shared" si="0"/>
        <v>N/A</v>
      </c>
      <c r="E14" s="68">
        <v>79.522993103999994</v>
      </c>
      <c r="F14" s="9" t="str">
        <f t="shared" si="1"/>
        <v>N/A</v>
      </c>
      <c r="G14" s="68">
        <v>83.753004767999997</v>
      </c>
      <c r="H14" s="9" t="str">
        <f t="shared" si="2"/>
        <v>N/A</v>
      </c>
      <c r="I14" s="10" t="s">
        <v>217</v>
      </c>
      <c r="J14" s="10">
        <v>5.319</v>
      </c>
      <c r="K14" s="9" t="str">
        <f t="shared" si="3"/>
        <v>Yes</v>
      </c>
    </row>
    <row r="15" spans="1:11" x14ac:dyDescent="0.25">
      <c r="A15" s="66" t="s">
        <v>38</v>
      </c>
      <c r="B15" s="5" t="s">
        <v>217</v>
      </c>
      <c r="C15" s="68" t="s">
        <v>217</v>
      </c>
      <c r="D15" s="9" t="str">
        <f t="shared" si="0"/>
        <v>N/A</v>
      </c>
      <c r="E15" s="68">
        <v>0.68419006490000001</v>
      </c>
      <c r="F15" s="9" t="str">
        <f t="shared" si="1"/>
        <v>N/A</v>
      </c>
      <c r="G15" s="68">
        <v>0.89325970519999998</v>
      </c>
      <c r="H15" s="9" t="str">
        <f t="shared" si="2"/>
        <v>N/A</v>
      </c>
      <c r="I15" s="10" t="s">
        <v>217</v>
      </c>
      <c r="J15" s="10">
        <v>30.56</v>
      </c>
      <c r="K15" s="9" t="str">
        <f t="shared" si="3"/>
        <v>No</v>
      </c>
    </row>
    <row r="16" spans="1:11" x14ac:dyDescent="0.25">
      <c r="A16" s="66" t="s">
        <v>377</v>
      </c>
      <c r="B16" s="5" t="s">
        <v>217</v>
      </c>
      <c r="C16" s="8" t="s">
        <v>217</v>
      </c>
      <c r="D16" s="9" t="str">
        <f t="shared" ref="D16:D41" si="4">IF($B16="N/A","N/A",IF(C16&lt;0,"No","Yes"))</f>
        <v>N/A</v>
      </c>
      <c r="E16" s="8">
        <v>46.813239043999999</v>
      </c>
      <c r="F16" s="9" t="str">
        <f t="shared" ref="F16:F41" si="5">IF($B16="N/A","N/A",IF(E16&lt;0,"No","Yes"))</f>
        <v>N/A</v>
      </c>
      <c r="G16" s="8">
        <v>45.450308438999997</v>
      </c>
      <c r="H16" s="9" t="str">
        <f t="shared" ref="H16:H41" si="6">IF($B16="N/A","N/A",IF(G16&lt;0,"No","Yes"))</f>
        <v>N/A</v>
      </c>
      <c r="I16" s="10" t="s">
        <v>217</v>
      </c>
      <c r="J16" s="10">
        <v>-2.91</v>
      </c>
      <c r="K16" s="9" t="str">
        <f t="shared" ref="K16:K41" si="7">IF(J16="Div by 0", "N/A", IF(J16="N/A","N/A", IF(J16&gt;30, "No", IF(J16&lt;-30, "No", "Yes"))))</f>
        <v>Yes</v>
      </c>
    </row>
    <row r="17" spans="1:11" x14ac:dyDescent="0.25">
      <c r="A17" s="66" t="s">
        <v>378</v>
      </c>
      <c r="B17" s="5" t="s">
        <v>217</v>
      </c>
      <c r="C17" s="8" t="s">
        <v>217</v>
      </c>
      <c r="D17" s="9" t="str">
        <f t="shared" si="4"/>
        <v>N/A</v>
      </c>
      <c r="E17" s="8">
        <v>0</v>
      </c>
      <c r="F17" s="9" t="str">
        <f t="shared" si="5"/>
        <v>N/A</v>
      </c>
      <c r="G17" s="8">
        <v>0</v>
      </c>
      <c r="H17" s="9" t="str">
        <f t="shared" si="6"/>
        <v>N/A</v>
      </c>
      <c r="I17" s="10" t="s">
        <v>217</v>
      </c>
      <c r="J17" s="10" t="s">
        <v>1742</v>
      </c>
      <c r="K17" s="9" t="str">
        <f t="shared" si="7"/>
        <v>N/A</v>
      </c>
    </row>
    <row r="18" spans="1:11" x14ac:dyDescent="0.25">
      <c r="A18" s="66" t="s">
        <v>379</v>
      </c>
      <c r="B18" s="5" t="s">
        <v>217</v>
      </c>
      <c r="C18" s="8" t="s">
        <v>217</v>
      </c>
      <c r="D18" s="9" t="str">
        <f t="shared" si="4"/>
        <v>N/A</v>
      </c>
      <c r="E18" s="8">
        <v>1.6621446500000001E-2</v>
      </c>
      <c r="F18" s="9" t="str">
        <f t="shared" si="5"/>
        <v>N/A</v>
      </c>
      <c r="G18" s="8">
        <v>3.8944585300000001E-2</v>
      </c>
      <c r="H18" s="9" t="str">
        <f t="shared" si="6"/>
        <v>N/A</v>
      </c>
      <c r="I18" s="10" t="s">
        <v>217</v>
      </c>
      <c r="J18" s="10">
        <v>134.30000000000001</v>
      </c>
      <c r="K18" s="9" t="str">
        <f t="shared" si="7"/>
        <v>No</v>
      </c>
    </row>
    <row r="19" spans="1:11" x14ac:dyDescent="0.25">
      <c r="A19" s="66" t="s">
        <v>380</v>
      </c>
      <c r="B19" s="5" t="s">
        <v>217</v>
      </c>
      <c r="C19" s="8" t="s">
        <v>217</v>
      </c>
      <c r="D19" s="9" t="str">
        <f t="shared" si="4"/>
        <v>N/A</v>
      </c>
      <c r="E19" s="8">
        <v>4.1450684458999998</v>
      </c>
      <c r="F19" s="9" t="str">
        <f t="shared" si="5"/>
        <v>N/A</v>
      </c>
      <c r="G19" s="8">
        <v>3.3309857334999999</v>
      </c>
      <c r="H19" s="9" t="str">
        <f t="shared" si="6"/>
        <v>N/A</v>
      </c>
      <c r="I19" s="10" t="s">
        <v>217</v>
      </c>
      <c r="J19" s="10">
        <v>-19.600000000000001</v>
      </c>
      <c r="K19" s="9" t="str">
        <f t="shared" si="7"/>
        <v>Yes</v>
      </c>
    </row>
    <row r="20" spans="1:11" x14ac:dyDescent="0.25">
      <c r="A20" s="66" t="s">
        <v>381</v>
      </c>
      <c r="B20" s="5" t="s">
        <v>217</v>
      </c>
      <c r="C20" s="8" t="s">
        <v>217</v>
      </c>
      <c r="D20" s="9" t="str">
        <f t="shared" si="4"/>
        <v>N/A</v>
      </c>
      <c r="E20" s="8">
        <v>0.62063367030000005</v>
      </c>
      <c r="F20" s="9" t="str">
        <f t="shared" si="5"/>
        <v>N/A</v>
      </c>
      <c r="G20" s="8">
        <v>1.0054794927999999</v>
      </c>
      <c r="H20" s="9" t="str">
        <f t="shared" si="6"/>
        <v>N/A</v>
      </c>
      <c r="I20" s="10" t="s">
        <v>217</v>
      </c>
      <c r="J20" s="10">
        <v>62.01</v>
      </c>
      <c r="K20" s="9" t="str">
        <f t="shared" si="7"/>
        <v>No</v>
      </c>
    </row>
    <row r="21" spans="1:11" x14ac:dyDescent="0.25">
      <c r="A21" s="66" t="s">
        <v>382</v>
      </c>
      <c r="B21" s="5" t="s">
        <v>217</v>
      </c>
      <c r="C21" s="8" t="s">
        <v>217</v>
      </c>
      <c r="D21" s="9" t="str">
        <f t="shared" si="4"/>
        <v>N/A</v>
      </c>
      <c r="E21" s="8">
        <v>0.5375346299</v>
      </c>
      <c r="F21" s="9" t="str">
        <f t="shared" si="5"/>
        <v>N/A</v>
      </c>
      <c r="G21" s="8">
        <v>1.3786602898</v>
      </c>
      <c r="H21" s="9" t="str">
        <f t="shared" si="6"/>
        <v>N/A</v>
      </c>
      <c r="I21" s="10" t="s">
        <v>217</v>
      </c>
      <c r="J21" s="10">
        <v>156.5</v>
      </c>
      <c r="K21" s="9" t="str">
        <f t="shared" si="7"/>
        <v>No</v>
      </c>
    </row>
    <row r="22" spans="1:11" x14ac:dyDescent="0.25">
      <c r="A22" s="66" t="s">
        <v>383</v>
      </c>
      <c r="B22" s="5" t="s">
        <v>217</v>
      </c>
      <c r="C22" s="8" t="s">
        <v>217</v>
      </c>
      <c r="D22" s="9" t="str">
        <f t="shared" si="4"/>
        <v>N/A</v>
      </c>
      <c r="E22" s="8">
        <v>33.453139092000001</v>
      </c>
      <c r="F22" s="9" t="str">
        <f t="shared" si="5"/>
        <v>N/A</v>
      </c>
      <c r="G22" s="8">
        <v>31.559679373000002</v>
      </c>
      <c r="H22" s="9" t="str">
        <f t="shared" si="6"/>
        <v>N/A</v>
      </c>
      <c r="I22" s="10" t="s">
        <v>217</v>
      </c>
      <c r="J22" s="10">
        <v>-5.66</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0.17168668070000001</v>
      </c>
      <c r="F24" s="9" t="str">
        <f t="shared" si="5"/>
        <v>N/A</v>
      </c>
      <c r="G24" s="8">
        <v>0.2121750563</v>
      </c>
      <c r="H24" s="9" t="str">
        <f t="shared" si="6"/>
        <v>N/A</v>
      </c>
      <c r="I24" s="10" t="s">
        <v>217</v>
      </c>
      <c r="J24" s="10">
        <v>23.58</v>
      </c>
      <c r="K24" s="9" t="str">
        <f t="shared" si="7"/>
        <v>Yes</v>
      </c>
    </row>
    <row r="25" spans="1:11" x14ac:dyDescent="0.25">
      <c r="A25" s="66" t="s">
        <v>386</v>
      </c>
      <c r="B25" s="5" t="s">
        <v>217</v>
      </c>
      <c r="C25" s="8" t="s">
        <v>217</v>
      </c>
      <c r="D25" s="9" t="str">
        <f t="shared" si="4"/>
        <v>N/A</v>
      </c>
      <c r="E25" s="8">
        <v>3.5142071384000002</v>
      </c>
      <c r="F25" s="9" t="str">
        <f t="shared" si="5"/>
        <v>N/A</v>
      </c>
      <c r="G25" s="8">
        <v>3.6551211321000001</v>
      </c>
      <c r="H25" s="9" t="str">
        <f t="shared" si="6"/>
        <v>N/A</v>
      </c>
      <c r="I25" s="10" t="s">
        <v>217</v>
      </c>
      <c r="J25" s="10">
        <v>4.01</v>
      </c>
      <c r="K25" s="9" t="str">
        <f t="shared" si="7"/>
        <v>Yes</v>
      </c>
    </row>
    <row r="26" spans="1:11" x14ac:dyDescent="0.25">
      <c r="A26" s="66" t="s">
        <v>387</v>
      </c>
      <c r="B26" s="5" t="s">
        <v>217</v>
      </c>
      <c r="C26" s="8" t="s">
        <v>217</v>
      </c>
      <c r="D26" s="9" t="str">
        <f t="shared" si="4"/>
        <v>N/A</v>
      </c>
      <c r="E26" s="8">
        <v>4.7126470161</v>
      </c>
      <c r="F26" s="9" t="str">
        <f t="shared" si="5"/>
        <v>N/A</v>
      </c>
      <c r="G26" s="8">
        <v>7.2768149811000002</v>
      </c>
      <c r="H26" s="9" t="str">
        <f t="shared" si="6"/>
        <v>N/A</v>
      </c>
      <c r="I26" s="10" t="s">
        <v>217</v>
      </c>
      <c r="J26" s="10">
        <v>54.41</v>
      </c>
      <c r="K26" s="9" t="str">
        <f t="shared" si="7"/>
        <v>No</v>
      </c>
    </row>
    <row r="27" spans="1:11" x14ac:dyDescent="0.25">
      <c r="A27" s="66" t="s">
        <v>388</v>
      </c>
      <c r="B27" s="5" t="s">
        <v>217</v>
      </c>
      <c r="C27" s="8" t="s">
        <v>217</v>
      </c>
      <c r="D27" s="9" t="str">
        <f t="shared" si="4"/>
        <v>N/A</v>
      </c>
      <c r="E27" s="8">
        <v>6.7075605600000004E-2</v>
      </c>
      <c r="F27" s="9" t="str">
        <f t="shared" si="5"/>
        <v>N/A</v>
      </c>
      <c r="G27" s="8">
        <v>6.00525383E-2</v>
      </c>
      <c r="H27" s="9" t="str">
        <f t="shared" si="6"/>
        <v>N/A</v>
      </c>
      <c r="I27" s="10" t="s">
        <v>217</v>
      </c>
      <c r="J27" s="10">
        <v>-10.5</v>
      </c>
      <c r="K27" s="9" t="str">
        <f t="shared" si="7"/>
        <v>Yes</v>
      </c>
    </row>
    <row r="28" spans="1:11" x14ac:dyDescent="0.25">
      <c r="A28" s="66" t="s">
        <v>389</v>
      </c>
      <c r="B28" s="5" t="s">
        <v>217</v>
      </c>
      <c r="C28" s="8" t="s">
        <v>217</v>
      </c>
      <c r="D28" s="9" t="str">
        <f t="shared" si="4"/>
        <v>N/A</v>
      </c>
      <c r="E28" s="8">
        <v>8.6027659000000006E-2</v>
      </c>
      <c r="F28" s="9" t="str">
        <f t="shared" si="5"/>
        <v>N/A</v>
      </c>
      <c r="G28" s="8">
        <v>7.9591966200000003E-2</v>
      </c>
      <c r="H28" s="9" t="str">
        <f t="shared" si="6"/>
        <v>N/A</v>
      </c>
      <c r="I28" s="10" t="s">
        <v>217</v>
      </c>
      <c r="J28" s="10">
        <v>-7.48</v>
      </c>
      <c r="K28" s="9" t="str">
        <f t="shared" si="7"/>
        <v>Yes</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3.0891806099999999E-2</v>
      </c>
      <c r="F31" s="9" t="str">
        <f t="shared" si="5"/>
        <v>N/A</v>
      </c>
      <c r="G31" s="8">
        <v>0.2151198553</v>
      </c>
      <c r="H31" s="9" t="str">
        <f t="shared" si="6"/>
        <v>N/A</v>
      </c>
      <c r="I31" s="10" t="s">
        <v>217</v>
      </c>
      <c r="J31" s="10">
        <v>596.4</v>
      </c>
      <c r="K31" s="9" t="str">
        <f t="shared" si="7"/>
        <v>No</v>
      </c>
    </row>
    <row r="32" spans="1:11" x14ac:dyDescent="0.25">
      <c r="A32" s="66" t="s">
        <v>393</v>
      </c>
      <c r="B32" s="5" t="s">
        <v>217</v>
      </c>
      <c r="C32" s="8" t="s">
        <v>217</v>
      </c>
      <c r="D32" s="9" t="str">
        <f t="shared" si="4"/>
        <v>N/A</v>
      </c>
      <c r="E32" s="8">
        <v>2.0643688999999999E-3</v>
      </c>
      <c r="F32" s="9" t="str">
        <f t="shared" si="5"/>
        <v>N/A</v>
      </c>
      <c r="G32" s="8">
        <v>1.8535449799999999E-2</v>
      </c>
      <c r="H32" s="9" t="str">
        <f t="shared" si="6"/>
        <v>N/A</v>
      </c>
      <c r="I32" s="10" t="s">
        <v>217</v>
      </c>
      <c r="J32" s="10">
        <v>797.9</v>
      </c>
      <c r="K32" s="9" t="str">
        <f t="shared" si="7"/>
        <v>No</v>
      </c>
    </row>
    <row r="33" spans="1:11" x14ac:dyDescent="0.25">
      <c r="A33" s="66" t="s">
        <v>394</v>
      </c>
      <c r="B33" s="5" t="s">
        <v>217</v>
      </c>
      <c r="C33" s="8" t="s">
        <v>217</v>
      </c>
      <c r="D33" s="9" t="str">
        <f t="shared" si="4"/>
        <v>N/A</v>
      </c>
      <c r="E33" s="8">
        <v>7.56648548E-2</v>
      </c>
      <c r="F33" s="9" t="str">
        <f t="shared" si="5"/>
        <v>N/A</v>
      </c>
      <c r="G33" s="8">
        <v>4.1297372899999997E-2</v>
      </c>
      <c r="H33" s="9" t="str">
        <f t="shared" si="6"/>
        <v>N/A</v>
      </c>
      <c r="I33" s="10" t="s">
        <v>217</v>
      </c>
      <c r="J33" s="10">
        <v>-45.4</v>
      </c>
      <c r="K33" s="9" t="str">
        <f t="shared" si="7"/>
        <v>No</v>
      </c>
    </row>
    <row r="34" spans="1:11" x14ac:dyDescent="0.25">
      <c r="A34" s="66" t="s">
        <v>395</v>
      </c>
      <c r="B34" s="5" t="s">
        <v>217</v>
      </c>
      <c r="C34" s="8" t="s">
        <v>217</v>
      </c>
      <c r="D34" s="9" t="str">
        <f t="shared" si="4"/>
        <v>N/A</v>
      </c>
      <c r="E34" s="8">
        <v>1.22879E-5</v>
      </c>
      <c r="F34" s="9" t="str">
        <f t="shared" si="5"/>
        <v>N/A</v>
      </c>
      <c r="G34" s="8">
        <v>1.434254E-4</v>
      </c>
      <c r="H34" s="9" t="str">
        <f t="shared" si="6"/>
        <v>N/A</v>
      </c>
      <c r="I34" s="10" t="s">
        <v>217</v>
      </c>
      <c r="J34" s="10">
        <v>1067</v>
      </c>
      <c r="K34" s="9" t="str">
        <f t="shared" si="7"/>
        <v>No</v>
      </c>
    </row>
    <row r="35" spans="1:11" x14ac:dyDescent="0.25">
      <c r="A35" s="66" t="s">
        <v>396</v>
      </c>
      <c r="B35" s="5" t="s">
        <v>217</v>
      </c>
      <c r="C35" s="8" t="s">
        <v>217</v>
      </c>
      <c r="D35" s="9" t="str">
        <f t="shared" si="4"/>
        <v>N/A</v>
      </c>
      <c r="E35" s="8">
        <v>1.6793480000000001E-4</v>
      </c>
      <c r="F35" s="9" t="str">
        <f t="shared" si="5"/>
        <v>N/A</v>
      </c>
      <c r="G35" s="8">
        <v>1.7973953999999999E-3</v>
      </c>
      <c r="H35" s="9" t="str">
        <f t="shared" si="6"/>
        <v>N/A</v>
      </c>
      <c r="I35" s="10" t="s">
        <v>217</v>
      </c>
      <c r="J35" s="10">
        <v>970.3</v>
      </c>
      <c r="K35" s="9" t="str">
        <f t="shared" si="7"/>
        <v>No</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0.64344003159999996</v>
      </c>
      <c r="F38" s="9" t="str">
        <f t="shared" si="5"/>
        <v>N/A</v>
      </c>
      <c r="G38" s="8">
        <v>0.81321310859999996</v>
      </c>
      <c r="H38" s="9" t="str">
        <f t="shared" si="6"/>
        <v>N/A</v>
      </c>
      <c r="I38" s="10" t="s">
        <v>217</v>
      </c>
      <c r="J38" s="10">
        <v>26.39</v>
      </c>
      <c r="K38" s="9" t="str">
        <f t="shared" si="7"/>
        <v>Yes</v>
      </c>
    </row>
    <row r="39" spans="1:11" x14ac:dyDescent="0.25">
      <c r="A39" s="66" t="s">
        <v>400</v>
      </c>
      <c r="B39" s="5" t="s">
        <v>217</v>
      </c>
      <c r="C39" s="8" t="s">
        <v>217</v>
      </c>
      <c r="D39" s="9" t="str">
        <f t="shared" si="4"/>
        <v>N/A</v>
      </c>
      <c r="E39" s="8">
        <v>5.1098659999000002</v>
      </c>
      <c r="F39" s="9" t="str">
        <f t="shared" si="5"/>
        <v>N/A</v>
      </c>
      <c r="G39" s="8">
        <v>4.8553449123999997</v>
      </c>
      <c r="H39" s="9" t="str">
        <f t="shared" si="6"/>
        <v>N/A</v>
      </c>
      <c r="I39" s="10" t="s">
        <v>217</v>
      </c>
      <c r="J39" s="10">
        <v>-4.9800000000000004</v>
      </c>
      <c r="K39" s="9" t="str">
        <f t="shared" si="7"/>
        <v>Yes</v>
      </c>
    </row>
    <row r="40" spans="1:11" x14ac:dyDescent="0.25">
      <c r="A40" s="66" t="s">
        <v>401</v>
      </c>
      <c r="B40" s="5" t="s">
        <v>217</v>
      </c>
      <c r="C40" s="8" t="s">
        <v>217</v>
      </c>
      <c r="D40" s="9" t="str">
        <f t="shared" si="4"/>
        <v>N/A</v>
      </c>
      <c r="E40" s="8">
        <v>1.22879E-5</v>
      </c>
      <c r="F40" s="9" t="str">
        <f t="shared" si="5"/>
        <v>N/A</v>
      </c>
      <c r="G40" s="8">
        <v>6.6769120999999997E-3</v>
      </c>
      <c r="H40" s="9" t="str">
        <f t="shared" si="6"/>
        <v>N/A</v>
      </c>
      <c r="I40" s="10" t="s">
        <v>217</v>
      </c>
      <c r="J40" s="10">
        <v>54237</v>
      </c>
      <c r="K40" s="9" t="str">
        <f t="shared" si="7"/>
        <v>No</v>
      </c>
    </row>
    <row r="41" spans="1:11" x14ac:dyDescent="0.25">
      <c r="A41" s="66" t="s">
        <v>402</v>
      </c>
      <c r="B41" s="5" t="s">
        <v>217</v>
      </c>
      <c r="C41" s="8" t="s">
        <v>217</v>
      </c>
      <c r="D41" s="9" t="str">
        <f t="shared" si="4"/>
        <v>N/A</v>
      </c>
      <c r="E41" s="8">
        <v>0</v>
      </c>
      <c r="F41" s="9" t="str">
        <f t="shared" si="5"/>
        <v>N/A</v>
      </c>
      <c r="G41" s="8">
        <v>5.7980499999999998E-5</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99.999713282000002</v>
      </c>
      <c r="F42" s="9" t="str">
        <f t="shared" ref="F42:F51" si="9">IF($B42="N/A","N/A",IF(E42&lt;0,"No","Yes"))</f>
        <v>N/A</v>
      </c>
      <c r="G42" s="8">
        <v>99.905793896999995</v>
      </c>
      <c r="H42" s="9" t="str">
        <f t="shared" ref="H42:H51" si="10">IF($B42="N/A","N/A",IF(G42&lt;0,"No","Yes"))</f>
        <v>N/A</v>
      </c>
      <c r="I42" s="10" t="s">
        <v>217</v>
      </c>
      <c r="J42" s="10">
        <v>-9.4E-2</v>
      </c>
      <c r="K42" s="9" t="str">
        <f t="shared" ref="K42:K51" si="11">IF(J42="Div by 0", "N/A", IF(J42="N/A","N/A", IF(J42&gt;30, "No", IF(J42&lt;-30, "No", "Yes"))))</f>
        <v>Yes</v>
      </c>
    </row>
    <row r="43" spans="1:11" x14ac:dyDescent="0.25">
      <c r="A43" s="66" t="s">
        <v>39</v>
      </c>
      <c r="B43" s="5" t="s">
        <v>217</v>
      </c>
      <c r="C43" s="8" t="s">
        <v>217</v>
      </c>
      <c r="D43" s="9" t="str">
        <f t="shared" si="8"/>
        <v>N/A</v>
      </c>
      <c r="E43" s="8">
        <v>99.999793530000005</v>
      </c>
      <c r="F43" s="9" t="str">
        <f t="shared" si="9"/>
        <v>N/A</v>
      </c>
      <c r="G43" s="8">
        <v>99.999987740999998</v>
      </c>
      <c r="H43" s="9" t="str">
        <f t="shared" si="10"/>
        <v>N/A</v>
      </c>
      <c r="I43" s="10" t="s">
        <v>217</v>
      </c>
      <c r="J43" s="10">
        <v>2.0000000000000001E-4</v>
      </c>
      <c r="K43" s="9" t="str">
        <f t="shared" si="11"/>
        <v>Yes</v>
      </c>
    </row>
    <row r="44" spans="1:11" x14ac:dyDescent="0.25">
      <c r="A44" s="66" t="s">
        <v>40</v>
      </c>
      <c r="B44" s="5" t="s">
        <v>217</v>
      </c>
      <c r="C44" s="8" t="s">
        <v>217</v>
      </c>
      <c r="D44" s="9" t="str">
        <f t="shared" si="8"/>
        <v>N/A</v>
      </c>
      <c r="E44" s="8">
        <v>51.218962134999998</v>
      </c>
      <c r="F44" s="9" t="str">
        <f t="shared" si="9"/>
        <v>N/A</v>
      </c>
      <c r="G44" s="8">
        <v>51.469138973</v>
      </c>
      <c r="H44" s="9" t="str">
        <f t="shared" si="10"/>
        <v>N/A</v>
      </c>
      <c r="I44" s="10" t="s">
        <v>217</v>
      </c>
      <c r="J44" s="10">
        <v>0.4884</v>
      </c>
      <c r="K44" s="9" t="str">
        <f t="shared" si="11"/>
        <v>Yes</v>
      </c>
    </row>
    <row r="45" spans="1:11" x14ac:dyDescent="0.25">
      <c r="A45" s="66" t="s">
        <v>167</v>
      </c>
      <c r="B45" s="5" t="s">
        <v>217</v>
      </c>
      <c r="C45" s="8" t="s">
        <v>217</v>
      </c>
      <c r="D45" s="9" t="str">
        <f t="shared" si="8"/>
        <v>N/A</v>
      </c>
      <c r="E45" s="8">
        <v>99.671634272999995</v>
      </c>
      <c r="F45" s="9" t="str">
        <f t="shared" si="9"/>
        <v>N/A</v>
      </c>
      <c r="G45" s="8">
        <v>99.724595683999993</v>
      </c>
      <c r="H45" s="9" t="str">
        <f t="shared" si="10"/>
        <v>N/A</v>
      </c>
      <c r="I45" s="10" t="s">
        <v>217</v>
      </c>
      <c r="J45" s="10">
        <v>5.3100000000000001E-2</v>
      </c>
      <c r="K45" s="9" t="str">
        <f t="shared" si="11"/>
        <v>Yes</v>
      </c>
    </row>
    <row r="46" spans="1:11" x14ac:dyDescent="0.25">
      <c r="A46" s="66"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5">
      <c r="A47" s="66"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5">
      <c r="A48" s="66" t="s">
        <v>43</v>
      </c>
      <c r="B48" s="5" t="s">
        <v>217</v>
      </c>
      <c r="C48" s="8" t="s">
        <v>217</v>
      </c>
      <c r="D48" s="9" t="str">
        <f t="shared" si="8"/>
        <v>N/A</v>
      </c>
      <c r="E48" s="8">
        <v>99.929629210000002</v>
      </c>
      <c r="F48" s="9" t="str">
        <f t="shared" si="9"/>
        <v>N/A</v>
      </c>
      <c r="G48" s="8">
        <v>99.925037560000007</v>
      </c>
      <c r="H48" s="9" t="str">
        <f t="shared" si="10"/>
        <v>N/A</v>
      </c>
      <c r="I48" s="10" t="s">
        <v>217</v>
      </c>
      <c r="J48" s="10">
        <v>-5.0000000000000001E-3</v>
      </c>
      <c r="K48" s="9" t="str">
        <f t="shared" si="11"/>
        <v>Yes</v>
      </c>
    </row>
    <row r="49" spans="1:12" x14ac:dyDescent="0.25">
      <c r="A49" s="66" t="s">
        <v>44</v>
      </c>
      <c r="B49" s="5" t="s">
        <v>217</v>
      </c>
      <c r="C49" s="8" t="s">
        <v>217</v>
      </c>
      <c r="D49" s="9" t="str">
        <f t="shared" si="8"/>
        <v>N/A</v>
      </c>
      <c r="E49" s="8">
        <v>83.146997217000006</v>
      </c>
      <c r="F49" s="9" t="str">
        <f t="shared" si="9"/>
        <v>N/A</v>
      </c>
      <c r="G49" s="8">
        <v>79.458796508000006</v>
      </c>
      <c r="H49" s="9" t="str">
        <f t="shared" si="10"/>
        <v>N/A</v>
      </c>
      <c r="I49" s="10" t="s">
        <v>217</v>
      </c>
      <c r="J49" s="10">
        <v>-4.4400000000000004</v>
      </c>
      <c r="K49" s="9" t="str">
        <f t="shared" si="11"/>
        <v>Yes</v>
      </c>
    </row>
    <row r="50" spans="1:12" x14ac:dyDescent="0.25">
      <c r="A50" s="66" t="s">
        <v>45</v>
      </c>
      <c r="B50" s="5" t="s">
        <v>217</v>
      </c>
      <c r="C50" s="8" t="s">
        <v>217</v>
      </c>
      <c r="D50" s="9" t="str">
        <f t="shared" si="8"/>
        <v>N/A</v>
      </c>
      <c r="E50" s="8">
        <v>16.853002783000001</v>
      </c>
      <c r="F50" s="9" t="str">
        <f t="shared" si="9"/>
        <v>N/A</v>
      </c>
      <c r="G50" s="8">
        <v>20.541203492000001</v>
      </c>
      <c r="H50" s="9" t="str">
        <f t="shared" si="10"/>
        <v>N/A</v>
      </c>
      <c r="I50" s="10" t="s">
        <v>217</v>
      </c>
      <c r="J50" s="10">
        <v>21.88</v>
      </c>
      <c r="K50" s="9" t="str">
        <f t="shared" si="11"/>
        <v>Yes</v>
      </c>
    </row>
    <row r="51" spans="1:12" x14ac:dyDescent="0.25">
      <c r="A51" s="66" t="s">
        <v>50</v>
      </c>
      <c r="B51" s="5" t="s">
        <v>217</v>
      </c>
      <c r="C51" s="8" t="s">
        <v>217</v>
      </c>
      <c r="D51" s="9" t="str">
        <f t="shared" si="8"/>
        <v>N/A</v>
      </c>
      <c r="E51" s="8">
        <v>0</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11585447</v>
      </c>
      <c r="D7" s="30" t="str">
        <f>IF($B7="N/A","N/A",IF(C7&gt;15,"No",IF(C7&lt;-15,"No","Yes")))</f>
        <v>N/A</v>
      </c>
      <c r="E7" s="29">
        <v>12452903</v>
      </c>
      <c r="F7" s="30" t="str">
        <f>IF($B7="N/A","N/A",IF(E7&gt;15,"No",IF(E7&lt;-15,"No","Yes")))</f>
        <v>N/A</v>
      </c>
      <c r="G7" s="29">
        <v>12635606</v>
      </c>
      <c r="H7" s="30" t="str">
        <f>IF($B7="N/A","N/A",IF(G7&gt;15,"No",IF(G7&lt;-15,"No","Yes")))</f>
        <v>N/A</v>
      </c>
      <c r="I7" s="31">
        <v>7.4870000000000001</v>
      </c>
      <c r="J7" s="31">
        <v>1.4670000000000001</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100</v>
      </c>
      <c r="F11" s="9" t="str">
        <f>IF(OR($B11="N/A",$E11="N/A"),"N/A",IF(E11&gt;100,"No",IF(E11&lt;95,"No","Yes")))</f>
        <v>Yes</v>
      </c>
      <c r="G11" s="9">
        <v>99.999501409000004</v>
      </c>
      <c r="H11" s="9" t="str">
        <f>IF($B11="N/A","N/A",IF(G11&gt;100,"No",IF(G11&lt;95,"No","Yes")))</f>
        <v>Yes</v>
      </c>
      <c r="I11" s="10" t="s">
        <v>217</v>
      </c>
      <c r="J11" s="10">
        <v>0</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5">
      <c r="A14" s="3" t="s">
        <v>13</v>
      </c>
      <c r="B14" s="33" t="s">
        <v>217</v>
      </c>
      <c r="C14" s="34">
        <v>11585447</v>
      </c>
      <c r="D14" s="9" t="str">
        <f>IF($B14="N/A","N/A",IF(C14&gt;15,"No",IF(C14&lt;-15,"No","Yes")))</f>
        <v>N/A</v>
      </c>
      <c r="E14" s="34">
        <v>12452903</v>
      </c>
      <c r="F14" s="9" t="str">
        <f>IF($B14="N/A","N/A",IF(E14&gt;15,"No",IF(E14&lt;-15,"No","Yes")))</f>
        <v>N/A</v>
      </c>
      <c r="G14" s="34">
        <v>12635606</v>
      </c>
      <c r="H14" s="9" t="str">
        <f>IF($B14="N/A","N/A",IF(G14&gt;15,"No",IF(G14&lt;-15,"No","Yes")))</f>
        <v>N/A</v>
      </c>
      <c r="I14" s="10">
        <v>7.4870000000000001</v>
      </c>
      <c r="J14" s="10">
        <v>1.4670000000000001</v>
      </c>
      <c r="K14" s="9" t="str">
        <f t="shared" si="0"/>
        <v>Yes</v>
      </c>
    </row>
    <row r="15" spans="1:11" ht="14.25" customHeight="1" x14ac:dyDescent="0.25">
      <c r="A15" s="3" t="s">
        <v>444</v>
      </c>
      <c r="B15" s="33" t="s">
        <v>217</v>
      </c>
      <c r="C15" s="9">
        <v>28.330499461999999</v>
      </c>
      <c r="D15" s="9" t="str">
        <f>IF($B15="N/A","N/A",IF(C15&gt;15,"No",IF(C15&lt;-15,"No","Yes")))</f>
        <v>N/A</v>
      </c>
      <c r="E15" s="9">
        <v>34.423491454000001</v>
      </c>
      <c r="F15" s="9" t="str">
        <f>IF($B15="N/A","N/A",IF(E15&gt;15,"No",IF(E15&lt;-15,"No","Yes")))</f>
        <v>N/A</v>
      </c>
      <c r="G15" s="9">
        <v>0</v>
      </c>
      <c r="H15" s="9" t="str">
        <f>IF($B15="N/A","N/A",IF(G15&gt;15,"No",IF(G15&lt;-15,"No","Yes")))</f>
        <v>N/A</v>
      </c>
      <c r="I15" s="10">
        <v>21.51</v>
      </c>
      <c r="J15" s="10">
        <v>-100</v>
      </c>
      <c r="K15" s="9" t="str">
        <f t="shared" si="0"/>
        <v>No</v>
      </c>
    </row>
    <row r="16" spans="1:11" ht="12.75" customHeight="1" x14ac:dyDescent="0.25">
      <c r="A16" s="3" t="s">
        <v>856</v>
      </c>
      <c r="B16" s="33" t="s">
        <v>217</v>
      </c>
      <c r="C16" s="35">
        <v>64.404929292999995</v>
      </c>
      <c r="D16" s="9" t="str">
        <f>IF($B16="N/A","N/A",IF(C16&gt;15,"No",IF(C16&lt;-15,"No","Yes")))</f>
        <v>N/A</v>
      </c>
      <c r="E16" s="35">
        <v>63.174499920999999</v>
      </c>
      <c r="F16" s="9" t="str">
        <f>IF($B16="N/A","N/A",IF(E16&gt;15,"No",IF(E16&lt;-15,"No","Yes")))</f>
        <v>N/A</v>
      </c>
      <c r="G16" s="35" t="s">
        <v>1742</v>
      </c>
      <c r="H16" s="9" t="str">
        <f>IF($B16="N/A","N/A",IF(G16&gt;15,"No",IF(G16&lt;-15,"No","Yes")))</f>
        <v>N/A</v>
      </c>
      <c r="I16" s="10">
        <v>-1.91</v>
      </c>
      <c r="J16" s="10" t="s">
        <v>1742</v>
      </c>
      <c r="K16" s="9" t="str">
        <f t="shared" si="0"/>
        <v>N/A</v>
      </c>
    </row>
    <row r="17" spans="1:11" x14ac:dyDescent="0.25">
      <c r="A17" s="3" t="s">
        <v>131</v>
      </c>
      <c r="B17" s="33" t="s">
        <v>217</v>
      </c>
      <c r="C17" s="34">
        <v>118441</v>
      </c>
      <c r="D17" s="9" t="str">
        <f>IF($B17="N/A","N/A",IF(C17&gt;15,"No",IF(C17&lt;-15,"No","Yes")))</f>
        <v>N/A</v>
      </c>
      <c r="E17" s="34">
        <v>2711</v>
      </c>
      <c r="F17" s="9" t="str">
        <f>IF($B17="N/A","N/A",IF(E17&gt;15,"No",IF(E17&lt;-15,"No","Yes")))</f>
        <v>N/A</v>
      </c>
      <c r="G17" s="34">
        <v>2782</v>
      </c>
      <c r="H17" s="9" t="str">
        <f>IF($B17="N/A","N/A",IF(G17&gt;15,"No",IF(G17&lt;-15,"No","Yes")))</f>
        <v>N/A</v>
      </c>
      <c r="I17" s="10">
        <v>-97.7</v>
      </c>
      <c r="J17" s="10">
        <v>2.6190000000000002</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2.2017147399999999E-2</v>
      </c>
      <c r="H18" s="9" t="str">
        <f>IF($B18="N/A","N/A",IF(G18&gt;15,"No",IF(G18&lt;-15,"No","Yes")))</f>
        <v>N/A</v>
      </c>
      <c r="I18" s="10" t="s">
        <v>217</v>
      </c>
      <c r="J18" s="10" t="s">
        <v>217</v>
      </c>
      <c r="K18" s="9" t="str">
        <f t="shared" si="0"/>
        <v>N/A</v>
      </c>
    </row>
    <row r="19" spans="1:11" ht="27.75" customHeight="1" x14ac:dyDescent="0.25">
      <c r="A19" s="3" t="s">
        <v>835</v>
      </c>
      <c r="B19" s="33" t="s">
        <v>217</v>
      </c>
      <c r="C19" s="35">
        <v>115.20174602</v>
      </c>
      <c r="D19" s="9" t="str">
        <f>IF($B19="N/A","N/A",IF(C19&gt;60,"No",IF(C19&lt;15,"No","Yes")))</f>
        <v>N/A</v>
      </c>
      <c r="E19" s="35">
        <v>47.119513095000002</v>
      </c>
      <c r="F19" s="9" t="str">
        <f>IF($B19="N/A","N/A",IF(E19&gt;60,"No",IF(E19&lt;15,"No","Yes")))</f>
        <v>N/A</v>
      </c>
      <c r="G19" s="35">
        <v>36.377785766000002</v>
      </c>
      <c r="H19" s="9" t="str">
        <f>IF($B19="N/A","N/A",IF(G19&gt;60,"No",IF(G19&lt;15,"No","Yes")))</f>
        <v>N/A</v>
      </c>
      <c r="I19" s="10">
        <v>-59.1</v>
      </c>
      <c r="J19" s="10">
        <v>-22.8</v>
      </c>
      <c r="K19" s="9" t="str">
        <f t="shared" si="0"/>
        <v>Yes</v>
      </c>
    </row>
    <row r="20" spans="1:11" x14ac:dyDescent="0.25">
      <c r="A20" s="3" t="s">
        <v>27</v>
      </c>
      <c r="B20" s="33" t="s">
        <v>221</v>
      </c>
      <c r="C20" s="34">
        <v>0</v>
      </c>
      <c r="D20" s="9" t="str">
        <f>IF($B20="N/A","N/A",IF(C20="N/A","N/A",IF(C20=0,"Yes","No")))</f>
        <v>Yes</v>
      </c>
      <c r="E20" s="34">
        <v>0</v>
      </c>
      <c r="F20" s="9" t="str">
        <f>IF($B20="N/A","N/A",IF(E20="N/A","N/A",IF(E20=0,"Yes","No")))</f>
        <v>Yes</v>
      </c>
      <c r="G20" s="34">
        <v>11</v>
      </c>
      <c r="H20" s="9" t="str">
        <f>IF($B20="N/A","N/A",IF(G20=0,"Yes","No"))</f>
        <v>No</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11585447</v>
      </c>
      <c r="D6" s="9" t="str">
        <f>IF($B6="N/A","N/A",IF(C6&gt;15,"No",IF(C6&lt;-15,"No","Yes")))</f>
        <v>N/A</v>
      </c>
      <c r="E6" s="34">
        <v>12452903</v>
      </c>
      <c r="F6" s="9" t="str">
        <f>IF($B6="N/A","N/A",IF(E6&gt;15,"No",IF(E6&lt;-15,"No","Yes")))</f>
        <v>N/A</v>
      </c>
      <c r="G6" s="34">
        <v>12635606</v>
      </c>
      <c r="H6" s="9" t="str">
        <f>IF($B6="N/A","N/A",IF(G6&gt;15,"No",IF(G6&lt;-15,"No","Yes")))</f>
        <v>N/A</v>
      </c>
      <c r="I6" s="10">
        <v>7.4870000000000001</v>
      </c>
      <c r="J6" s="10">
        <v>1.4670000000000001</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61.866096837000001</v>
      </c>
      <c r="D9" s="9" t="str">
        <f>IF($B9="N/A","N/A",IF(C9&gt;60,"No",IF(C9&lt;15,"No","Yes")))</f>
        <v>No</v>
      </c>
      <c r="E9" s="35">
        <v>59.581889058000002</v>
      </c>
      <c r="F9" s="9" t="str">
        <f>IF($B9="N/A","N/A",IF(E9&gt;60,"No",IF(E9&lt;15,"No","Yes")))</f>
        <v>Yes</v>
      </c>
      <c r="G9" s="35">
        <v>58.475868747</v>
      </c>
      <c r="H9" s="9" t="str">
        <f>IF($B9="N/A","N/A",IF(G9&gt;60,"No",IF(G9&lt;15,"No","Yes")))</f>
        <v>Yes</v>
      </c>
      <c r="I9" s="10">
        <v>-3.69</v>
      </c>
      <c r="J9" s="10">
        <v>-1.86</v>
      </c>
      <c r="K9" s="9" t="str">
        <f t="shared" si="0"/>
        <v>Yes</v>
      </c>
    </row>
    <row r="10" spans="1:11" x14ac:dyDescent="0.25">
      <c r="A10" s="3" t="s">
        <v>14</v>
      </c>
      <c r="B10" s="33" t="s">
        <v>276</v>
      </c>
      <c r="C10" s="9">
        <v>1.0234305158999999</v>
      </c>
      <c r="D10" s="9" t="str">
        <f>IF($B10="N/A","N/A",IF(C10&gt;15,"No",IF(C10&lt;=0,"No","Yes")))</f>
        <v>Yes</v>
      </c>
      <c r="E10" s="9">
        <v>0.95857166800000004</v>
      </c>
      <c r="F10" s="9" t="str">
        <f>IF($B10="N/A","N/A",IF(E10&gt;15,"No",IF(E10&lt;=0,"No","Yes")))</f>
        <v>Yes</v>
      </c>
      <c r="G10" s="9">
        <v>0.90058996769999999</v>
      </c>
      <c r="H10" s="9" t="str">
        <f>IF($B10="N/A","N/A",IF(G10&gt;15,"No",IF(G10&lt;=0,"No","Yes")))</f>
        <v>Yes</v>
      </c>
      <c r="I10" s="10">
        <v>-6.34</v>
      </c>
      <c r="J10" s="10">
        <v>-6.05</v>
      </c>
      <c r="K10" s="9" t="str">
        <f t="shared" si="0"/>
        <v>Yes</v>
      </c>
    </row>
    <row r="11" spans="1:11" x14ac:dyDescent="0.25">
      <c r="A11" s="3" t="s">
        <v>871</v>
      </c>
      <c r="B11" s="33" t="s">
        <v>217</v>
      </c>
      <c r="C11" s="35">
        <v>84.276455060000004</v>
      </c>
      <c r="D11" s="9" t="str">
        <f>IF($B11="N/A","N/A",IF(C11&gt;15,"No",IF(C11&lt;-15,"No","Yes")))</f>
        <v>N/A</v>
      </c>
      <c r="E11" s="35">
        <v>81.186688447999998</v>
      </c>
      <c r="F11" s="9" t="str">
        <f>IF($B11="N/A","N/A",IF(E11&gt;15,"No",IF(E11&lt;-15,"No","Yes")))</f>
        <v>N/A</v>
      </c>
      <c r="G11" s="35">
        <v>79.137818006000003</v>
      </c>
      <c r="H11" s="9" t="str">
        <f>IF($B11="N/A","N/A",IF(G11&gt;15,"No",IF(G11&lt;-15,"No","Yes")))</f>
        <v>N/A</v>
      </c>
      <c r="I11" s="10">
        <v>-3.67</v>
      </c>
      <c r="J11" s="10">
        <v>-2.52</v>
      </c>
      <c r="K11" s="9" t="str">
        <f t="shared" si="0"/>
        <v>Yes</v>
      </c>
    </row>
    <row r="12" spans="1:11" x14ac:dyDescent="0.25">
      <c r="A12" s="3" t="s">
        <v>932</v>
      </c>
      <c r="B12" s="33" t="s">
        <v>217</v>
      </c>
      <c r="C12" s="9">
        <v>2.7509253634999999</v>
      </c>
      <c r="D12" s="9" t="str">
        <f>IF($B12="N/A","N/A",IF(C12&gt;15,"No",IF(C12&lt;-15,"No","Yes")))</f>
        <v>N/A</v>
      </c>
      <c r="E12" s="9">
        <v>2.6912600218999998</v>
      </c>
      <c r="F12" s="9" t="str">
        <f>IF($B12="N/A","N/A",IF(E12&gt;15,"No",IF(E12&lt;-15,"No","Yes")))</f>
        <v>N/A</v>
      </c>
      <c r="G12" s="9">
        <v>2.7090271728999999</v>
      </c>
      <c r="H12" s="9" t="str">
        <f>IF($B12="N/A","N/A",IF(G12&gt;15,"No",IF(G12&lt;-15,"No","Yes")))</f>
        <v>N/A</v>
      </c>
      <c r="I12" s="10">
        <v>-2.17</v>
      </c>
      <c r="J12" s="10">
        <v>0.66020000000000001</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169</v>
      </c>
      <c r="B16" s="33" t="s">
        <v>279</v>
      </c>
      <c r="C16" s="9">
        <v>100</v>
      </c>
      <c r="D16" s="9" t="str">
        <f>IF($B16="N/A","N/A",IF(C16&gt;98,"Yes","No"))</f>
        <v>Yes</v>
      </c>
      <c r="E16" s="9">
        <v>100</v>
      </c>
      <c r="F16" s="9" t="str">
        <f>IF($B16="N/A","N/A",IF(E16&gt;98,"Yes","No"))</f>
        <v>Yes</v>
      </c>
      <c r="G16" s="9">
        <v>99.996715629999997</v>
      </c>
      <c r="H16" s="9" t="str">
        <f>IF($B16="N/A","N/A",IF(G16&gt;98,"Yes","No"))</f>
        <v>Yes</v>
      </c>
      <c r="I16" s="10">
        <v>0</v>
      </c>
      <c r="J16" s="10">
        <v>-3.0000000000000001E-3</v>
      </c>
      <c r="K16" s="9" t="str">
        <f t="shared" si="0"/>
        <v>Yes</v>
      </c>
    </row>
    <row r="17" spans="1:11" x14ac:dyDescent="0.25">
      <c r="A17" s="3" t="s">
        <v>21</v>
      </c>
      <c r="B17" s="33" t="s">
        <v>279</v>
      </c>
      <c r="C17" s="9">
        <v>99.771480548</v>
      </c>
      <c r="D17" s="9" t="str">
        <f>IF($B17="N/A","N/A",IF(C17&gt;98,"Yes","No"))</f>
        <v>Yes</v>
      </c>
      <c r="E17" s="9">
        <v>99.848621643000001</v>
      </c>
      <c r="F17" s="9" t="str">
        <f>IF($B17="N/A","N/A",IF(E17&gt;98,"Yes","No"))</f>
        <v>Yes</v>
      </c>
      <c r="G17" s="9">
        <v>99.782234424999999</v>
      </c>
      <c r="H17" s="9" t="str">
        <f>IF($B17="N/A","N/A",IF(G17&gt;98,"Yes","No"))</f>
        <v>Yes</v>
      </c>
      <c r="I17" s="10">
        <v>7.7299999999999994E-2</v>
      </c>
      <c r="J17" s="10">
        <v>-6.6000000000000003E-2</v>
      </c>
      <c r="K17" s="9" t="str">
        <f t="shared" si="0"/>
        <v>Yes</v>
      </c>
    </row>
    <row r="18" spans="1:11" x14ac:dyDescent="0.25">
      <c r="A18" s="3" t="s">
        <v>53</v>
      </c>
      <c r="B18" s="33" t="s">
        <v>279</v>
      </c>
      <c r="C18" s="9">
        <v>99.993440046000003</v>
      </c>
      <c r="D18" s="9" t="str">
        <f>IF($B18="N/A","N/A",IF(C18&gt;98,"Yes","No"))</f>
        <v>Yes</v>
      </c>
      <c r="E18" s="9">
        <v>99.993905036000001</v>
      </c>
      <c r="F18" s="9" t="str">
        <f>IF($B18="N/A","N/A",IF(E18&gt;98,"Yes","No"))</f>
        <v>Yes</v>
      </c>
      <c r="G18" s="9">
        <v>100</v>
      </c>
      <c r="H18" s="9" t="str">
        <f>IF($B18="N/A","N/A",IF(G18&gt;98,"Yes","No"))</f>
        <v>Yes</v>
      </c>
      <c r="I18" s="10">
        <v>5.0000000000000001E-4</v>
      </c>
      <c r="J18" s="10">
        <v>6.1000000000000004E-3</v>
      </c>
      <c r="K18" s="9" t="str">
        <f t="shared" si="0"/>
        <v>Yes</v>
      </c>
    </row>
    <row r="19" spans="1:11" ht="12.75" customHeight="1" x14ac:dyDescent="0.25">
      <c r="A19" s="3" t="s">
        <v>678</v>
      </c>
      <c r="B19" s="33" t="s">
        <v>227</v>
      </c>
      <c r="C19" s="9">
        <v>99.878511376999995</v>
      </c>
      <c r="D19" s="9" t="str">
        <f>IF($B19="N/A","N/A",IF(C19&gt;100,"No",IF(C19&lt;98,"No","Yes")))</f>
        <v>Yes</v>
      </c>
      <c r="E19" s="9">
        <v>99.913417779</v>
      </c>
      <c r="F19" s="9" t="str">
        <f>IF($B19="N/A","N/A",IF(E19&gt;100,"No",IF(E19&lt;98,"No","Yes")))</f>
        <v>Yes</v>
      </c>
      <c r="G19" s="9">
        <v>99.643111696000005</v>
      </c>
      <c r="H19" s="9" t="str">
        <f>IF($B19="N/A","N/A",IF(G19&gt;100,"No",IF(G19&lt;98,"No","Yes")))</f>
        <v>Yes</v>
      </c>
      <c r="I19" s="10">
        <v>3.49E-2</v>
      </c>
      <c r="J19" s="10">
        <v>-0.27100000000000002</v>
      </c>
      <c r="K19" s="9" t="str">
        <f>IF(J19="Div by 0", "N/A", IF(J19="N/A","N/A", IF(J19&gt;30, "No", IF(J19&lt;-30, "No", "Yes"))))</f>
        <v>Yes</v>
      </c>
    </row>
    <row r="20" spans="1:11" x14ac:dyDescent="0.25">
      <c r="A20" s="3" t="s">
        <v>679</v>
      </c>
      <c r="B20" s="33" t="s">
        <v>227</v>
      </c>
      <c r="C20" s="9">
        <v>99.999982736999996</v>
      </c>
      <c r="D20" s="9" t="str">
        <f>IF($B20="N/A","N/A",IF(C20&gt;100,"No",IF(C20&lt;98,"No","Yes")))</f>
        <v>Yes</v>
      </c>
      <c r="E20" s="9">
        <v>99.999582427000007</v>
      </c>
      <c r="F20" s="9" t="str">
        <f>IF($B20="N/A","N/A",IF(E20&gt;100,"No",IF(E20&lt;98,"No","Yes")))</f>
        <v>Yes</v>
      </c>
      <c r="G20" s="9">
        <v>99.999960428999998</v>
      </c>
      <c r="H20" s="9" t="str">
        <f>IF($B20="N/A","N/A",IF(G20&gt;100,"No",IF(G20&lt;98,"No","Yes")))</f>
        <v>Yes</v>
      </c>
      <c r="I20" s="10">
        <v>0</v>
      </c>
      <c r="J20" s="10">
        <v>4.0000000000000002E-4</v>
      </c>
      <c r="K20" s="9" t="str">
        <f>IF(J20="Div by 0", "N/A", IF(J20="N/A","N/A", IF(J20&gt;30, "No", IF(J20&lt;-30, "No", "Yes"))))</f>
        <v>Yes</v>
      </c>
    </row>
    <row r="21" spans="1:11" x14ac:dyDescent="0.25">
      <c r="A21" s="3" t="s">
        <v>680</v>
      </c>
      <c r="B21" s="33" t="s">
        <v>227</v>
      </c>
      <c r="C21" s="9">
        <v>99.999982736999996</v>
      </c>
      <c r="D21" s="9" t="str">
        <f>IF($B21="N/A","N/A",IF(C21&gt;100,"No",IF(C21&lt;98,"No","Yes")))</f>
        <v>Yes</v>
      </c>
      <c r="E21" s="9">
        <v>99.999582427000007</v>
      </c>
      <c r="F21" s="9" t="str">
        <f>IF($B21="N/A","N/A",IF(E21&gt;100,"No",IF(E21&lt;98,"No","Yes")))</f>
        <v>Yes</v>
      </c>
      <c r="G21" s="9">
        <v>99.999960428999998</v>
      </c>
      <c r="H21" s="9" t="str">
        <f>IF($B21="N/A","N/A",IF(G21&gt;100,"No",IF(G21&lt;98,"No","Yes")))</f>
        <v>Yes</v>
      </c>
      <c r="I21" s="10">
        <v>0</v>
      </c>
      <c r="J21" s="10">
        <v>4.0000000000000002E-4</v>
      </c>
      <c r="K21" s="9" t="str">
        <f>IF(J21="Div by 0", "N/A", IF(J21="N/A","N/A", IF(J21&gt;30, "No", IF(J21&lt;-30, "No", "Yes"))))</f>
        <v>Yes</v>
      </c>
    </row>
    <row r="22" spans="1:11" ht="13.5" customHeight="1" x14ac:dyDescent="0.25">
      <c r="A22" s="3" t="s">
        <v>1723</v>
      </c>
      <c r="B22" s="33" t="s">
        <v>217</v>
      </c>
      <c r="C22" s="9">
        <v>65.046363769999999</v>
      </c>
      <c r="D22" s="9" t="str">
        <f>IF($B22="N/A","N/A",IF(C22&gt;15,"No",IF(C22&lt;-15,"No","Yes")))</f>
        <v>N/A</v>
      </c>
      <c r="E22" s="9">
        <v>62.220134534000003</v>
      </c>
      <c r="F22" s="9" t="str">
        <f>IF($B22="N/A","N/A",IF(E22&gt;15,"No",IF(E22&lt;-15,"No","Yes")))</f>
        <v>N/A</v>
      </c>
      <c r="G22" s="9">
        <v>61.602933804999999</v>
      </c>
      <c r="H22" s="9" t="str">
        <f>IF($B22="N/A","N/A",IF(G22&gt;15,"No",IF(G22&lt;-15,"No","Yes")))</f>
        <v>N/A</v>
      </c>
      <c r="I22" s="10">
        <v>-4.34</v>
      </c>
      <c r="J22" s="10">
        <v>-0.99199999999999999</v>
      </c>
      <c r="K22" s="9" t="str">
        <f t="shared" ref="K22:K31" si="1">IF(J22="Div by 0", "N/A", IF(J22="N/A","N/A", IF(J22&gt;30, "No", IF(J22&lt;-30, "No", "Yes"))))</f>
        <v>Yes</v>
      </c>
    </row>
    <row r="23" spans="1:11" x14ac:dyDescent="0.25">
      <c r="A23" s="3" t="s">
        <v>933</v>
      </c>
      <c r="B23" s="33" t="s">
        <v>217</v>
      </c>
      <c r="C23" s="9">
        <v>34.762672514999998</v>
      </c>
      <c r="D23" s="9" t="str">
        <f>IF($B23="N/A","N/A",IF(C23&gt;15,"No",IF(C23&lt;-15,"No","Yes")))</f>
        <v>N/A</v>
      </c>
      <c r="E23" s="9">
        <v>37.739192219000003</v>
      </c>
      <c r="F23" s="9" t="str">
        <f>IF($B23="N/A","N/A",IF(E23&gt;15,"No",IF(E23&lt;-15,"No","Yes")))</f>
        <v>N/A</v>
      </c>
      <c r="G23" s="9">
        <v>38.048551054999997</v>
      </c>
      <c r="H23" s="9" t="str">
        <f>IF($B23="N/A","N/A",IF(G23&gt;15,"No",IF(G23&lt;-15,"No","Yes")))</f>
        <v>N/A</v>
      </c>
      <c r="I23" s="10">
        <v>8.5619999999999994</v>
      </c>
      <c r="J23" s="10">
        <v>0.81969999999999998</v>
      </c>
      <c r="K23" s="9" t="str">
        <f t="shared" si="1"/>
        <v>Yes</v>
      </c>
    </row>
    <row r="24" spans="1:11" ht="25" x14ac:dyDescent="0.25">
      <c r="A24" s="3" t="s">
        <v>934</v>
      </c>
      <c r="B24" s="33" t="s">
        <v>217</v>
      </c>
      <c r="C24" s="9">
        <v>5.6450131000000004E-3</v>
      </c>
      <c r="D24" s="9" t="str">
        <f>IF($B24="N/A","N/A",IF(C24&gt;15,"No",IF(C24&lt;-15,"No","Yes")))</f>
        <v>N/A</v>
      </c>
      <c r="E24" s="9">
        <v>4.1355819E-3</v>
      </c>
      <c r="F24" s="9" t="str">
        <f>IF($B24="N/A","N/A",IF(E24&gt;15,"No",IF(E24&lt;-15,"No","Yes")))</f>
        <v>N/A</v>
      </c>
      <c r="G24" s="9">
        <v>5.7456681999999999E-3</v>
      </c>
      <c r="H24" s="9" t="str">
        <f>IF($B24="N/A","N/A",IF(G24&gt;15,"No",IF(G24&lt;-15,"No","Yes")))</f>
        <v>N/A</v>
      </c>
      <c r="I24" s="10">
        <v>-26.7</v>
      </c>
      <c r="J24" s="10">
        <v>38.93</v>
      </c>
      <c r="K24" s="9" t="str">
        <f t="shared" si="1"/>
        <v>No</v>
      </c>
    </row>
    <row r="25" spans="1:11" x14ac:dyDescent="0.25">
      <c r="A25" s="3" t="s">
        <v>170</v>
      </c>
      <c r="B25" s="33" t="s">
        <v>217</v>
      </c>
      <c r="C25" s="9">
        <v>99.999982736999996</v>
      </c>
      <c r="D25" s="9" t="str">
        <f t="shared" ref="D25:D27" si="2">IF($B25="N/A","N/A",IF(C25&gt;15,"No",IF(C25&lt;-15,"No","Yes")))</f>
        <v>N/A</v>
      </c>
      <c r="E25" s="9">
        <v>99.999582427000007</v>
      </c>
      <c r="F25" s="9" t="str">
        <f t="shared" ref="F25:F27" si="3">IF($B25="N/A","N/A",IF(E25&gt;15,"No",IF(E25&lt;-15,"No","Yes")))</f>
        <v>N/A</v>
      </c>
      <c r="G25" s="9">
        <v>99.999960428999998</v>
      </c>
      <c r="H25" s="9" t="str">
        <f t="shared" ref="H25:H27" si="4">IF($B25="N/A","N/A",IF(G25&gt;15,"No",IF(G25&lt;-15,"No","Yes")))</f>
        <v>N/A</v>
      </c>
      <c r="I25" s="10">
        <v>0</v>
      </c>
      <c r="J25" s="10">
        <v>4.0000000000000002E-4</v>
      </c>
      <c r="K25" s="9" t="str">
        <f t="shared" si="1"/>
        <v>Yes</v>
      </c>
    </row>
    <row r="26" spans="1:11" x14ac:dyDescent="0.25">
      <c r="A26" s="3" t="s">
        <v>171</v>
      </c>
      <c r="B26" s="33" t="s">
        <v>217</v>
      </c>
      <c r="C26" s="9">
        <v>99.999982736999996</v>
      </c>
      <c r="D26" s="9" t="str">
        <f t="shared" si="2"/>
        <v>N/A</v>
      </c>
      <c r="E26" s="9">
        <v>99.999582427000007</v>
      </c>
      <c r="F26" s="9" t="str">
        <f t="shared" si="3"/>
        <v>N/A</v>
      </c>
      <c r="G26" s="9">
        <v>99.999960428999998</v>
      </c>
      <c r="H26" s="9" t="str">
        <f t="shared" si="4"/>
        <v>N/A</v>
      </c>
      <c r="I26" s="10">
        <v>0</v>
      </c>
      <c r="J26" s="10">
        <v>4.0000000000000002E-4</v>
      </c>
      <c r="K26" s="9" t="str">
        <f t="shared" si="1"/>
        <v>Yes</v>
      </c>
    </row>
    <row r="27" spans="1:11" x14ac:dyDescent="0.25">
      <c r="A27" s="3" t="s">
        <v>172</v>
      </c>
      <c r="B27" s="33" t="s">
        <v>217</v>
      </c>
      <c r="C27" s="9">
        <v>99.999982736999996</v>
      </c>
      <c r="D27" s="9" t="str">
        <f t="shared" si="2"/>
        <v>N/A</v>
      </c>
      <c r="E27" s="9">
        <v>99.999582427000007</v>
      </c>
      <c r="F27" s="9" t="str">
        <f t="shared" si="3"/>
        <v>N/A</v>
      </c>
      <c r="G27" s="9">
        <v>99.999960428999998</v>
      </c>
      <c r="H27" s="9" t="str">
        <f t="shared" si="4"/>
        <v>N/A</v>
      </c>
      <c r="I27" s="10">
        <v>0</v>
      </c>
      <c r="J27" s="10">
        <v>4.0000000000000002E-4</v>
      </c>
      <c r="K27" s="9" t="str">
        <f t="shared" si="1"/>
        <v>Yes</v>
      </c>
    </row>
    <row r="28" spans="1:11" x14ac:dyDescent="0.25">
      <c r="A28" s="3" t="s">
        <v>54</v>
      </c>
      <c r="B28" s="33" t="s">
        <v>217</v>
      </c>
      <c r="C28" s="9">
        <v>6.7253166839</v>
      </c>
      <c r="D28" s="9" t="str">
        <f>IF($B28="N/A","N/A",IF(C28&gt;15,"No",IF(C28&lt;-15,"No","Yes")))</f>
        <v>N/A</v>
      </c>
      <c r="E28" s="9">
        <v>7.5630397184999998</v>
      </c>
      <c r="F28" s="9" t="str">
        <f>IF($B28="N/A","N/A",IF(E28&gt;15,"No",IF(E28&lt;-15,"No","Yes")))</f>
        <v>N/A</v>
      </c>
      <c r="G28" s="9">
        <v>7.3734651111999998</v>
      </c>
      <c r="H28" s="9" t="str">
        <f>IF($B28="N/A","N/A",IF(G28&gt;15,"No",IF(G28&lt;-15,"No","Yes")))</f>
        <v>N/A</v>
      </c>
      <c r="I28" s="10">
        <v>12.46</v>
      </c>
      <c r="J28" s="10">
        <v>-2.5099999999999998</v>
      </c>
      <c r="K28" s="9" t="str">
        <f t="shared" si="1"/>
        <v>Yes</v>
      </c>
    </row>
    <row r="29" spans="1:11" x14ac:dyDescent="0.25">
      <c r="A29" s="3" t="s">
        <v>55</v>
      </c>
      <c r="B29" s="33" t="s">
        <v>217</v>
      </c>
      <c r="C29" s="9">
        <v>93.274666053000004</v>
      </c>
      <c r="D29" s="9" t="str">
        <f>IF($B29="N/A","N/A",IF(C29&gt;15,"No",IF(C29&lt;-15,"No","Yes")))</f>
        <v>N/A</v>
      </c>
      <c r="E29" s="9">
        <v>92.436542708000005</v>
      </c>
      <c r="F29" s="9" t="str">
        <f>IF($B29="N/A","N/A",IF(E29&gt;15,"No",IF(E29&lt;-15,"No","Yes")))</f>
        <v>N/A</v>
      </c>
      <c r="G29" s="9">
        <v>92.626495317999996</v>
      </c>
      <c r="H29" s="9" t="str">
        <f>IF($B29="N/A","N/A",IF(G29&gt;15,"No",IF(G29&lt;-15,"No","Yes")))</f>
        <v>N/A</v>
      </c>
      <c r="I29" s="10">
        <v>-0.89900000000000002</v>
      </c>
      <c r="J29" s="10">
        <v>0.20549999999999999</v>
      </c>
      <c r="K29" s="9" t="str">
        <f t="shared" si="1"/>
        <v>Yes</v>
      </c>
    </row>
    <row r="30" spans="1:11" x14ac:dyDescent="0.25">
      <c r="A30" s="3" t="s">
        <v>56</v>
      </c>
      <c r="B30" s="33" t="s">
        <v>217</v>
      </c>
      <c r="C30" s="9">
        <v>71.400766841000006</v>
      </c>
      <c r="D30" s="9" t="str">
        <f>IF($B30="N/A","N/A",IF(C30&gt;15,"No",IF(C30&lt;-15,"No","Yes")))</f>
        <v>N/A</v>
      </c>
      <c r="E30" s="9">
        <v>73.753099980000002</v>
      </c>
      <c r="F30" s="9" t="str">
        <f>IF($B30="N/A","N/A",IF(E30&gt;15,"No",IF(E30&lt;-15,"No","Yes")))</f>
        <v>N/A</v>
      </c>
      <c r="G30" s="9">
        <v>74.986170033999997</v>
      </c>
      <c r="H30" s="9" t="str">
        <f>IF($B30="N/A","N/A",IF(G30&gt;15,"No",IF(G30&lt;-15,"No","Yes")))</f>
        <v>N/A</v>
      </c>
      <c r="I30" s="10">
        <v>3.2949999999999999</v>
      </c>
      <c r="J30" s="10">
        <v>1.6719999999999999</v>
      </c>
      <c r="K30" s="9" t="str">
        <f t="shared" si="1"/>
        <v>Yes</v>
      </c>
    </row>
    <row r="31" spans="1:11" x14ac:dyDescent="0.25">
      <c r="A31" s="3" t="s">
        <v>57</v>
      </c>
      <c r="B31" s="33" t="s">
        <v>217</v>
      </c>
      <c r="C31" s="9">
        <v>25.030946151999999</v>
      </c>
      <c r="D31" s="9" t="str">
        <f>IF($B31="N/A","N/A",IF(C31&gt;15,"No",IF(C31&lt;-15,"No","Yes")))</f>
        <v>N/A</v>
      </c>
      <c r="E31" s="9">
        <v>22.155910152000001</v>
      </c>
      <c r="F31" s="9" t="str">
        <f>IF($B31="N/A","N/A",IF(E31&gt;15,"No",IF(E31&lt;-15,"No","Yes")))</f>
        <v>N/A</v>
      </c>
      <c r="G31" s="9">
        <v>20.345981032000001</v>
      </c>
      <c r="H31" s="9" t="str">
        <f>IF($B31="N/A","N/A",IF(G31&gt;15,"No",IF(G31&lt;-15,"No","Yes")))</f>
        <v>N/A</v>
      </c>
      <c r="I31" s="10">
        <v>-11.5</v>
      </c>
      <c r="J31" s="10">
        <v>-8.17</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1542353</v>
      </c>
      <c r="D7" s="62" t="str">
        <f>IF($B7="N/A","N/A",IF(C7&gt;10,"No",IF(C7&lt;-10,"No","Yes")))</f>
        <v>N/A</v>
      </c>
      <c r="E7" s="29">
        <v>1544155</v>
      </c>
      <c r="F7" s="62" t="str">
        <f>IF($B7="N/A","N/A",IF(E7&gt;10,"No",IF(E7&lt;-10,"No","Yes")))</f>
        <v>N/A</v>
      </c>
      <c r="G7" s="29">
        <v>1551034</v>
      </c>
      <c r="H7" s="62" t="str">
        <f>IF($B7="N/A","N/A",IF(G7&gt;10,"No",IF(G7&lt;-10,"No","Yes")))</f>
        <v>N/A</v>
      </c>
      <c r="I7" s="63">
        <v>0.1168</v>
      </c>
      <c r="J7" s="63">
        <v>0.44550000000000001</v>
      </c>
      <c r="K7" s="64" t="s">
        <v>732</v>
      </c>
      <c r="L7" s="30" t="str">
        <f>IF(J7="Div by 0", "N/A", IF(K7="N/A","N/A", IF(J7&gt;VALUE(MID(K7,1,2)), "No", IF(J7&lt;-1*VALUE(MID(K7,1,2)), "No", "Yes"))))</f>
        <v>Yes</v>
      </c>
    </row>
    <row r="8" spans="1:12" x14ac:dyDescent="0.25">
      <c r="A8" s="3" t="s">
        <v>58</v>
      </c>
      <c r="B8" s="33" t="s">
        <v>217</v>
      </c>
      <c r="C8" s="43">
        <v>6286614030</v>
      </c>
      <c r="D8" s="11" t="str">
        <f>IF($B8="N/A","N/A",IF(C8&gt;10,"No",IF(C8&lt;-10,"No","Yes")))</f>
        <v>N/A</v>
      </c>
      <c r="E8" s="43">
        <v>8926707716</v>
      </c>
      <c r="F8" s="11" t="str">
        <f>IF($B8="N/A","N/A",IF(E8&gt;10,"No",IF(E8&lt;-10,"No","Yes")))</f>
        <v>N/A</v>
      </c>
      <c r="G8" s="43">
        <v>9452594866</v>
      </c>
      <c r="H8" s="11" t="str">
        <f>IF($B8="N/A","N/A",IF(G8&gt;10,"No",IF(G8&lt;-10,"No","Yes")))</f>
        <v>N/A</v>
      </c>
      <c r="I8" s="12">
        <v>42</v>
      </c>
      <c r="J8" s="12">
        <v>5.891</v>
      </c>
      <c r="K8" s="41" t="s">
        <v>732</v>
      </c>
      <c r="L8" s="9" t="str">
        <f>IF(J8="Div by 0", "N/A", IF(K8="N/A","N/A", IF(J8&gt;VALUE(MID(K8,1,2)), "No", IF(J8&lt;-1*VALUE(MID(K8,1,2)), "No", "Yes"))))</f>
        <v>Yes</v>
      </c>
    </row>
    <row r="9" spans="1:12" x14ac:dyDescent="0.25">
      <c r="A9" s="4" t="s">
        <v>937</v>
      </c>
      <c r="B9" s="9" t="s">
        <v>217</v>
      </c>
      <c r="C9" s="8">
        <v>4.3779212670999996</v>
      </c>
      <c r="D9" s="11" t="str">
        <f>IF($B9="N/A","N/A",IF(C9&gt;10,"No",IF(C9&lt;-10,"No","Yes")))</f>
        <v>N/A</v>
      </c>
      <c r="E9" s="8">
        <v>4.1886339130000003</v>
      </c>
      <c r="F9" s="11" t="str">
        <f>IF($B9="N/A","N/A",IF(E9&gt;10,"No",IF(E9&lt;-10,"No","Yes")))</f>
        <v>N/A</v>
      </c>
      <c r="G9" s="8">
        <v>6.1097951431000004</v>
      </c>
      <c r="H9" s="11" t="str">
        <f>IF($B9="N/A","N/A",IF(G9&gt;10,"No",IF(G9&lt;-10,"No","Yes")))</f>
        <v>N/A</v>
      </c>
      <c r="I9" s="12">
        <v>-4.32</v>
      </c>
      <c r="J9" s="12">
        <v>45.87</v>
      </c>
      <c r="K9" s="9" t="s">
        <v>217</v>
      </c>
      <c r="L9" s="9" t="str">
        <f>IF(J9="Div by 0", "N/A", IF(K9="N/A","N/A", IF(J9&gt;VALUE(MID(K9,1,2)), "No", IF(J9&lt;-1*VALUE(MID(K9,1,2)), "No", "Yes"))))</f>
        <v>N/A</v>
      </c>
    </row>
    <row r="10" spans="1:12" x14ac:dyDescent="0.25">
      <c r="A10" s="4" t="s">
        <v>938</v>
      </c>
      <c r="B10" s="9" t="s">
        <v>217</v>
      </c>
      <c r="C10" s="8">
        <v>0.54306634080000005</v>
      </c>
      <c r="D10" s="11" t="str">
        <f t="shared" ref="D10:D19" si="0">IF($B10="N/A","N/A",IF(C10&gt;10,"No",IF(C10&lt;-10,"No","Yes")))</f>
        <v>N/A</v>
      </c>
      <c r="E10" s="8">
        <v>0.56730056240000004</v>
      </c>
      <c r="F10" s="11" t="str">
        <f t="shared" ref="F10:F19" si="1">IF($B10="N/A","N/A",IF(E10&gt;10,"No",IF(E10&lt;-10,"No","Yes")))</f>
        <v>N/A</v>
      </c>
      <c r="G10" s="8">
        <v>0.64589170839999999</v>
      </c>
      <c r="H10" s="11" t="str">
        <f t="shared" ref="H10:H19" si="2">IF($B10="N/A","N/A",IF(G10&gt;10,"No",IF(G10&lt;-10,"No","Yes")))</f>
        <v>N/A</v>
      </c>
      <c r="I10" s="12">
        <v>4.4619999999999997</v>
      </c>
      <c r="J10" s="12">
        <v>13.85</v>
      </c>
      <c r="K10" s="9" t="s">
        <v>217</v>
      </c>
      <c r="L10" s="9" t="str">
        <f t="shared" ref="L10:L26" si="3">IF(J10="Div by 0", "N/A", IF(K10="N/A","N/A", IF(J10&gt;VALUE(MID(K10,1,2)), "No", IF(J10&lt;-1*VALUE(MID(K10,1,2)), "No", "Yes"))))</f>
        <v>N/A</v>
      </c>
    </row>
    <row r="11" spans="1:12" x14ac:dyDescent="0.25">
      <c r="A11" s="4" t="s">
        <v>939</v>
      </c>
      <c r="B11" s="9" t="s">
        <v>217</v>
      </c>
      <c r="C11" s="8">
        <v>20.123149499</v>
      </c>
      <c r="D11" s="11" t="str">
        <f t="shared" si="0"/>
        <v>N/A</v>
      </c>
      <c r="E11" s="8">
        <v>18.013541387</v>
      </c>
      <c r="F11" s="11" t="str">
        <f t="shared" si="1"/>
        <v>N/A</v>
      </c>
      <c r="G11" s="8">
        <v>15.220813986</v>
      </c>
      <c r="H11" s="11" t="str">
        <f t="shared" si="2"/>
        <v>N/A</v>
      </c>
      <c r="I11" s="12">
        <v>-10.5</v>
      </c>
      <c r="J11" s="12">
        <v>-15.5</v>
      </c>
      <c r="K11" s="9" t="s">
        <v>217</v>
      </c>
      <c r="L11" s="9" t="str">
        <f t="shared" si="3"/>
        <v>N/A</v>
      </c>
    </row>
    <row r="12" spans="1:12" x14ac:dyDescent="0.25">
      <c r="A12" s="4" t="s">
        <v>940</v>
      </c>
      <c r="B12" s="9" t="s">
        <v>217</v>
      </c>
      <c r="C12" s="8">
        <v>9.8096868899999995E-2</v>
      </c>
      <c r="D12" s="11" t="str">
        <f t="shared" si="0"/>
        <v>N/A</v>
      </c>
      <c r="E12" s="8">
        <v>4.8116931299999999E-2</v>
      </c>
      <c r="F12" s="11" t="str">
        <f t="shared" si="1"/>
        <v>N/A</v>
      </c>
      <c r="G12" s="8">
        <v>0.1081214209</v>
      </c>
      <c r="H12" s="11" t="str">
        <f t="shared" si="2"/>
        <v>N/A</v>
      </c>
      <c r="I12" s="12">
        <v>-50.9</v>
      </c>
      <c r="J12" s="12">
        <v>124.7</v>
      </c>
      <c r="K12" s="9" t="s">
        <v>217</v>
      </c>
      <c r="L12" s="9" t="str">
        <f t="shared" si="3"/>
        <v>N/A</v>
      </c>
    </row>
    <row r="13" spans="1:12" x14ac:dyDescent="0.25">
      <c r="A13" s="4" t="s">
        <v>941</v>
      </c>
      <c r="B13" s="11" t="s">
        <v>217</v>
      </c>
      <c r="C13" s="8">
        <v>38.943938254999999</v>
      </c>
      <c r="D13" s="11" t="str">
        <f t="shared" si="0"/>
        <v>N/A</v>
      </c>
      <c r="E13" s="8">
        <v>8.5789315191999993</v>
      </c>
      <c r="F13" s="11" t="str">
        <f t="shared" si="1"/>
        <v>N/A</v>
      </c>
      <c r="G13" s="8">
        <v>5.2590078618999998</v>
      </c>
      <c r="H13" s="11" t="str">
        <f t="shared" si="2"/>
        <v>N/A</v>
      </c>
      <c r="I13" s="12">
        <v>-78</v>
      </c>
      <c r="J13" s="12">
        <v>-38.700000000000003</v>
      </c>
      <c r="K13" s="9" t="s">
        <v>217</v>
      </c>
      <c r="L13" s="9" t="str">
        <f t="shared" si="3"/>
        <v>N/A</v>
      </c>
    </row>
    <row r="14" spans="1:12" ht="12.75" customHeight="1" x14ac:dyDescent="0.25">
      <c r="A14" s="4" t="s">
        <v>942</v>
      </c>
      <c r="B14" s="11" t="s">
        <v>217</v>
      </c>
      <c r="C14" s="8">
        <v>4.3984094432000003</v>
      </c>
      <c r="D14" s="11" t="str">
        <f t="shared" si="0"/>
        <v>N/A</v>
      </c>
      <c r="E14" s="8">
        <v>8.8428298972999997</v>
      </c>
      <c r="F14" s="11" t="str">
        <f t="shared" si="1"/>
        <v>N/A</v>
      </c>
      <c r="G14" s="8">
        <v>9.2526018127</v>
      </c>
      <c r="H14" s="11" t="str">
        <f t="shared" si="2"/>
        <v>N/A</v>
      </c>
      <c r="I14" s="12">
        <v>101</v>
      </c>
      <c r="J14" s="12">
        <v>4.6340000000000003</v>
      </c>
      <c r="K14" s="9" t="s">
        <v>217</v>
      </c>
      <c r="L14" s="9" t="str">
        <f t="shared" si="3"/>
        <v>N/A</v>
      </c>
    </row>
    <row r="15" spans="1:12" x14ac:dyDescent="0.25">
      <c r="A15" s="4" t="s">
        <v>943</v>
      </c>
      <c r="B15" s="11" t="s">
        <v>217</v>
      </c>
      <c r="C15" s="8">
        <v>9.5308921000000005E-3</v>
      </c>
      <c r="D15" s="11" t="str">
        <f t="shared" si="0"/>
        <v>N/A</v>
      </c>
      <c r="E15" s="8">
        <v>3.7884797800000002E-2</v>
      </c>
      <c r="F15" s="11" t="str">
        <f t="shared" si="1"/>
        <v>N/A</v>
      </c>
      <c r="G15" s="8">
        <v>7.9946667999999995E-3</v>
      </c>
      <c r="H15" s="11" t="str">
        <f t="shared" si="2"/>
        <v>N/A</v>
      </c>
      <c r="I15" s="12">
        <v>297.5</v>
      </c>
      <c r="J15" s="12">
        <v>-78.900000000000006</v>
      </c>
      <c r="K15" s="9" t="s">
        <v>217</v>
      </c>
      <c r="L15" s="9" t="str">
        <f t="shared" si="3"/>
        <v>N/A</v>
      </c>
    </row>
    <row r="16" spans="1:12" ht="12.75" customHeight="1" x14ac:dyDescent="0.25">
      <c r="A16" s="4" t="s">
        <v>944</v>
      </c>
      <c r="B16" s="11" t="s">
        <v>217</v>
      </c>
      <c r="C16" s="8">
        <v>31.505887433000002</v>
      </c>
      <c r="D16" s="11" t="str">
        <f t="shared" si="0"/>
        <v>N/A</v>
      </c>
      <c r="E16" s="8">
        <v>59.722760991999998</v>
      </c>
      <c r="F16" s="11" t="str">
        <f t="shared" si="1"/>
        <v>N/A</v>
      </c>
      <c r="G16" s="8">
        <v>63.395773400000003</v>
      </c>
      <c r="H16" s="11" t="str">
        <f t="shared" si="2"/>
        <v>N/A</v>
      </c>
      <c r="I16" s="12">
        <v>89.56</v>
      </c>
      <c r="J16" s="12">
        <v>6.15</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69.308667636999999</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24.581537220000001</v>
      </c>
      <c r="H18" s="11" t="str">
        <f t="shared" si="2"/>
        <v>N/A</v>
      </c>
      <c r="I18" s="12" t="s">
        <v>217</v>
      </c>
      <c r="J18" s="12" t="s">
        <v>217</v>
      </c>
      <c r="K18" s="9" t="s">
        <v>217</v>
      </c>
      <c r="L18" s="9" t="str">
        <f t="shared" si="3"/>
        <v>N/A</v>
      </c>
    </row>
    <row r="19" spans="1:12" ht="12.75" customHeight="1" x14ac:dyDescent="0.25">
      <c r="A19" s="16" t="s">
        <v>132</v>
      </c>
      <c r="B19" s="1" t="s">
        <v>217</v>
      </c>
      <c r="C19" s="34">
        <v>29904</v>
      </c>
      <c r="D19" s="11" t="str">
        <f t="shared" si="0"/>
        <v>N/A</v>
      </c>
      <c r="E19" s="34">
        <v>11702</v>
      </c>
      <c r="F19" s="11" t="str">
        <f t="shared" si="1"/>
        <v>N/A</v>
      </c>
      <c r="G19" s="34">
        <v>11833</v>
      </c>
      <c r="H19" s="11" t="str">
        <f t="shared" si="2"/>
        <v>N/A</v>
      </c>
      <c r="I19" s="12">
        <v>-60.9</v>
      </c>
      <c r="J19" s="12">
        <v>1.119</v>
      </c>
      <c r="K19" s="34" t="s">
        <v>217</v>
      </c>
      <c r="L19" s="9" t="str">
        <f t="shared" si="3"/>
        <v>N/A</v>
      </c>
    </row>
    <row r="20" spans="1:12" ht="12.75" customHeight="1" x14ac:dyDescent="0.25">
      <c r="A20" s="16" t="s">
        <v>133</v>
      </c>
      <c r="B20" s="41" t="s">
        <v>280</v>
      </c>
      <c r="C20" s="8">
        <v>1.9388557612999999</v>
      </c>
      <c r="D20" s="11" t="str">
        <f>IF($B20="N/A","N/A",IF(C20&gt;=2,"No",IF(C20&lt;0,"No","Yes")))</f>
        <v>Yes</v>
      </c>
      <c r="E20" s="8">
        <v>0.75782547739999995</v>
      </c>
      <c r="F20" s="11" t="str">
        <f>IF($B20="N/A","N/A",IF(E20&gt;=2,"No",IF(E20&lt;0,"No","Yes")))</f>
        <v>Yes</v>
      </c>
      <c r="G20" s="8">
        <v>0.76291041979999996</v>
      </c>
      <c r="H20" s="11" t="str">
        <f>IF($B20="N/A","N/A",IF(G20&gt;=2,"No",IF(G20&lt;0,"No","Yes")))</f>
        <v>Yes</v>
      </c>
      <c r="I20" s="12">
        <v>-60.9</v>
      </c>
      <c r="J20" s="12">
        <v>0.67100000000000004</v>
      </c>
      <c r="K20" s="9" t="s">
        <v>217</v>
      </c>
      <c r="L20" s="9" t="str">
        <f t="shared" si="3"/>
        <v>N/A</v>
      </c>
    </row>
    <row r="21" spans="1:12" x14ac:dyDescent="0.25">
      <c r="A21" s="2" t="s">
        <v>134</v>
      </c>
      <c r="B21" s="41" t="s">
        <v>217</v>
      </c>
      <c r="C21" s="43">
        <v>87593942</v>
      </c>
      <c r="D21" s="11" t="str">
        <f t="shared" ref="D21:D26" si="4">IF($B21="N/A","N/A",IF(C21&gt;10,"No",IF(C21&lt;-10,"No","Yes")))</f>
        <v>N/A</v>
      </c>
      <c r="E21" s="43">
        <v>25926703</v>
      </c>
      <c r="F21" s="11" t="str">
        <f t="shared" ref="F21:F26" si="5">IF($B21="N/A","N/A",IF(E21&gt;10,"No",IF(E21&lt;-10,"No","Yes")))</f>
        <v>N/A</v>
      </c>
      <c r="G21" s="43">
        <v>23268983</v>
      </c>
      <c r="H21" s="11" t="str">
        <f t="shared" ref="H21:H26" si="6">IF($B21="N/A","N/A",IF(G21&gt;10,"No",IF(G21&lt;-10,"No","Yes")))</f>
        <v>N/A</v>
      </c>
      <c r="I21" s="12">
        <v>-70.400000000000006</v>
      </c>
      <c r="J21" s="12">
        <v>-10.3</v>
      </c>
      <c r="K21" s="9" t="s">
        <v>217</v>
      </c>
      <c r="L21" s="9" t="str">
        <f t="shared" si="3"/>
        <v>N/A</v>
      </c>
    </row>
    <row r="22" spans="1:12" ht="13.5" customHeight="1" x14ac:dyDescent="0.25">
      <c r="A22" s="2" t="s">
        <v>1724</v>
      </c>
      <c r="B22" s="41" t="s">
        <v>217</v>
      </c>
      <c r="C22" s="43">
        <v>2929.1714152</v>
      </c>
      <c r="D22" s="11" t="str">
        <f t="shared" si="4"/>
        <v>N/A</v>
      </c>
      <c r="E22" s="43">
        <v>2215.57879</v>
      </c>
      <c r="F22" s="11" t="str">
        <f t="shared" si="5"/>
        <v>N/A</v>
      </c>
      <c r="G22" s="43">
        <v>1966.4483224999999</v>
      </c>
      <c r="H22" s="11" t="str">
        <f t="shared" si="6"/>
        <v>N/A</v>
      </c>
      <c r="I22" s="12">
        <v>-24.4</v>
      </c>
      <c r="J22" s="12">
        <v>-11.2</v>
      </c>
      <c r="K22" s="9" t="s">
        <v>217</v>
      </c>
      <c r="L22" s="9" t="str">
        <f t="shared" si="3"/>
        <v>N/A</v>
      </c>
    </row>
    <row r="23" spans="1:12" ht="12.75" customHeight="1" x14ac:dyDescent="0.25">
      <c r="A23" s="16" t="s">
        <v>135</v>
      </c>
      <c r="B23" s="33" t="s">
        <v>217</v>
      </c>
      <c r="C23" s="1">
        <v>11661</v>
      </c>
      <c r="D23" s="11" t="str">
        <f t="shared" si="4"/>
        <v>N/A</v>
      </c>
      <c r="E23" s="1">
        <v>1094</v>
      </c>
      <c r="F23" s="11" t="str">
        <f t="shared" si="5"/>
        <v>N/A</v>
      </c>
      <c r="G23" s="1">
        <v>389</v>
      </c>
      <c r="H23" s="11" t="str">
        <f t="shared" si="6"/>
        <v>N/A</v>
      </c>
      <c r="I23" s="12">
        <v>-90.6</v>
      </c>
      <c r="J23" s="12">
        <v>-64.400000000000006</v>
      </c>
      <c r="K23" s="34" t="s">
        <v>217</v>
      </c>
      <c r="L23" s="9" t="str">
        <f t="shared" si="3"/>
        <v>N/A</v>
      </c>
    </row>
    <row r="24" spans="1:12" ht="12.75" customHeight="1" x14ac:dyDescent="0.25">
      <c r="A24" s="16" t="s">
        <v>136</v>
      </c>
      <c r="B24" s="33" t="s">
        <v>217</v>
      </c>
      <c r="C24" s="13">
        <v>0.75605260269999996</v>
      </c>
      <c r="D24" s="11" t="str">
        <f t="shared" si="4"/>
        <v>N/A</v>
      </c>
      <c r="E24" s="13">
        <v>7.0847809999999997E-2</v>
      </c>
      <c r="F24" s="11" t="str">
        <f t="shared" si="5"/>
        <v>N/A</v>
      </c>
      <c r="G24" s="13">
        <v>2.5080043400000002E-2</v>
      </c>
      <c r="H24" s="11" t="str">
        <f t="shared" si="6"/>
        <v>N/A</v>
      </c>
      <c r="I24" s="12">
        <v>-90.6</v>
      </c>
      <c r="J24" s="12">
        <v>-64.599999999999994</v>
      </c>
      <c r="K24" s="9" t="s">
        <v>217</v>
      </c>
      <c r="L24" s="9" t="str">
        <f t="shared" si="3"/>
        <v>N/A</v>
      </c>
    </row>
    <row r="25" spans="1:12" ht="25" x14ac:dyDescent="0.25">
      <c r="A25" s="2" t="s">
        <v>137</v>
      </c>
      <c r="B25" s="33" t="s">
        <v>217</v>
      </c>
      <c r="C25" s="14">
        <v>64299108</v>
      </c>
      <c r="D25" s="11" t="str">
        <f t="shared" si="4"/>
        <v>N/A</v>
      </c>
      <c r="E25" s="14">
        <v>3492104</v>
      </c>
      <c r="F25" s="11" t="str">
        <f t="shared" si="5"/>
        <v>N/A</v>
      </c>
      <c r="G25" s="14">
        <v>935481</v>
      </c>
      <c r="H25" s="11" t="str">
        <f t="shared" si="6"/>
        <v>N/A</v>
      </c>
      <c r="I25" s="12">
        <v>-94.6</v>
      </c>
      <c r="J25" s="12">
        <v>-73.2</v>
      </c>
      <c r="K25" s="9" t="s">
        <v>217</v>
      </c>
      <c r="L25" s="9" t="str">
        <f t="shared" si="3"/>
        <v>N/A</v>
      </c>
    </row>
    <row r="26" spans="1:12" ht="25" x14ac:dyDescent="0.25">
      <c r="A26" s="2" t="s">
        <v>947</v>
      </c>
      <c r="B26" s="33" t="s">
        <v>217</v>
      </c>
      <c r="C26" s="14">
        <v>5514.0303575999997</v>
      </c>
      <c r="D26" s="11" t="str">
        <f t="shared" si="4"/>
        <v>N/A</v>
      </c>
      <c r="E26" s="14">
        <v>3192.0511882999999</v>
      </c>
      <c r="F26" s="11" t="str">
        <f t="shared" si="5"/>
        <v>N/A</v>
      </c>
      <c r="G26" s="14">
        <v>2404.8354755999999</v>
      </c>
      <c r="H26" s="11" t="str">
        <f t="shared" si="6"/>
        <v>N/A</v>
      </c>
      <c r="I26" s="12">
        <v>-42.1</v>
      </c>
      <c r="J26" s="12">
        <v>-24.7</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1512449</v>
      </c>
      <c r="D6" s="11" t="str">
        <f>IF($B6="N/A","N/A",IF(C6&gt;10,"No",IF(C6&lt;-10,"No","Yes")))</f>
        <v>N/A</v>
      </c>
      <c r="E6" s="34">
        <v>1532453</v>
      </c>
      <c r="F6" s="11" t="str">
        <f>IF($B6="N/A","N/A",IF(E6&gt;10,"No",IF(E6&lt;-10,"No","Yes")))</f>
        <v>N/A</v>
      </c>
      <c r="G6" s="34">
        <v>1539201</v>
      </c>
      <c r="H6" s="11" t="str">
        <f>IF($B6="N/A","N/A",IF(G6&gt;10,"No",IF(G6&lt;-10,"No","Yes")))</f>
        <v>N/A</v>
      </c>
      <c r="I6" s="12">
        <v>1.323</v>
      </c>
      <c r="J6" s="12">
        <v>0.44030000000000002</v>
      </c>
      <c r="K6" s="1" t="s">
        <v>732</v>
      </c>
      <c r="L6" s="9" t="str">
        <f>IF(J6="Div by 0", "N/A", IF(K6="N/A","N/A", IF(J6&gt;VALUE(MID(K6,1,2)), "No", IF(J6&lt;-1*VALUE(MID(K6,1,2)), "No", "Yes"))))</f>
        <v>Yes</v>
      </c>
    </row>
    <row r="7" spans="1:12" x14ac:dyDescent="0.25">
      <c r="A7" s="16" t="s">
        <v>59</v>
      </c>
      <c r="B7" s="34" t="s">
        <v>217</v>
      </c>
      <c r="C7" s="34">
        <v>1278941.42</v>
      </c>
      <c r="D7" s="11" t="str">
        <f>IF($B7="N/A","N/A",IF(C7&gt;10,"No",IF(C7&lt;-10,"No","Yes")))</f>
        <v>N/A</v>
      </c>
      <c r="E7" s="34">
        <v>1299862.69</v>
      </c>
      <c r="F7" s="11" t="str">
        <f>IF($B7="N/A","N/A",IF(E7&gt;10,"No",IF(E7&lt;-10,"No","Yes")))</f>
        <v>N/A</v>
      </c>
      <c r="G7" s="34">
        <v>1321363.6499999999</v>
      </c>
      <c r="H7" s="11" t="str">
        <f>IF($B7="N/A","N/A",IF(G7&gt;10,"No",IF(G7&lt;-10,"No","Yes")))</f>
        <v>N/A</v>
      </c>
      <c r="I7" s="12">
        <v>1.6359999999999999</v>
      </c>
      <c r="J7" s="12">
        <v>1.6539999999999999</v>
      </c>
      <c r="K7" s="1" t="s">
        <v>733</v>
      </c>
      <c r="L7" s="9" t="str">
        <f>IF(J7="Div by 0", "N/A", IF(K7="N/A","N/A", IF(J7&gt;VALUE(MID(K7,1,2)), "No", IF(J7&lt;-1*VALUE(MID(K7,1,2)), "No", "Yes"))))</f>
        <v>Yes</v>
      </c>
    </row>
    <row r="8" spans="1:12" x14ac:dyDescent="0.25">
      <c r="A8" s="55" t="s">
        <v>143</v>
      </c>
      <c r="B8" s="34" t="s">
        <v>217</v>
      </c>
      <c r="C8" s="34">
        <v>43112</v>
      </c>
      <c r="D8" s="11" t="str">
        <f>IF($B8="N/A","N/A",IF(C8&gt;10,"No",IF(C8&lt;-10,"No","Yes")))</f>
        <v>N/A</v>
      </c>
      <c r="E8" s="34">
        <v>41044</v>
      </c>
      <c r="F8" s="11" t="str">
        <f>IF($B8="N/A","N/A",IF(E8&gt;10,"No",IF(E8&lt;-10,"No","Yes")))</f>
        <v>N/A</v>
      </c>
      <c r="G8" s="34">
        <v>39953</v>
      </c>
      <c r="H8" s="11" t="str">
        <f>IF($B8="N/A","N/A",IF(G8&gt;10,"No",IF(G8&lt;-10,"No","Yes")))</f>
        <v>N/A</v>
      </c>
      <c r="I8" s="12">
        <v>-4.8</v>
      </c>
      <c r="J8" s="12">
        <v>-2.66</v>
      </c>
      <c r="K8" s="34" t="s">
        <v>217</v>
      </c>
      <c r="L8" s="9" t="str">
        <f>IF(J8="Div by 0", "N/A", IF(K8="N/A","N/A", IF(J8&gt;VALUE(MID(K8,1,2)), "No", IF(J8&lt;-1*VALUE(MID(K8,1,2)), "No", "Yes"))))</f>
        <v>N/A</v>
      </c>
    </row>
    <row r="9" spans="1:12" x14ac:dyDescent="0.25">
      <c r="A9" s="16" t="s">
        <v>681</v>
      </c>
      <c r="B9" s="34" t="s">
        <v>217</v>
      </c>
      <c r="C9" s="34">
        <v>40600</v>
      </c>
      <c r="D9" s="11" t="str">
        <f t="shared" ref="D9:D11" si="0">IF($B9="N/A","N/A",IF(C9&gt;10,"No",IF(C9&lt;-10,"No","Yes")))</f>
        <v>N/A</v>
      </c>
      <c r="E9" s="34">
        <v>38413</v>
      </c>
      <c r="F9" s="11" t="str">
        <f t="shared" ref="F9:F11" si="1">IF($B9="N/A","N/A",IF(E9&gt;10,"No",IF(E9&lt;-10,"No","Yes")))</f>
        <v>N/A</v>
      </c>
      <c r="G9" s="34">
        <v>37458</v>
      </c>
      <c r="H9" s="11" t="str">
        <f t="shared" ref="H9:H11" si="2">IF($B9="N/A","N/A",IF(G9&gt;10,"No",IF(G9&lt;-10,"No","Yes")))</f>
        <v>N/A</v>
      </c>
      <c r="I9" s="12">
        <v>-5.39</v>
      </c>
      <c r="J9" s="12">
        <v>-2.4900000000000002</v>
      </c>
      <c r="K9" s="34" t="s">
        <v>217</v>
      </c>
      <c r="L9" s="9" t="str">
        <f t="shared" ref="L9:L11" si="3">IF(J9="Div by 0", "N/A", IF(K9="N/A","N/A", IF(J9&gt;VALUE(MID(K9,1,2)), "No", IF(J9&lt;-1*VALUE(MID(K9,1,2)), "No", "Yes"))))</f>
        <v>N/A</v>
      </c>
    </row>
    <row r="10" spans="1:12" x14ac:dyDescent="0.25">
      <c r="A10" s="16" t="s">
        <v>424</v>
      </c>
      <c r="B10" s="34" t="s">
        <v>217</v>
      </c>
      <c r="C10" s="34">
        <v>2512</v>
      </c>
      <c r="D10" s="11" t="str">
        <f t="shared" si="0"/>
        <v>N/A</v>
      </c>
      <c r="E10" s="34">
        <v>2631</v>
      </c>
      <c r="F10" s="11" t="str">
        <f t="shared" si="1"/>
        <v>N/A</v>
      </c>
      <c r="G10" s="34">
        <v>2495</v>
      </c>
      <c r="H10" s="11" t="str">
        <f t="shared" si="2"/>
        <v>N/A</v>
      </c>
      <c r="I10" s="12">
        <v>4.7370000000000001</v>
      </c>
      <c r="J10" s="12">
        <v>-5.17</v>
      </c>
      <c r="K10" s="34" t="s">
        <v>217</v>
      </c>
      <c r="L10" s="9" t="str">
        <f t="shared" si="3"/>
        <v>N/A</v>
      </c>
    </row>
    <row r="11" spans="1:12" x14ac:dyDescent="0.25">
      <c r="A11" s="16" t="s">
        <v>173</v>
      </c>
      <c r="B11" s="34" t="s">
        <v>217</v>
      </c>
      <c r="C11" s="8">
        <v>2.8504762805000001</v>
      </c>
      <c r="D11" s="11" t="str">
        <f t="shared" si="0"/>
        <v>N/A</v>
      </c>
      <c r="E11" s="8">
        <v>2.6783203139</v>
      </c>
      <c r="F11" s="11" t="str">
        <f t="shared" si="1"/>
        <v>N/A</v>
      </c>
      <c r="G11" s="8">
        <v>2.5956973781000001</v>
      </c>
      <c r="H11" s="11" t="str">
        <f t="shared" si="2"/>
        <v>N/A</v>
      </c>
      <c r="I11" s="12">
        <v>-6.04</v>
      </c>
      <c r="J11" s="12">
        <v>-3.08</v>
      </c>
      <c r="K11" s="34" t="s">
        <v>217</v>
      </c>
      <c r="L11" s="9" t="str">
        <f t="shared" si="3"/>
        <v>N/A</v>
      </c>
    </row>
    <row r="12" spans="1:12" x14ac:dyDescent="0.25">
      <c r="A12" s="16" t="s">
        <v>144</v>
      </c>
      <c r="B12" s="34" t="s">
        <v>217</v>
      </c>
      <c r="C12" s="34">
        <v>32207.416667000001</v>
      </c>
      <c r="D12" s="11" t="str">
        <f>IF($B12="N/A","N/A",IF(C12&gt;10,"No",IF(C12&lt;-10,"No","Yes")))</f>
        <v>N/A</v>
      </c>
      <c r="E12" s="34">
        <v>30560.25</v>
      </c>
      <c r="F12" s="11" t="str">
        <f>IF($B12="N/A","N/A",IF(E12&gt;10,"No",IF(E12&lt;-10,"No","Yes")))</f>
        <v>N/A</v>
      </c>
      <c r="G12" s="34">
        <v>29632.5</v>
      </c>
      <c r="H12" s="11" t="str">
        <f>IF($B12="N/A","N/A",IF(G12&gt;10,"No",IF(G12&lt;-10,"No","Yes")))</f>
        <v>N/A</v>
      </c>
      <c r="I12" s="12">
        <v>-5.1100000000000003</v>
      </c>
      <c r="J12" s="12">
        <v>-3.04</v>
      </c>
      <c r="K12" s="34" t="s">
        <v>217</v>
      </c>
      <c r="L12" s="9" t="str">
        <f>IF(J12="Div by 0", "N/A", IF(K12="N/A","N/A", IF(J12&gt;VALUE(MID(K12,1,2)), "No", IF(J12&lt;-1*VALUE(MID(K12,1,2)), "No", "Yes"))))</f>
        <v>N/A</v>
      </c>
    </row>
    <row r="13" spans="1:12" s="15" customFormat="1" ht="12.75" customHeight="1" x14ac:dyDescent="0.25">
      <c r="A13" s="2" t="s">
        <v>1655</v>
      </c>
      <c r="B13" s="41" t="s">
        <v>281</v>
      </c>
      <c r="C13" s="13">
        <v>98.309364481000003</v>
      </c>
      <c r="D13" s="11" t="str">
        <f>IF($B13="N/A","N/A",IF(C13&gt;=95,"Yes","No"))</f>
        <v>Yes</v>
      </c>
      <c r="E13" s="13">
        <v>99.371073697</v>
      </c>
      <c r="F13" s="11" t="str">
        <f>IF($B13="N/A","N/A",IF(E13&gt;=95,"Yes","No"))</f>
        <v>Yes</v>
      </c>
      <c r="G13" s="13">
        <v>99.448155244000006</v>
      </c>
      <c r="H13" s="11" t="str">
        <f>IF($B13="N/A","N/A",IF(G13&gt;=95,"Yes","No"))</f>
        <v>Yes</v>
      </c>
      <c r="I13" s="12">
        <v>1.08</v>
      </c>
      <c r="J13" s="12">
        <v>7.7600000000000002E-2</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98.299380673000002</v>
      </c>
      <c r="D14" s="11" t="str">
        <f>IF($B14="N/A","N/A",IF(C14&gt;95,"Yes","No"))</f>
        <v>Yes</v>
      </c>
      <c r="E14" s="57">
        <v>99.347059909999999</v>
      </c>
      <c r="F14" s="11" t="str">
        <f>IF($B14="N/A","N/A",IF(E14&gt;95,"Yes","No"))</f>
        <v>Yes</v>
      </c>
      <c r="G14" s="57">
        <v>99.400987915000002</v>
      </c>
      <c r="H14" s="11" t="str">
        <f>IF($B14="N/A","N/A",IF(G14&gt;95,"Yes","No"))</f>
        <v>Yes</v>
      </c>
      <c r="I14" s="111">
        <v>1.0660000000000001</v>
      </c>
      <c r="J14" s="111">
        <v>5.4300000000000001E-2</v>
      </c>
      <c r="K14" s="58" t="s">
        <v>733</v>
      </c>
      <c r="L14" s="11" t="str">
        <f t="shared" si="4"/>
        <v>Yes</v>
      </c>
    </row>
    <row r="15" spans="1:12" s="15" customFormat="1" ht="12.75" customHeight="1" x14ac:dyDescent="0.25">
      <c r="A15" s="2" t="s">
        <v>1658</v>
      </c>
      <c r="B15" s="58" t="s">
        <v>217</v>
      </c>
      <c r="C15" s="57">
        <v>1.8513021E-3</v>
      </c>
      <c r="D15" s="59" t="str">
        <f t="shared" ref="D15:D19" si="5">IF($B15="N/A","N/A",IF(C15&gt;10,"No",IF(C15&lt;-10,"No","Yes")))</f>
        <v>N/A</v>
      </c>
      <c r="E15" s="57">
        <v>2.9364685E-3</v>
      </c>
      <c r="F15" s="59" t="str">
        <f t="shared" ref="F15:F19" si="6">IF($B15="N/A","N/A",IF(E15&gt;10,"No",IF(E15&lt;-10,"No","Yes")))</f>
        <v>N/A</v>
      </c>
      <c r="G15" s="57">
        <v>2.9235948000000001E-3</v>
      </c>
      <c r="H15" s="59" t="str">
        <f t="shared" ref="H15:H19" si="7">IF($B15="N/A","N/A",IF(G15&gt;10,"No",IF(G15&lt;-10,"No","Yes")))</f>
        <v>N/A</v>
      </c>
      <c r="I15" s="111">
        <v>58.62</v>
      </c>
      <c r="J15" s="111">
        <v>-0.438</v>
      </c>
      <c r="K15" s="58" t="s">
        <v>217</v>
      </c>
      <c r="L15" s="11" t="str">
        <f t="shared" si="4"/>
        <v>N/A</v>
      </c>
    </row>
    <row r="16" spans="1:12" s="15" customFormat="1" ht="12.75" customHeight="1" x14ac:dyDescent="0.25">
      <c r="A16" s="2" t="s">
        <v>1659</v>
      </c>
      <c r="B16" s="58" t="s">
        <v>217</v>
      </c>
      <c r="C16" s="57">
        <v>6.6117899999999999E-5</v>
      </c>
      <c r="D16" s="59" t="str">
        <f t="shared" si="5"/>
        <v>N/A</v>
      </c>
      <c r="E16" s="57">
        <v>6.5254900000000004E-5</v>
      </c>
      <c r="F16" s="59" t="str">
        <f t="shared" si="6"/>
        <v>N/A</v>
      </c>
      <c r="G16" s="57">
        <v>1.2993750000000001E-4</v>
      </c>
      <c r="H16" s="59" t="str">
        <f t="shared" si="7"/>
        <v>N/A</v>
      </c>
      <c r="I16" s="111">
        <v>-1.31</v>
      </c>
      <c r="J16" s="111">
        <v>99.12</v>
      </c>
      <c r="K16" s="58" t="s">
        <v>217</v>
      </c>
      <c r="L16" s="11" t="str">
        <f t="shared" si="4"/>
        <v>N/A</v>
      </c>
    </row>
    <row r="17" spans="1:12" s="15" customFormat="1" ht="12.75" customHeight="1" x14ac:dyDescent="0.25">
      <c r="A17" s="2" t="s">
        <v>1660</v>
      </c>
      <c r="B17" s="58" t="s">
        <v>217</v>
      </c>
      <c r="C17" s="57">
        <v>0</v>
      </c>
      <c r="D17" s="59" t="str">
        <f t="shared" si="5"/>
        <v>N/A</v>
      </c>
      <c r="E17" s="57">
        <v>6.5254900000000004E-5</v>
      </c>
      <c r="F17" s="59" t="str">
        <f t="shared" si="6"/>
        <v>N/A</v>
      </c>
      <c r="G17" s="57">
        <v>0</v>
      </c>
      <c r="H17" s="59" t="str">
        <f t="shared" si="7"/>
        <v>N/A</v>
      </c>
      <c r="I17" s="111" t="s">
        <v>1742</v>
      </c>
      <c r="J17" s="111">
        <v>-100</v>
      </c>
      <c r="K17" s="58" t="s">
        <v>217</v>
      </c>
      <c r="L17" s="11" t="str">
        <f t="shared" si="4"/>
        <v>N/A</v>
      </c>
    </row>
    <row r="18" spans="1:12" s="15" customFormat="1" ht="25" x14ac:dyDescent="0.25">
      <c r="A18" s="2" t="s">
        <v>1661</v>
      </c>
      <c r="B18" s="41" t="s">
        <v>217</v>
      </c>
      <c r="C18" s="13">
        <v>5.4216704000000001E-3</v>
      </c>
      <c r="D18" s="11" t="str">
        <f t="shared" si="5"/>
        <v>N/A</v>
      </c>
      <c r="E18" s="13">
        <v>1.80103403E-2</v>
      </c>
      <c r="F18" s="11" t="str">
        <f t="shared" si="6"/>
        <v>N/A</v>
      </c>
      <c r="G18" s="13">
        <v>3.9695920199999998E-2</v>
      </c>
      <c r="H18" s="11" t="str">
        <f t="shared" si="7"/>
        <v>N/A</v>
      </c>
      <c r="I18" s="12">
        <v>232.2</v>
      </c>
      <c r="J18" s="12">
        <v>120.4</v>
      </c>
      <c r="K18" s="41" t="s">
        <v>217</v>
      </c>
      <c r="L18" s="11" t="str">
        <f t="shared" si="4"/>
        <v>N/A</v>
      </c>
    </row>
    <row r="19" spans="1:12" s="15" customFormat="1" ht="27.75" customHeight="1" x14ac:dyDescent="0.25">
      <c r="A19" s="2" t="s">
        <v>1662</v>
      </c>
      <c r="B19" s="41" t="s">
        <v>217</v>
      </c>
      <c r="C19" s="13">
        <v>2.6447173000000001E-3</v>
      </c>
      <c r="D19" s="11" t="str">
        <f t="shared" si="5"/>
        <v>N/A</v>
      </c>
      <c r="E19" s="13">
        <v>2.9364685E-3</v>
      </c>
      <c r="F19" s="11" t="str">
        <f t="shared" si="6"/>
        <v>N/A</v>
      </c>
      <c r="G19" s="13">
        <v>4.4178765E-3</v>
      </c>
      <c r="H19" s="11" t="str">
        <f t="shared" si="7"/>
        <v>N/A</v>
      </c>
      <c r="I19" s="12">
        <v>11.03</v>
      </c>
      <c r="J19" s="12">
        <v>50.45</v>
      </c>
      <c r="K19" s="41" t="s">
        <v>217</v>
      </c>
      <c r="L19" s="11" t="str">
        <f t="shared" si="4"/>
        <v>N/A</v>
      </c>
    </row>
    <row r="20" spans="1:12" s="15" customFormat="1" x14ac:dyDescent="0.25">
      <c r="A20" s="2" t="s">
        <v>1663</v>
      </c>
      <c r="B20" s="41" t="s">
        <v>217</v>
      </c>
      <c r="C20" s="1">
        <v>25721</v>
      </c>
      <c r="D20" s="11" t="str">
        <f>IF($B20="N/A","N/A",IF(C20&gt;0,"No",IF(C20&lt;0,"No","Yes")))</f>
        <v>N/A</v>
      </c>
      <c r="E20" s="1">
        <v>10006</v>
      </c>
      <c r="F20" s="11" t="str">
        <f>IF($B20="N/A","N/A",IF(E20&gt;0,"No",IF(E20&lt;0,"No","Yes")))</f>
        <v>N/A</v>
      </c>
      <c r="G20" s="1">
        <v>9220</v>
      </c>
      <c r="H20" s="11" t="str">
        <f>IF($B20="N/A","N/A",IF(G20&gt;0,"No",IF(G20&lt;0,"No","Yes")))</f>
        <v>N/A</v>
      </c>
      <c r="I20" s="12">
        <v>-61.1</v>
      </c>
      <c r="J20" s="12">
        <v>-7.86</v>
      </c>
      <c r="K20" s="41" t="s">
        <v>217</v>
      </c>
      <c r="L20" s="11" t="str">
        <f t="shared" si="4"/>
        <v>N/A</v>
      </c>
    </row>
    <row r="21" spans="1:12" s="15" customFormat="1" x14ac:dyDescent="0.25">
      <c r="A21" s="2" t="s">
        <v>1664</v>
      </c>
      <c r="B21" s="41" t="s">
        <v>282</v>
      </c>
      <c r="C21" s="13">
        <v>1.7006193267</v>
      </c>
      <c r="D21" s="11" t="str">
        <f>IF($B21="N/A","N/A",IF(C21&gt;=5,"No",IF(C21&lt;0,"No","Yes")))</f>
        <v>Yes</v>
      </c>
      <c r="E21" s="13">
        <v>0.65294009019999999</v>
      </c>
      <c r="F21" s="11" t="str">
        <f>IF($B21="N/A","N/A",IF(E21&gt;=5,"No",IF(E21&lt;0,"No","Yes")))</f>
        <v>Yes</v>
      </c>
      <c r="G21" s="13">
        <v>0.59901208480000001</v>
      </c>
      <c r="H21" s="11" t="str">
        <f>IF($B21="N/A","N/A",IF(G21&gt;=5,"No",IF(G21&lt;0,"No","Yes")))</f>
        <v>Yes</v>
      </c>
      <c r="I21" s="12">
        <v>-61.6</v>
      </c>
      <c r="J21" s="12">
        <v>-8.26</v>
      </c>
      <c r="K21" s="11" t="s">
        <v>217</v>
      </c>
      <c r="L21" s="11" t="str">
        <f t="shared" si="4"/>
        <v>N/A</v>
      </c>
    </row>
    <row r="22" spans="1:12" s="15" customFormat="1" ht="12.75" customHeight="1" x14ac:dyDescent="0.25">
      <c r="A22" s="4" t="s">
        <v>1665</v>
      </c>
      <c r="B22" s="58" t="s">
        <v>217</v>
      </c>
      <c r="C22" s="57">
        <v>82.108005132000002</v>
      </c>
      <c r="D22" s="59" t="str">
        <f t="shared" ref="D22:D25" si="8">IF($B22="N/A","N/A",IF(C22&gt;10,"No",IF(C22&lt;-10,"No","Yes")))</f>
        <v>N/A</v>
      </c>
      <c r="E22" s="57">
        <v>68.289026583999998</v>
      </c>
      <c r="F22" s="59" t="str">
        <f t="shared" ref="F22:F25" si="9">IF($B22="N/A","N/A",IF(E22&gt;10,"No",IF(E22&lt;-10,"No","Yes")))</f>
        <v>N/A</v>
      </c>
      <c r="G22" s="57">
        <v>75.802603036999997</v>
      </c>
      <c r="H22" s="59" t="str">
        <f t="shared" ref="H22:H25" si="10">IF($B22="N/A","N/A",IF(G22&gt;10,"No",IF(G22&lt;-10,"No","Yes")))</f>
        <v>N/A</v>
      </c>
      <c r="I22" s="12">
        <v>-16.8</v>
      </c>
      <c r="J22" s="12">
        <v>11</v>
      </c>
      <c r="K22" s="58" t="s">
        <v>217</v>
      </c>
      <c r="L22" s="11" t="str">
        <f t="shared" si="4"/>
        <v>N/A</v>
      </c>
    </row>
    <row r="23" spans="1:12" s="15" customFormat="1" ht="12.75" customHeight="1" x14ac:dyDescent="0.25">
      <c r="A23" s="4" t="s">
        <v>1666</v>
      </c>
      <c r="B23" s="58" t="s">
        <v>217</v>
      </c>
      <c r="C23" s="57">
        <v>62.408148982999997</v>
      </c>
      <c r="D23" s="59" t="str">
        <f t="shared" si="8"/>
        <v>N/A</v>
      </c>
      <c r="E23" s="57">
        <v>35.278832700000002</v>
      </c>
      <c r="F23" s="59" t="str">
        <f t="shared" si="9"/>
        <v>N/A</v>
      </c>
      <c r="G23" s="57">
        <v>45.498915400999998</v>
      </c>
      <c r="H23" s="59" t="str">
        <f t="shared" si="10"/>
        <v>N/A</v>
      </c>
      <c r="I23" s="12">
        <v>-43.5</v>
      </c>
      <c r="J23" s="12">
        <v>28.97</v>
      </c>
      <c r="K23" s="58" t="s">
        <v>217</v>
      </c>
      <c r="L23" s="11" t="str">
        <f t="shared" si="4"/>
        <v>N/A</v>
      </c>
    </row>
    <row r="24" spans="1:12" s="15" customFormat="1" ht="12.75" customHeight="1" x14ac:dyDescent="0.25">
      <c r="A24" s="4" t="s">
        <v>1667</v>
      </c>
      <c r="B24" s="58" t="s">
        <v>217</v>
      </c>
      <c r="C24" s="57">
        <v>19.48213522</v>
      </c>
      <c r="D24" s="59" t="str">
        <f t="shared" si="8"/>
        <v>N/A</v>
      </c>
      <c r="E24" s="57">
        <v>35.528682789999998</v>
      </c>
      <c r="F24" s="59" t="str">
        <f t="shared" si="9"/>
        <v>N/A</v>
      </c>
      <c r="G24" s="57">
        <v>27.039045553000001</v>
      </c>
      <c r="H24" s="59" t="str">
        <f t="shared" si="10"/>
        <v>N/A</v>
      </c>
      <c r="I24" s="12">
        <v>82.37</v>
      </c>
      <c r="J24" s="12">
        <v>-23.9</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698</v>
      </c>
      <c r="D26" s="11" t="str">
        <f>IF($B26="N/A","N/A",IF(C26&gt;0,"No",IF(C26&lt;0,"No","Yes")))</f>
        <v>No</v>
      </c>
      <c r="E26" s="1">
        <v>846</v>
      </c>
      <c r="F26" s="11" t="str">
        <f>IF($B26="N/A","N/A",IF(E26&gt;0,"No",IF(E26&lt;0,"No","Yes")))</f>
        <v>No</v>
      </c>
      <c r="G26" s="1">
        <v>736</v>
      </c>
      <c r="H26" s="11" t="str">
        <f>IF($B26="N/A","N/A",IF(G26&gt;0,"No",IF(G26&lt;0,"No","Yes")))</f>
        <v>No</v>
      </c>
      <c r="I26" s="12">
        <v>21.2</v>
      </c>
      <c r="J26" s="12">
        <v>-13</v>
      </c>
      <c r="K26" s="41" t="s">
        <v>217</v>
      </c>
      <c r="L26" s="9" t="str">
        <f t="shared" ref="L26:L74" si="11">IF(J26="Div by 0", "N/A", IF(K26="N/A","N/A", IF(J26&gt;VALUE(MID(K26,1,2)), "No", IF(J26&lt;-1*VALUE(MID(K26,1,2)), "No", "Yes"))))</f>
        <v>N/A</v>
      </c>
    </row>
    <row r="27" spans="1:12" x14ac:dyDescent="0.25">
      <c r="A27" s="6" t="s">
        <v>149</v>
      </c>
      <c r="B27" s="41" t="s">
        <v>283</v>
      </c>
      <c r="C27" s="8">
        <v>9.2697340500000003E-2</v>
      </c>
      <c r="D27" s="11" t="str">
        <f>IF($B27="N/A","N/A",IF(C27&gt;=10,"No",IF(C27&lt;0,"No","Yes")))</f>
        <v>Yes</v>
      </c>
      <c r="E27" s="8">
        <v>0.1109332554</v>
      </c>
      <c r="F27" s="11" t="str">
        <f>IF($B27="N/A","N/A",IF(E27&gt;=10,"No",IF(E27&lt;0,"No","Yes")))</f>
        <v>Yes</v>
      </c>
      <c r="G27" s="8">
        <v>9.60888149E-2</v>
      </c>
      <c r="H27" s="11" t="str">
        <f>IF($B27="N/A","N/A",IF(G27&gt;=10,"No",IF(G27&lt;0,"No","Yes")))</f>
        <v>Yes</v>
      </c>
      <c r="I27" s="12">
        <v>19.670000000000002</v>
      </c>
      <c r="J27" s="12">
        <v>-13.4</v>
      </c>
      <c r="K27" s="41" t="s">
        <v>217</v>
      </c>
      <c r="L27" s="9" t="str">
        <f t="shared" si="11"/>
        <v>N/A</v>
      </c>
    </row>
    <row r="28" spans="1:12" x14ac:dyDescent="0.25">
      <c r="A28" s="2" t="s">
        <v>425</v>
      </c>
      <c r="B28" s="33" t="s">
        <v>217</v>
      </c>
      <c r="C28" s="13">
        <v>48.716119829</v>
      </c>
      <c r="D28" s="59" t="str">
        <f t="shared" ref="D28:D31" si="12">IF($B28="N/A","N/A",IF(C28&gt;10,"No",IF(C28&lt;-10,"No","Yes")))</f>
        <v>N/A</v>
      </c>
      <c r="E28" s="13">
        <v>52.764705882000001</v>
      </c>
      <c r="F28" s="11" t="str">
        <f t="shared" ref="F28:F31" si="13">IF($B28="N/A","N/A",IF(E28&gt;10,"No",IF(E28&lt;-10,"No","Yes")))</f>
        <v>N/A</v>
      </c>
      <c r="G28" s="13">
        <v>59.837728194999997</v>
      </c>
      <c r="H28" s="11" t="str">
        <f t="shared" ref="H28:H31" si="14">IF($B28="N/A","N/A",IF(G28&gt;10,"No",IF(G28&lt;-10,"No","Yes")))</f>
        <v>N/A</v>
      </c>
      <c r="I28" s="12">
        <v>8.3109999999999999</v>
      </c>
      <c r="J28" s="12">
        <v>13.4</v>
      </c>
      <c r="K28" s="41" t="s">
        <v>217</v>
      </c>
      <c r="L28" s="9" t="str">
        <f t="shared" si="11"/>
        <v>N/A</v>
      </c>
    </row>
    <row r="29" spans="1:12" x14ac:dyDescent="0.25">
      <c r="A29" s="2" t="s">
        <v>426</v>
      </c>
      <c r="B29" s="33" t="s">
        <v>217</v>
      </c>
      <c r="C29" s="13">
        <v>1.4265335235000001</v>
      </c>
      <c r="D29" s="59" t="str">
        <f t="shared" si="12"/>
        <v>N/A</v>
      </c>
      <c r="E29" s="13">
        <v>13.764705881999999</v>
      </c>
      <c r="F29" s="11" t="str">
        <f t="shared" si="13"/>
        <v>N/A</v>
      </c>
      <c r="G29" s="13">
        <v>12.035158891</v>
      </c>
      <c r="H29" s="11" t="str">
        <f t="shared" si="14"/>
        <v>N/A</v>
      </c>
      <c r="I29" s="12">
        <v>864.9</v>
      </c>
      <c r="J29" s="12">
        <v>-12.6</v>
      </c>
      <c r="K29" s="41" t="s">
        <v>217</v>
      </c>
      <c r="L29" s="9" t="str">
        <f t="shared" si="11"/>
        <v>N/A</v>
      </c>
    </row>
    <row r="30" spans="1:12" x14ac:dyDescent="0.25">
      <c r="A30" s="2" t="s">
        <v>422</v>
      </c>
      <c r="B30" s="33" t="s">
        <v>217</v>
      </c>
      <c r="C30" s="13">
        <v>0.2139800285</v>
      </c>
      <c r="D30" s="59" t="str">
        <f t="shared" si="12"/>
        <v>N/A</v>
      </c>
      <c r="E30" s="13">
        <v>0.1764705882</v>
      </c>
      <c r="F30" s="11" t="str">
        <f t="shared" si="13"/>
        <v>N/A</v>
      </c>
      <c r="G30" s="13">
        <v>0.1352265044</v>
      </c>
      <c r="H30" s="11" t="str">
        <f t="shared" si="14"/>
        <v>N/A</v>
      </c>
      <c r="I30" s="12">
        <v>-17.5</v>
      </c>
      <c r="J30" s="12">
        <v>-23.4</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20.471037371000001</v>
      </c>
      <c r="D32" s="59" t="str">
        <f>IF($B32="N/A","N/A",IF(C32&gt;10,"No",IF(C32&lt;-10,"No","Yes")))</f>
        <v>N/A</v>
      </c>
      <c r="E32" s="57">
        <v>20.569766251000001</v>
      </c>
      <c r="F32" s="59" t="str">
        <f>IF($B32="N/A","N/A",IF(E32&gt;10,"No",IF(E32&lt;-10,"No","Yes")))</f>
        <v>N/A</v>
      </c>
      <c r="G32" s="57">
        <v>19.033836387000001</v>
      </c>
      <c r="H32" s="59" t="str">
        <f>IF($B32="N/A","N/A",IF(G32&gt;10,"No",IF(G32&lt;-10,"No","Yes")))</f>
        <v>N/A</v>
      </c>
      <c r="I32" s="12">
        <v>0.48230000000000001</v>
      </c>
      <c r="J32" s="12">
        <v>-7.47</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98.668120380000005</v>
      </c>
      <c r="D34" s="11" t="str">
        <f>IF($B34="N/A","N/A",IF(C34&gt;=98,"Yes","No"))</f>
        <v>Yes</v>
      </c>
      <c r="E34" s="13">
        <v>98.609549525999995</v>
      </c>
      <c r="F34" s="11" t="str">
        <f>IF($B34="N/A","N/A",IF(E34&gt;=98,"Yes","No"))</f>
        <v>Yes</v>
      </c>
      <c r="G34" s="13">
        <v>98.809187363999996</v>
      </c>
      <c r="H34" s="11" t="str">
        <f>IF($B34="N/A","N/A",IF(G34&gt;=98,"Yes","No"))</f>
        <v>Yes</v>
      </c>
      <c r="I34" s="12">
        <v>-5.8999999999999997E-2</v>
      </c>
      <c r="J34" s="12">
        <v>0.20250000000000001</v>
      </c>
      <c r="K34" s="41" t="s">
        <v>733</v>
      </c>
      <c r="L34" s="9" t="str">
        <f t="shared" si="11"/>
        <v>Yes</v>
      </c>
    </row>
    <row r="35" spans="1:12" x14ac:dyDescent="0.25">
      <c r="A35" s="2" t="s">
        <v>18</v>
      </c>
      <c r="B35" s="41" t="s">
        <v>281</v>
      </c>
      <c r="C35" s="13">
        <v>99.999933881999993</v>
      </c>
      <c r="D35" s="11" t="str">
        <f>IF($B35="N/A","N/A",IF(C35&gt;=95,"Yes","No"))</f>
        <v>Yes</v>
      </c>
      <c r="E35" s="13">
        <v>99.999934745000004</v>
      </c>
      <c r="F35" s="11" t="str">
        <f>IF($B35="N/A","N/A",IF(E35&gt;=95,"Yes","No"))</f>
        <v>Yes</v>
      </c>
      <c r="G35" s="13">
        <v>100</v>
      </c>
      <c r="H35" s="11" t="str">
        <f>IF($B35="N/A","N/A",IF(G35&gt;=95,"Yes","No"))</f>
        <v>Yes</v>
      </c>
      <c r="I35" s="12">
        <v>0</v>
      </c>
      <c r="J35" s="12">
        <v>1E-4</v>
      </c>
      <c r="K35" s="41" t="s">
        <v>733</v>
      </c>
      <c r="L35" s="9" t="str">
        <f t="shared" si="11"/>
        <v>Yes</v>
      </c>
    </row>
    <row r="36" spans="1:12" x14ac:dyDescent="0.25">
      <c r="A36" s="2" t="s">
        <v>23</v>
      </c>
      <c r="B36" s="33" t="s">
        <v>217</v>
      </c>
      <c r="C36" s="13">
        <v>60.542471184</v>
      </c>
      <c r="D36" s="11" t="str">
        <f t="shared" ref="D36:D41" si="15">IF($B36="N/A","N/A",IF(C36&gt;10,"No",IF(C36&lt;-10,"No","Yes")))</f>
        <v>N/A</v>
      </c>
      <c r="E36" s="13">
        <v>61.189087039</v>
      </c>
      <c r="F36" s="11" t="str">
        <f t="shared" ref="F36:F41" si="16">IF($B36="N/A","N/A",IF(E36&gt;10,"No",IF(E36&lt;-10,"No","Yes")))</f>
        <v>N/A</v>
      </c>
      <c r="G36" s="13">
        <v>61.403156572999997</v>
      </c>
      <c r="H36" s="11" t="str">
        <f t="shared" ref="H36:H41" si="17">IF($B36="N/A","N/A",IF(G36&gt;10,"No",IF(G36&lt;-10,"No","Yes")))</f>
        <v>N/A</v>
      </c>
      <c r="I36" s="12">
        <v>1.0680000000000001</v>
      </c>
      <c r="J36" s="12">
        <v>0.3498</v>
      </c>
      <c r="K36" s="41" t="s">
        <v>733</v>
      </c>
      <c r="L36" s="9" t="str">
        <f t="shared" si="11"/>
        <v>Yes</v>
      </c>
    </row>
    <row r="37" spans="1:12" x14ac:dyDescent="0.25">
      <c r="A37" s="2" t="s">
        <v>24</v>
      </c>
      <c r="B37" s="33" t="s">
        <v>217</v>
      </c>
      <c r="C37" s="13">
        <v>29.630883422</v>
      </c>
      <c r="D37" s="11" t="str">
        <f t="shared" si="15"/>
        <v>N/A</v>
      </c>
      <c r="E37" s="13">
        <v>29.236002670000001</v>
      </c>
      <c r="F37" s="11" t="str">
        <f t="shared" si="16"/>
        <v>N/A</v>
      </c>
      <c r="G37" s="13">
        <v>29.023499855000001</v>
      </c>
      <c r="H37" s="11" t="str">
        <f t="shared" si="17"/>
        <v>N/A</v>
      </c>
      <c r="I37" s="12">
        <v>-1.33</v>
      </c>
      <c r="J37" s="12">
        <v>-0.72699999999999998</v>
      </c>
      <c r="K37" s="41" t="s">
        <v>733</v>
      </c>
      <c r="L37" s="9" t="str">
        <f t="shared" si="11"/>
        <v>Yes</v>
      </c>
    </row>
    <row r="38" spans="1:12" x14ac:dyDescent="0.25">
      <c r="A38" s="2" t="s">
        <v>25</v>
      </c>
      <c r="B38" s="33" t="s">
        <v>217</v>
      </c>
      <c r="C38" s="13">
        <v>0.16066657449999999</v>
      </c>
      <c r="D38" s="11" t="str">
        <f t="shared" si="15"/>
        <v>N/A</v>
      </c>
      <c r="E38" s="13">
        <v>0.15967863290000001</v>
      </c>
      <c r="F38" s="11" t="str">
        <f t="shared" si="16"/>
        <v>N/A</v>
      </c>
      <c r="G38" s="13">
        <v>0.1567046799</v>
      </c>
      <c r="H38" s="11" t="str">
        <f t="shared" si="17"/>
        <v>N/A</v>
      </c>
      <c r="I38" s="12">
        <v>-0.61499999999999999</v>
      </c>
      <c r="J38" s="12">
        <v>-1.86</v>
      </c>
      <c r="K38" s="41" t="s">
        <v>733</v>
      </c>
      <c r="L38" s="9" t="str">
        <f t="shared" si="11"/>
        <v>Yes</v>
      </c>
    </row>
    <row r="39" spans="1:12" x14ac:dyDescent="0.25">
      <c r="A39" s="2" t="s">
        <v>26</v>
      </c>
      <c r="B39" s="41" t="s">
        <v>217</v>
      </c>
      <c r="C39" s="13">
        <v>0.12516124510000001</v>
      </c>
      <c r="D39" s="11" t="str">
        <f t="shared" si="15"/>
        <v>N/A</v>
      </c>
      <c r="E39" s="13">
        <v>8.2025354100000003E-2</v>
      </c>
      <c r="F39" s="11" t="str">
        <f t="shared" si="16"/>
        <v>N/A</v>
      </c>
      <c r="G39" s="13">
        <v>3.6122637700000002E-2</v>
      </c>
      <c r="H39" s="11" t="str">
        <f t="shared" si="17"/>
        <v>N/A</v>
      </c>
      <c r="I39" s="12">
        <v>-34.5</v>
      </c>
      <c r="J39" s="12">
        <v>-56</v>
      </c>
      <c r="K39" s="41" t="s">
        <v>217</v>
      </c>
      <c r="L39" s="9" t="str">
        <f t="shared" si="11"/>
        <v>N/A</v>
      </c>
    </row>
    <row r="40" spans="1:12" x14ac:dyDescent="0.25">
      <c r="A40" s="2" t="s">
        <v>60</v>
      </c>
      <c r="B40" s="41" t="s">
        <v>217</v>
      </c>
      <c r="C40" s="13">
        <v>0.91606394660000001</v>
      </c>
      <c r="D40" s="11" t="str">
        <f t="shared" si="15"/>
        <v>N/A</v>
      </c>
      <c r="E40" s="13">
        <v>0.96427100860000003</v>
      </c>
      <c r="F40" s="11" t="str">
        <f t="shared" si="16"/>
        <v>N/A</v>
      </c>
      <c r="G40" s="13">
        <v>1.0519743685</v>
      </c>
      <c r="H40" s="11" t="str">
        <f t="shared" si="17"/>
        <v>N/A</v>
      </c>
      <c r="I40" s="12">
        <v>5.2619999999999996</v>
      </c>
      <c r="J40" s="12">
        <v>9.0950000000000006</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8.6247536281000006</v>
      </c>
      <c r="D42" s="11" t="str">
        <f>IF($B42="N/A","N/A",IF(C42&gt;=5,"No",IF(C42&lt;0,"No","Yes")))</f>
        <v>No</v>
      </c>
      <c r="E42" s="13">
        <v>8.3689352952</v>
      </c>
      <c r="F42" s="11" t="str">
        <f>IF($B42="N/A","N/A",IF(E42&gt;=5,"No",IF(E42&lt;0,"No","Yes")))</f>
        <v>No</v>
      </c>
      <c r="G42" s="13">
        <v>8.3285418863</v>
      </c>
      <c r="H42" s="11" t="str">
        <f>IF($B42="N/A","N/A",IF(G42&gt;=5,"No",IF(G42&lt;0,"No","Yes")))</f>
        <v>No</v>
      </c>
      <c r="I42" s="12">
        <v>-2.97</v>
      </c>
      <c r="J42" s="12">
        <v>-0.48299999999999998</v>
      </c>
      <c r="K42" s="41" t="s">
        <v>733</v>
      </c>
      <c r="L42" s="9" t="str">
        <f t="shared" si="11"/>
        <v>Yes</v>
      </c>
    </row>
    <row r="43" spans="1:12" x14ac:dyDescent="0.25">
      <c r="A43" s="2" t="s">
        <v>63</v>
      </c>
      <c r="B43" s="41" t="s">
        <v>217</v>
      </c>
      <c r="C43" s="13">
        <v>4.5873282339000001</v>
      </c>
      <c r="D43" s="11" t="str">
        <f>IF($B43="N/A","N/A",IF(C43&gt;10,"No",IF(C43&lt;-10,"No","Yes")))</f>
        <v>N/A</v>
      </c>
      <c r="E43" s="13">
        <v>4.7807012677999996</v>
      </c>
      <c r="F43" s="11" t="str">
        <f>IF($B43="N/A","N/A",IF(E43&gt;10,"No",IF(E43&lt;-10,"No","Yes")))</f>
        <v>N/A</v>
      </c>
      <c r="G43" s="13">
        <v>4.9463325452999998</v>
      </c>
      <c r="H43" s="11" t="str">
        <f>IF($B43="N/A","N/A",IF(G43&gt;10,"No",IF(G43&lt;-10,"No","Yes")))</f>
        <v>N/A</v>
      </c>
      <c r="I43" s="12">
        <v>4.2149999999999999</v>
      </c>
      <c r="J43" s="12">
        <v>3.4649999999999999</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3.1958102389</v>
      </c>
      <c r="D45" s="11" t="str">
        <f>IF($B45="N/A","N/A",IF(C45&gt;8,"No",IF(C45&lt;2,"No","Yes")))</f>
        <v>Yes</v>
      </c>
      <c r="E45" s="8">
        <v>3.2533461059</v>
      </c>
      <c r="F45" s="11" t="str">
        <f>IF($B45="N/A","N/A",IF(E45&gt;8,"No",IF(E45&lt;2,"No","Yes")))</f>
        <v>Yes</v>
      </c>
      <c r="G45" s="8">
        <v>3.1641741397000001</v>
      </c>
      <c r="H45" s="11" t="str">
        <f>IF($B45="N/A","N/A",IF(G45&gt;8,"No",IF(G45&lt;2,"No","Yes")))</f>
        <v>Yes</v>
      </c>
      <c r="I45" s="12">
        <v>1.8</v>
      </c>
      <c r="J45" s="12">
        <v>-2.74</v>
      </c>
      <c r="K45" s="41" t="s">
        <v>733</v>
      </c>
      <c r="L45" s="9" t="str">
        <f t="shared" si="11"/>
        <v>Yes</v>
      </c>
    </row>
    <row r="46" spans="1:12" x14ac:dyDescent="0.25">
      <c r="A46" s="3" t="s">
        <v>174</v>
      </c>
      <c r="B46" s="33" t="s">
        <v>217</v>
      </c>
      <c r="C46" s="8">
        <v>15.682313916</v>
      </c>
      <c r="D46" s="11" t="str">
        <f t="shared" ref="D46:D53" si="18">IF($B46="N/A","N/A",IF(C46&gt;10,"No",IF(C46&lt;-10,"No","Yes")))</f>
        <v>N/A</v>
      </c>
      <c r="E46" s="8">
        <v>16.147966691000001</v>
      </c>
      <c r="F46" s="11" t="str">
        <f t="shared" ref="F46:F53" si="19">IF($B46="N/A","N/A",IF(E46&gt;10,"No",IF(E46&lt;-10,"No","Yes")))</f>
        <v>N/A</v>
      </c>
      <c r="G46" s="8">
        <v>16.525586977</v>
      </c>
      <c r="H46" s="11" t="str">
        <f t="shared" ref="H46:H53" si="20">IF($B46="N/A","N/A",IF(G46&gt;10,"No",IF(G46&lt;-10,"No","Yes")))</f>
        <v>N/A</v>
      </c>
      <c r="I46" s="12">
        <v>2.9689999999999999</v>
      </c>
      <c r="J46" s="12">
        <v>2.339</v>
      </c>
      <c r="K46" s="41" t="s">
        <v>733</v>
      </c>
      <c r="L46" s="9" t="str">
        <f>IF(J46="Div by 0", "N/A", IF(OR(J46="N/A",K46="N/A"),"N/A", IF(J46&gt;VALUE(MID(K46,1,2)), "No", IF(J46&lt;-1*VALUE(MID(K46,1,2)), "No", "Yes"))))</f>
        <v>Yes</v>
      </c>
    </row>
    <row r="47" spans="1:12" x14ac:dyDescent="0.25">
      <c r="A47" s="3" t="s">
        <v>175</v>
      </c>
      <c r="B47" s="33" t="s">
        <v>217</v>
      </c>
      <c r="C47" s="8">
        <v>29.571840108</v>
      </c>
      <c r="D47" s="11" t="str">
        <f t="shared" si="18"/>
        <v>N/A</v>
      </c>
      <c r="E47" s="8">
        <v>30.171496287</v>
      </c>
      <c r="F47" s="11" t="str">
        <f t="shared" si="19"/>
        <v>N/A</v>
      </c>
      <c r="G47" s="8">
        <v>31.066312976999999</v>
      </c>
      <c r="H47" s="11" t="str">
        <f t="shared" si="20"/>
        <v>N/A</v>
      </c>
      <c r="I47" s="12">
        <v>2.028</v>
      </c>
      <c r="J47" s="12">
        <v>2.9660000000000002</v>
      </c>
      <c r="K47" s="41" t="s">
        <v>733</v>
      </c>
      <c r="L47" s="9" t="str">
        <f>IF(J47="Div by 0", "N/A", IF(OR(J47="N/A",K47="N/A"),"N/A", IF(J47&gt;VALUE(MID(K47,1,2)), "No", IF(J47&lt;-1*VALUE(MID(K47,1,2)), "No", "Yes"))))</f>
        <v>Yes</v>
      </c>
    </row>
    <row r="48" spans="1:12" x14ac:dyDescent="0.25">
      <c r="A48" s="3" t="s">
        <v>176</v>
      </c>
      <c r="B48" s="33" t="s">
        <v>217</v>
      </c>
      <c r="C48" s="8">
        <v>4.0556739434000004</v>
      </c>
      <c r="D48" s="11" t="str">
        <f t="shared" si="18"/>
        <v>N/A</v>
      </c>
      <c r="E48" s="8">
        <v>4.3022526629</v>
      </c>
      <c r="F48" s="11" t="str">
        <f t="shared" si="19"/>
        <v>N/A</v>
      </c>
      <c r="G48" s="8">
        <v>4.5176036138000004</v>
      </c>
      <c r="H48" s="11" t="str">
        <f t="shared" si="20"/>
        <v>N/A</v>
      </c>
      <c r="I48" s="12">
        <v>6.08</v>
      </c>
      <c r="J48" s="12">
        <v>5.0060000000000002</v>
      </c>
      <c r="K48" s="41" t="s">
        <v>733</v>
      </c>
      <c r="L48" s="9" t="str">
        <f t="shared" ref="L48:L57" si="21">IF(J48="Div by 0", "N/A", IF(OR(J48="N/A",K48="N/A"),"N/A", IF(J48&gt;VALUE(MID(K48,1,2)), "No", IF(J48&lt;-1*VALUE(MID(K48,1,2)), "No", "Yes"))))</f>
        <v>Yes</v>
      </c>
    </row>
    <row r="49" spans="1:12" x14ac:dyDescent="0.25">
      <c r="A49" s="3" t="s">
        <v>177</v>
      </c>
      <c r="B49" s="33" t="s">
        <v>217</v>
      </c>
      <c r="C49" s="8">
        <v>25.054927471999999</v>
      </c>
      <c r="D49" s="11" t="str">
        <f t="shared" si="18"/>
        <v>N/A</v>
      </c>
      <c r="E49" s="8">
        <v>23.869900088000001</v>
      </c>
      <c r="F49" s="11" t="str">
        <f t="shared" si="19"/>
        <v>N/A</v>
      </c>
      <c r="G49" s="8">
        <v>23.837692412999999</v>
      </c>
      <c r="H49" s="11" t="str">
        <f t="shared" si="20"/>
        <v>N/A</v>
      </c>
      <c r="I49" s="12">
        <v>-4.7300000000000004</v>
      </c>
      <c r="J49" s="12">
        <v>-0.13500000000000001</v>
      </c>
      <c r="K49" s="41" t="s">
        <v>733</v>
      </c>
      <c r="L49" s="9" t="str">
        <f t="shared" si="21"/>
        <v>Yes</v>
      </c>
    </row>
    <row r="50" spans="1:12" x14ac:dyDescent="0.25">
      <c r="A50" s="3" t="s">
        <v>178</v>
      </c>
      <c r="B50" s="33" t="s">
        <v>217</v>
      </c>
      <c r="C50" s="8">
        <v>12.55546468</v>
      </c>
      <c r="D50" s="11" t="str">
        <f t="shared" si="18"/>
        <v>N/A</v>
      </c>
      <c r="E50" s="8">
        <v>12.503221958999999</v>
      </c>
      <c r="F50" s="11" t="str">
        <f t="shared" si="19"/>
        <v>N/A</v>
      </c>
      <c r="G50" s="8">
        <v>11.582827714</v>
      </c>
      <c r="H50" s="11" t="str">
        <f t="shared" si="20"/>
        <v>N/A</v>
      </c>
      <c r="I50" s="12">
        <v>-0.41599999999999998</v>
      </c>
      <c r="J50" s="12">
        <v>-7.36</v>
      </c>
      <c r="K50" s="41" t="s">
        <v>733</v>
      </c>
      <c r="L50" s="9" t="str">
        <f t="shared" si="21"/>
        <v>Yes</v>
      </c>
    </row>
    <row r="51" spans="1:12" x14ac:dyDescent="0.25">
      <c r="A51" s="3" t="s">
        <v>179</v>
      </c>
      <c r="B51" s="33" t="s">
        <v>217</v>
      </c>
      <c r="C51" s="8">
        <v>4.8583456368000002</v>
      </c>
      <c r="D51" s="11" t="str">
        <f t="shared" si="18"/>
        <v>N/A</v>
      </c>
      <c r="E51" s="8">
        <v>4.7905547511000002</v>
      </c>
      <c r="F51" s="11" t="str">
        <f t="shared" si="19"/>
        <v>N/A</v>
      </c>
      <c r="G51" s="8">
        <v>4.4752439739999996</v>
      </c>
      <c r="H51" s="11" t="str">
        <f t="shared" si="20"/>
        <v>N/A</v>
      </c>
      <c r="I51" s="12">
        <v>-1.4</v>
      </c>
      <c r="J51" s="12">
        <v>-6.58</v>
      </c>
      <c r="K51" s="41" t="s">
        <v>733</v>
      </c>
      <c r="L51" s="9" t="str">
        <f t="shared" si="21"/>
        <v>Yes</v>
      </c>
    </row>
    <row r="52" spans="1:12" x14ac:dyDescent="0.25">
      <c r="A52" s="3" t="s">
        <v>180</v>
      </c>
      <c r="B52" s="33" t="s">
        <v>217</v>
      </c>
      <c r="C52" s="8">
        <v>3.2411671402</v>
      </c>
      <c r="D52" s="11" t="str">
        <f t="shared" si="18"/>
        <v>N/A</v>
      </c>
      <c r="E52" s="8">
        <v>3.2033608861</v>
      </c>
      <c r="F52" s="11" t="str">
        <f t="shared" si="19"/>
        <v>N/A</v>
      </c>
      <c r="G52" s="8">
        <v>3.088615457</v>
      </c>
      <c r="H52" s="11" t="str">
        <f t="shared" si="20"/>
        <v>N/A</v>
      </c>
      <c r="I52" s="12">
        <v>-1.17</v>
      </c>
      <c r="J52" s="12">
        <v>-3.58</v>
      </c>
      <c r="K52" s="41" t="s">
        <v>733</v>
      </c>
      <c r="L52" s="9" t="str">
        <f t="shared" si="21"/>
        <v>Yes</v>
      </c>
    </row>
    <row r="53" spans="1:12" x14ac:dyDescent="0.25">
      <c r="A53" s="3" t="s">
        <v>950</v>
      </c>
      <c r="B53" s="33" t="s">
        <v>217</v>
      </c>
      <c r="C53" s="8">
        <v>1.7844568643000001</v>
      </c>
      <c r="D53" s="11" t="str">
        <f t="shared" si="18"/>
        <v>N/A</v>
      </c>
      <c r="E53" s="8">
        <v>1.7578353137</v>
      </c>
      <c r="F53" s="11" t="str">
        <f t="shared" si="19"/>
        <v>N/A</v>
      </c>
      <c r="G53" s="8">
        <v>1.7419427352000001</v>
      </c>
      <c r="H53" s="11" t="str">
        <f t="shared" si="20"/>
        <v>N/A</v>
      </c>
      <c r="I53" s="12">
        <v>-1.49</v>
      </c>
      <c r="J53" s="12">
        <v>-0.90400000000000003</v>
      </c>
      <c r="K53" s="41" t="s">
        <v>733</v>
      </c>
      <c r="L53" s="9" t="str">
        <f t="shared" si="21"/>
        <v>Yes</v>
      </c>
    </row>
    <row r="54" spans="1:12" x14ac:dyDescent="0.25">
      <c r="A54" s="2" t="s">
        <v>212</v>
      </c>
      <c r="B54" s="33" t="s">
        <v>217</v>
      </c>
      <c r="C54" s="34" t="s">
        <v>217</v>
      </c>
      <c r="D54" s="9" t="str">
        <f t="shared" ref="D54:D57" si="22">IF($B54="N/A","N/A",IF(C54&lt;0,"No","Yes"))</f>
        <v>N/A</v>
      </c>
      <c r="E54" s="34">
        <v>757755</v>
      </c>
      <c r="F54" s="9" t="str">
        <f t="shared" ref="F54:F57" si="23">IF($B54="N/A","N/A",IF(E54&lt;0,"No","Yes"))</f>
        <v>N/A</v>
      </c>
      <c r="G54" s="34">
        <v>779293</v>
      </c>
      <c r="H54" s="9" t="str">
        <f t="shared" ref="H54:H57" si="24">IF($B54="N/A","N/A",IF(G54&lt;0,"No","Yes"))</f>
        <v>N/A</v>
      </c>
      <c r="I54" s="12" t="s">
        <v>217</v>
      </c>
      <c r="J54" s="12">
        <v>2.8420000000000001</v>
      </c>
      <c r="K54" s="41" t="s">
        <v>733</v>
      </c>
      <c r="L54" s="9" t="str">
        <f t="shared" si="21"/>
        <v>Yes</v>
      </c>
    </row>
    <row r="55" spans="1:12" x14ac:dyDescent="0.25">
      <c r="A55" s="2" t="s">
        <v>213</v>
      </c>
      <c r="B55" s="33" t="s">
        <v>217</v>
      </c>
      <c r="C55" s="34" t="s">
        <v>217</v>
      </c>
      <c r="D55" s="9" t="str">
        <f t="shared" si="22"/>
        <v>N/A</v>
      </c>
      <c r="E55" s="34">
        <v>65335</v>
      </c>
      <c r="F55" s="9" t="str">
        <f t="shared" si="23"/>
        <v>N/A</v>
      </c>
      <c r="G55" s="34">
        <v>68845</v>
      </c>
      <c r="H55" s="9" t="str">
        <f t="shared" si="24"/>
        <v>N/A</v>
      </c>
      <c r="I55" s="12" t="s">
        <v>217</v>
      </c>
      <c r="J55" s="12">
        <v>5.3719999999999999</v>
      </c>
      <c r="K55" s="41" t="s">
        <v>733</v>
      </c>
      <c r="L55" s="9" t="str">
        <f t="shared" si="21"/>
        <v>Yes</v>
      </c>
    </row>
    <row r="56" spans="1:12" x14ac:dyDescent="0.25">
      <c r="A56" s="2" t="s">
        <v>214</v>
      </c>
      <c r="B56" s="33" t="s">
        <v>217</v>
      </c>
      <c r="C56" s="34" t="s">
        <v>217</v>
      </c>
      <c r="D56" s="9" t="str">
        <f t="shared" si="22"/>
        <v>N/A</v>
      </c>
      <c r="E56" s="34">
        <v>551200</v>
      </c>
      <c r="F56" s="9" t="str">
        <f t="shared" si="23"/>
        <v>N/A</v>
      </c>
      <c r="G56" s="34">
        <v>539153</v>
      </c>
      <c r="H56" s="9" t="str">
        <f t="shared" si="24"/>
        <v>N/A</v>
      </c>
      <c r="I56" s="12" t="s">
        <v>217</v>
      </c>
      <c r="J56" s="12">
        <v>-2.19</v>
      </c>
      <c r="K56" s="41" t="s">
        <v>733</v>
      </c>
      <c r="L56" s="9" t="str">
        <f t="shared" si="21"/>
        <v>Yes</v>
      </c>
    </row>
    <row r="57" spans="1:12" x14ac:dyDescent="0.25">
      <c r="A57" s="2" t="s">
        <v>951</v>
      </c>
      <c r="B57" s="33" t="s">
        <v>217</v>
      </c>
      <c r="C57" s="34" t="s">
        <v>217</v>
      </c>
      <c r="D57" s="9" t="str">
        <f t="shared" si="22"/>
        <v>N/A</v>
      </c>
      <c r="E57" s="34">
        <v>123112</v>
      </c>
      <c r="F57" s="9" t="str">
        <f t="shared" si="23"/>
        <v>N/A</v>
      </c>
      <c r="G57" s="34">
        <v>117486</v>
      </c>
      <c r="H57" s="9" t="str">
        <f t="shared" si="24"/>
        <v>N/A</v>
      </c>
      <c r="I57" s="12" t="s">
        <v>217</v>
      </c>
      <c r="J57" s="12">
        <v>-4.57</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3" t="s">
        <v>217</v>
      </c>
      <c r="L58" s="9" t="str">
        <f t="shared" si="11"/>
        <v>N/A</v>
      </c>
    </row>
    <row r="59" spans="1:12" x14ac:dyDescent="0.25">
      <c r="A59" s="2" t="s">
        <v>1743</v>
      </c>
      <c r="B59" s="33" t="s">
        <v>217</v>
      </c>
      <c r="C59" s="8">
        <v>99.999867764000001</v>
      </c>
      <c r="D59" s="11" t="str">
        <f>IF($B59="N/A","N/A",IF(C59&gt;10,"No",IF(C59&lt;-10,"No","Yes")))</f>
        <v>N/A</v>
      </c>
      <c r="E59" s="8">
        <v>99.999934745000004</v>
      </c>
      <c r="F59" s="11" t="str">
        <f>IF($B59="N/A","N/A",IF(E59&gt;10,"No",IF(E59&lt;-10,"No","Yes")))</f>
        <v>N/A</v>
      </c>
      <c r="G59" s="8">
        <v>99.999805093999996</v>
      </c>
      <c r="H59" s="11" t="str">
        <f>IF($B59="N/A","N/A",IF(G59&gt;10,"No",IF(G59&lt;-10,"No","Yes")))</f>
        <v>N/A</v>
      </c>
      <c r="I59" s="12">
        <v>1E-4</v>
      </c>
      <c r="J59" s="12">
        <v>0</v>
      </c>
      <c r="K59" s="33" t="s">
        <v>217</v>
      </c>
      <c r="L59" s="9" t="str">
        <f t="shared" si="11"/>
        <v>N/A</v>
      </c>
    </row>
    <row r="60" spans="1:12" x14ac:dyDescent="0.25">
      <c r="A60" s="2" t="s">
        <v>181</v>
      </c>
      <c r="B60" s="33" t="s">
        <v>217</v>
      </c>
      <c r="C60" s="8">
        <v>58.174788042000003</v>
      </c>
      <c r="D60" s="11" t="str">
        <f t="shared" ref="D60:D61" si="25">IF($B60="N/A","N/A",IF(C60&gt;10,"No",IF(C60&lt;-10,"No","Yes")))</f>
        <v>N/A</v>
      </c>
      <c r="E60" s="8">
        <v>57.769471559999999</v>
      </c>
      <c r="F60" s="11" t="str">
        <f t="shared" ref="F60:F61" si="26">IF($B60="N/A","N/A",IF(E60&gt;10,"No",IF(E60&lt;-10,"No","Yes")))</f>
        <v>N/A</v>
      </c>
      <c r="G60" s="8">
        <v>57.981965967999997</v>
      </c>
      <c r="H60" s="11" t="str">
        <f t="shared" ref="H60:H61" si="27">IF($B60="N/A","N/A",IF(G60&gt;10,"No",IF(G60&lt;-10,"No","Yes")))</f>
        <v>N/A</v>
      </c>
      <c r="I60" s="12">
        <v>-0.69699999999999995</v>
      </c>
      <c r="J60" s="12">
        <v>0.36780000000000002</v>
      </c>
      <c r="K60" s="41" t="s">
        <v>733</v>
      </c>
      <c r="L60" s="9" t="str">
        <f>IF(J60="Div by 0", "N/A", IF(OR(J60="N/A",K60="N/A"),"N/A", IF(J60&gt;VALUE(MID(K60,1,2)), "No", IF(J60&lt;-1*VALUE(MID(K60,1,2)), "No", "Yes"))))</f>
        <v>Yes</v>
      </c>
    </row>
    <row r="61" spans="1:12" x14ac:dyDescent="0.25">
      <c r="A61" s="6" t="s">
        <v>182</v>
      </c>
      <c r="B61" s="33" t="s">
        <v>217</v>
      </c>
      <c r="C61" s="8">
        <v>41.825079721999998</v>
      </c>
      <c r="D61" s="11" t="str">
        <f t="shared" si="25"/>
        <v>N/A</v>
      </c>
      <c r="E61" s="8">
        <v>42.230463184999998</v>
      </c>
      <c r="F61" s="11" t="str">
        <f t="shared" si="26"/>
        <v>N/A</v>
      </c>
      <c r="G61" s="8">
        <v>42.017839125999998</v>
      </c>
      <c r="H61" s="11" t="str">
        <f t="shared" si="27"/>
        <v>N/A</v>
      </c>
      <c r="I61" s="12">
        <v>0.96919999999999995</v>
      </c>
      <c r="J61" s="12">
        <v>-0.503</v>
      </c>
      <c r="K61" s="41" t="s">
        <v>733</v>
      </c>
      <c r="L61" s="9" t="str">
        <f>IF(J61="Div by 0", "N/A", IF(OR(J61="N/A",K61="N/A"),"N/A", IF(J61&gt;VALUE(MID(K61,1,2)), "No", IF(J61&lt;-1*VALUE(MID(K61,1,2)), "No", "Yes"))))</f>
        <v>Yes</v>
      </c>
    </row>
    <row r="62" spans="1:12" x14ac:dyDescent="0.25">
      <c r="A62" s="7" t="s">
        <v>682</v>
      </c>
      <c r="B62" s="33" t="s">
        <v>286</v>
      </c>
      <c r="C62" s="8">
        <v>69.300121855</v>
      </c>
      <c r="D62" s="11" t="str">
        <f>IF($B62="N/A","N/A",IF(C62&gt;70,"No",IF(C62&lt;40,"No","Yes")))</f>
        <v>Yes</v>
      </c>
      <c r="E62" s="8">
        <v>67.093085400000007</v>
      </c>
      <c r="F62" s="11" t="str">
        <f>IF($B62="N/A","N/A",IF(E62&gt;70,"No",IF(E62&lt;40,"No","Yes")))</f>
        <v>Yes</v>
      </c>
      <c r="G62" s="8">
        <v>70.323888823000004</v>
      </c>
      <c r="H62" s="11" t="str">
        <f>IF($B62="N/A","N/A",IF(G62&gt;70,"No",IF(G62&lt;40,"No","Yes")))</f>
        <v>No</v>
      </c>
      <c r="I62" s="12">
        <v>-3.18</v>
      </c>
      <c r="J62" s="12">
        <v>4.8150000000000004</v>
      </c>
      <c r="K62" s="41" t="s">
        <v>733</v>
      </c>
      <c r="L62" s="9" t="str">
        <f t="shared" si="11"/>
        <v>Yes</v>
      </c>
    </row>
    <row r="63" spans="1:12" x14ac:dyDescent="0.25">
      <c r="A63" s="2" t="s">
        <v>683</v>
      </c>
      <c r="B63" s="33" t="s">
        <v>217</v>
      </c>
      <c r="C63" s="8">
        <v>73.991357918000006</v>
      </c>
      <c r="D63" s="11" t="str">
        <f>IF($B63="N/A","N/A",IF(C63&gt;10,"No",IF(C63&lt;-10,"No","Yes")))</f>
        <v>N/A</v>
      </c>
      <c r="E63" s="8">
        <v>73.739346283000003</v>
      </c>
      <c r="F63" s="11" t="str">
        <f>IF($B63="N/A","N/A",IF(E63&gt;10,"No",IF(E63&lt;-10,"No","Yes")))</f>
        <v>N/A</v>
      </c>
      <c r="G63" s="8">
        <v>72.656574651</v>
      </c>
      <c r="H63" s="11" t="str">
        <f>IF($B63="N/A","N/A",IF(G63&gt;10,"No",IF(G63&lt;-10,"No","Yes")))</f>
        <v>N/A</v>
      </c>
      <c r="I63" s="12">
        <v>-0.34100000000000003</v>
      </c>
      <c r="J63" s="12">
        <v>-1.47</v>
      </c>
      <c r="K63" s="33" t="s">
        <v>217</v>
      </c>
      <c r="L63" s="9" t="str">
        <f t="shared" si="11"/>
        <v>N/A</v>
      </c>
    </row>
    <row r="64" spans="1:12" x14ac:dyDescent="0.25">
      <c r="A64" s="2" t="s">
        <v>684</v>
      </c>
      <c r="B64" s="33" t="s">
        <v>217</v>
      </c>
      <c r="C64" s="8">
        <v>88.307194125999999</v>
      </c>
      <c r="D64" s="11" t="str">
        <f t="shared" ref="D64:D70" si="28">IF($B64="N/A","N/A",IF(C64&gt;10,"No",IF(C64&lt;-10,"No","Yes")))</f>
        <v>N/A</v>
      </c>
      <c r="E64" s="8">
        <v>69.551701426999998</v>
      </c>
      <c r="F64" s="11" t="str">
        <f t="shared" ref="F64:F70" si="29">IF($B64="N/A","N/A",IF(E64&gt;10,"No",IF(E64&lt;-10,"No","Yes")))</f>
        <v>N/A</v>
      </c>
      <c r="G64" s="8">
        <v>78.299651660999999</v>
      </c>
      <c r="H64" s="11" t="str">
        <f t="shared" ref="H64:H70" si="30">IF($B64="N/A","N/A",IF(G64&gt;10,"No",IF(G64&lt;-10,"No","Yes")))</f>
        <v>N/A</v>
      </c>
      <c r="I64" s="12">
        <v>-21.2</v>
      </c>
      <c r="J64" s="12">
        <v>12.58</v>
      </c>
      <c r="K64" s="33" t="s">
        <v>217</v>
      </c>
      <c r="L64" s="9" t="str">
        <f t="shared" si="11"/>
        <v>N/A</v>
      </c>
    </row>
    <row r="65" spans="1:12" x14ac:dyDescent="0.25">
      <c r="A65" s="2" t="s">
        <v>427</v>
      </c>
      <c r="B65" s="33" t="s">
        <v>217</v>
      </c>
      <c r="C65" s="8">
        <v>69.051675184999993</v>
      </c>
      <c r="D65" s="11" t="str">
        <f t="shared" si="28"/>
        <v>N/A</v>
      </c>
      <c r="E65" s="8">
        <v>70.099754085000001</v>
      </c>
      <c r="F65" s="11" t="str">
        <f t="shared" si="29"/>
        <v>N/A</v>
      </c>
      <c r="G65" s="8">
        <v>72.800963852999999</v>
      </c>
      <c r="H65" s="11" t="str">
        <f t="shared" si="30"/>
        <v>N/A</v>
      </c>
      <c r="I65" s="12">
        <v>1.518</v>
      </c>
      <c r="J65" s="12">
        <v>3.8530000000000002</v>
      </c>
      <c r="K65" s="33" t="s">
        <v>217</v>
      </c>
      <c r="L65" s="9" t="str">
        <f t="shared" si="11"/>
        <v>N/A</v>
      </c>
    </row>
    <row r="66" spans="1:12" x14ac:dyDescent="0.25">
      <c r="A66" s="2" t="s">
        <v>685</v>
      </c>
      <c r="B66" s="33" t="s">
        <v>217</v>
      </c>
      <c r="C66" s="8">
        <v>46.468729017999998</v>
      </c>
      <c r="D66" s="11" t="str">
        <f t="shared" si="28"/>
        <v>N/A</v>
      </c>
      <c r="E66" s="8">
        <v>53.432927311999997</v>
      </c>
      <c r="F66" s="11" t="str">
        <f t="shared" si="29"/>
        <v>N/A</v>
      </c>
      <c r="G66" s="8">
        <v>55.358873789</v>
      </c>
      <c r="H66" s="11" t="str">
        <f t="shared" si="30"/>
        <v>N/A</v>
      </c>
      <c r="I66" s="12">
        <v>14.99</v>
      </c>
      <c r="J66" s="12">
        <v>3.6040000000000001</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1.1095911332999999</v>
      </c>
      <c r="D68" s="11" t="str">
        <f t="shared" si="28"/>
        <v>N/A</v>
      </c>
      <c r="E68" s="8">
        <v>1.1176851753000001</v>
      </c>
      <c r="F68" s="11" t="str">
        <f t="shared" si="29"/>
        <v>N/A</v>
      </c>
      <c r="G68" s="8">
        <v>1.285407169</v>
      </c>
      <c r="H68" s="11" t="str">
        <f t="shared" si="30"/>
        <v>N/A</v>
      </c>
      <c r="I68" s="12">
        <v>0.72950000000000004</v>
      </c>
      <c r="J68" s="12">
        <v>15.01</v>
      </c>
      <c r="K68" s="33" t="s">
        <v>217</v>
      </c>
      <c r="L68" s="9" t="str">
        <f t="shared" si="11"/>
        <v>N/A</v>
      </c>
    </row>
    <row r="69" spans="1:12" x14ac:dyDescent="0.25">
      <c r="A69" s="3" t="s">
        <v>151</v>
      </c>
      <c r="B69" s="33" t="s">
        <v>217</v>
      </c>
      <c r="C69" s="8">
        <v>1.3726082664999999</v>
      </c>
      <c r="D69" s="11" t="str">
        <f t="shared" si="28"/>
        <v>N/A</v>
      </c>
      <c r="E69" s="8">
        <v>1.343205958</v>
      </c>
      <c r="F69" s="11" t="str">
        <f t="shared" si="29"/>
        <v>N/A</v>
      </c>
      <c r="G69" s="8">
        <v>1.3074315830000001</v>
      </c>
      <c r="H69" s="11" t="str">
        <f t="shared" si="30"/>
        <v>N/A</v>
      </c>
      <c r="I69" s="12">
        <v>-2.14</v>
      </c>
      <c r="J69" s="12">
        <v>-2.66</v>
      </c>
      <c r="K69" s="33" t="s">
        <v>217</v>
      </c>
      <c r="L69" s="9" t="str">
        <f t="shared" si="11"/>
        <v>N/A</v>
      </c>
    </row>
    <row r="70" spans="1:12" x14ac:dyDescent="0.25">
      <c r="A70" s="3" t="s">
        <v>152</v>
      </c>
      <c r="B70" s="33" t="s">
        <v>217</v>
      </c>
      <c r="C70" s="8">
        <v>1.4600822903999999</v>
      </c>
      <c r="D70" s="11" t="str">
        <f t="shared" si="28"/>
        <v>N/A</v>
      </c>
      <c r="E70" s="8">
        <v>1.4243177441999999</v>
      </c>
      <c r="F70" s="11" t="str">
        <f t="shared" si="29"/>
        <v>N/A</v>
      </c>
      <c r="G70" s="8">
        <v>1.3845495162999999</v>
      </c>
      <c r="H70" s="11" t="str">
        <f t="shared" si="30"/>
        <v>N/A</v>
      </c>
      <c r="I70" s="12">
        <v>-2.4500000000000002</v>
      </c>
      <c r="J70" s="12">
        <v>-2.79</v>
      </c>
      <c r="K70" s="33" t="s">
        <v>217</v>
      </c>
      <c r="L70" s="9" t="str">
        <f t="shared" si="11"/>
        <v>N/A</v>
      </c>
    </row>
    <row r="71" spans="1:12" x14ac:dyDescent="0.25">
      <c r="A71" s="2" t="s">
        <v>953</v>
      </c>
      <c r="B71" s="41" t="s">
        <v>217</v>
      </c>
      <c r="C71" s="1">
        <v>6644</v>
      </c>
      <c r="D71" s="11" t="str">
        <f>IF($B71="N/A","N/A",IF(C71&gt;10,"No",IF(C71&lt;-10,"No","Yes")))</f>
        <v>N/A</v>
      </c>
      <c r="E71" s="1">
        <v>6125</v>
      </c>
      <c r="F71" s="11" t="str">
        <f>IF($B71="N/A","N/A",IF(E71&gt;10,"No",IF(E71&lt;-10,"No","Yes")))</f>
        <v>N/A</v>
      </c>
      <c r="G71" s="1">
        <v>2915</v>
      </c>
      <c r="H71" s="11" t="str">
        <f>IF($B71="N/A","N/A",IF(G71&gt;10,"No",IF(G71&lt;-10,"No","Yes")))</f>
        <v>N/A</v>
      </c>
      <c r="I71" s="12">
        <v>-7.81</v>
      </c>
      <c r="J71" s="12">
        <v>-52.4</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298</v>
      </c>
      <c r="D73" s="11" t="str">
        <f t="shared" si="31"/>
        <v>No</v>
      </c>
      <c r="E73" s="1">
        <v>297</v>
      </c>
      <c r="F73" s="11" t="str">
        <f t="shared" si="32"/>
        <v>No</v>
      </c>
      <c r="G73" s="1">
        <v>107</v>
      </c>
      <c r="H73" s="11" t="str">
        <f t="shared" si="33"/>
        <v>No</v>
      </c>
      <c r="I73" s="12">
        <v>-0.33600000000000002</v>
      </c>
      <c r="J73" s="12">
        <v>-64</v>
      </c>
      <c r="K73" s="33" t="s">
        <v>217</v>
      </c>
      <c r="L73" s="9" t="str">
        <f t="shared" si="11"/>
        <v>N/A</v>
      </c>
    </row>
    <row r="74" spans="1:12" x14ac:dyDescent="0.25">
      <c r="A74" s="3" t="s">
        <v>207</v>
      </c>
      <c r="B74" s="56" t="s">
        <v>217</v>
      </c>
      <c r="C74" s="13">
        <v>1.6778523489999999</v>
      </c>
      <c r="D74" s="11" t="str">
        <f>IF($B74="N/A","N/A",IF(C74&gt;10,"No",IF(C74&lt;-10,"No","Yes")))</f>
        <v>N/A</v>
      </c>
      <c r="E74" s="13">
        <v>8.0808080808000007</v>
      </c>
      <c r="F74" s="11" t="str">
        <f>IF($B74="N/A","N/A",IF(E74&gt;10,"No",IF(E74&lt;-10,"No","Yes")))</f>
        <v>N/A</v>
      </c>
      <c r="G74" s="13">
        <v>17.757009346</v>
      </c>
      <c r="H74" s="11" t="str">
        <f>IF($B74="N/A","N/A",IF(G74&gt;10,"No",IF(G74&lt;-10,"No","Yes")))</f>
        <v>N/A</v>
      </c>
      <c r="I74" s="12">
        <v>381.6</v>
      </c>
      <c r="J74" s="12">
        <v>119.7</v>
      </c>
      <c r="K74" s="56" t="s">
        <v>217</v>
      </c>
      <c r="L74" s="9" t="str">
        <f t="shared" si="11"/>
        <v>N/A</v>
      </c>
    </row>
    <row r="75" spans="1:12" x14ac:dyDescent="0.25">
      <c r="A75" s="2" t="s">
        <v>65</v>
      </c>
      <c r="B75" s="41" t="s">
        <v>217</v>
      </c>
      <c r="C75" s="1">
        <v>286785</v>
      </c>
      <c r="D75" s="11" t="str">
        <f>IF($B75="N/A","N/A",IF(C75&gt;10,"No",IF(C75&lt;-10,"No","Yes")))</f>
        <v>N/A</v>
      </c>
      <c r="E75" s="1">
        <v>290536</v>
      </c>
      <c r="F75" s="11" t="str">
        <f>IF($B75="N/A","N/A",IF(E75&gt;10,"No",IF(E75&lt;-10,"No","Yes")))</f>
        <v>N/A</v>
      </c>
      <c r="G75" s="1">
        <v>271118</v>
      </c>
      <c r="H75" s="11" t="str">
        <f>IF($B75="N/A","N/A",IF(G75&gt;10,"No",IF(G75&lt;-10,"No","Yes")))</f>
        <v>N/A</v>
      </c>
      <c r="I75" s="12">
        <v>1.3080000000000001</v>
      </c>
      <c r="J75" s="12">
        <v>-6.68</v>
      </c>
      <c r="K75" s="41" t="s">
        <v>733</v>
      </c>
      <c r="L75" s="9" t="str">
        <f t="shared" ref="L75:L107" si="34">IF(J75="Div by 0", "N/A", IF(K75="N/A","N/A", IF(J75&gt;VALUE(MID(K75,1,2)), "No", IF(J75&lt;-1*VALUE(MID(K75,1,2)), "No", "Yes"))))</f>
        <v>Yes</v>
      </c>
    </row>
    <row r="76" spans="1:12" x14ac:dyDescent="0.25">
      <c r="A76" s="4" t="s">
        <v>66</v>
      </c>
      <c r="B76" s="41" t="s">
        <v>217</v>
      </c>
      <c r="C76" s="1">
        <v>263769.95</v>
      </c>
      <c r="D76" s="11" t="str">
        <f>IF($B76="N/A","N/A",IF(C76&gt;10,"No",IF(C76&lt;-10,"No","Yes")))</f>
        <v>N/A</v>
      </c>
      <c r="E76" s="1">
        <v>255799.39</v>
      </c>
      <c r="F76" s="11" t="str">
        <f>IF($B76="N/A","N/A",IF(E76&gt;10,"No",IF(E76&lt;-10,"No","Yes")))</f>
        <v>N/A</v>
      </c>
      <c r="G76" s="1">
        <v>240468.2</v>
      </c>
      <c r="H76" s="11" t="str">
        <f>IF($B76="N/A","N/A",IF(G76&gt;10,"No",IF(G76&lt;-10,"No","Yes")))</f>
        <v>N/A</v>
      </c>
      <c r="I76" s="12">
        <v>-3.02</v>
      </c>
      <c r="J76" s="12">
        <v>-5.99</v>
      </c>
      <c r="K76" s="41" t="s">
        <v>734</v>
      </c>
      <c r="L76" s="9" t="str">
        <f t="shared" si="34"/>
        <v>Yes</v>
      </c>
    </row>
    <row r="77" spans="1:12" x14ac:dyDescent="0.25">
      <c r="A77" s="3" t="s">
        <v>67</v>
      </c>
      <c r="B77" s="33" t="s">
        <v>287</v>
      </c>
      <c r="C77" s="8">
        <v>97.274065155000002</v>
      </c>
      <c r="D77" s="11" t="str">
        <f>IF($B77="N/A","N/A",IF(C77&gt;=90,"Yes","No"))</f>
        <v>Yes</v>
      </c>
      <c r="E77" s="8">
        <v>97.852664262000005</v>
      </c>
      <c r="F77" s="11" t="str">
        <f>IF($B77="N/A","N/A",IF(E77&gt;=90,"Yes","No"))</f>
        <v>Yes</v>
      </c>
      <c r="G77" s="8">
        <v>98.421475197999996</v>
      </c>
      <c r="H77" s="11" t="str">
        <f>IF($B77="N/A","N/A",IF(G77&gt;=90,"Yes","No"))</f>
        <v>Yes</v>
      </c>
      <c r="I77" s="12">
        <v>0.5948</v>
      </c>
      <c r="J77" s="12">
        <v>0.58130000000000004</v>
      </c>
      <c r="K77" s="41" t="s">
        <v>733</v>
      </c>
      <c r="L77" s="9" t="str">
        <f t="shared" si="34"/>
        <v>Yes</v>
      </c>
    </row>
    <row r="78" spans="1:12" x14ac:dyDescent="0.25">
      <c r="A78" s="2" t="s">
        <v>954</v>
      </c>
      <c r="B78" s="33" t="s">
        <v>287</v>
      </c>
      <c r="C78" s="8">
        <v>98.110622479</v>
      </c>
      <c r="D78" s="11" t="str">
        <f>IF($B78="N/A","N/A",IF(C78&gt;=90,"Yes","No"))</f>
        <v>Yes</v>
      </c>
      <c r="E78" s="8">
        <v>98.669478726999998</v>
      </c>
      <c r="F78" s="11" t="str">
        <f>IF($B78="N/A","N/A",IF(E78&gt;=90,"Yes","No"))</f>
        <v>Yes</v>
      </c>
      <c r="G78" s="8">
        <v>98.912776152000006</v>
      </c>
      <c r="H78" s="11" t="str">
        <f>IF($B78="N/A","N/A",IF(G78&gt;=90,"Yes","No"))</f>
        <v>Yes</v>
      </c>
      <c r="I78" s="12">
        <v>0.5696</v>
      </c>
      <c r="J78" s="12">
        <v>0.24660000000000001</v>
      </c>
      <c r="K78" s="41" t="s">
        <v>733</v>
      </c>
      <c r="L78" s="9" t="str">
        <f t="shared" si="34"/>
        <v>Yes</v>
      </c>
    </row>
    <row r="79" spans="1:12" x14ac:dyDescent="0.25">
      <c r="A79" s="6" t="s">
        <v>955</v>
      </c>
      <c r="B79" s="41" t="s">
        <v>288</v>
      </c>
      <c r="C79" s="13">
        <v>51.389340220000001</v>
      </c>
      <c r="D79" s="11" t="str">
        <f>IF($B79="N/A","N/A",IF(C79&gt;55,"No",IF(C79&lt;30,"No","Yes")))</f>
        <v>Yes</v>
      </c>
      <c r="E79" s="13">
        <v>50.352872302000002</v>
      </c>
      <c r="F79" s="11" t="str">
        <f>IF($B79="N/A","N/A",IF(E79&gt;55,"No",IF(E79&lt;30,"No","Yes")))</f>
        <v>Yes</v>
      </c>
      <c r="G79" s="13">
        <v>50.117119596000002</v>
      </c>
      <c r="H79" s="11" t="str">
        <f>IF($B79="N/A","N/A",IF(G79&gt;55,"No",IF(G79&lt;30,"No","Yes")))</f>
        <v>Yes</v>
      </c>
      <c r="I79" s="12">
        <v>-2.02</v>
      </c>
      <c r="J79" s="12">
        <v>-0.46800000000000003</v>
      </c>
      <c r="K79" s="41" t="s">
        <v>733</v>
      </c>
      <c r="L79" s="9" t="str">
        <f t="shared" si="34"/>
        <v>Yes</v>
      </c>
    </row>
    <row r="80" spans="1:12" ht="25" x14ac:dyDescent="0.25">
      <c r="A80" s="2" t="s">
        <v>956</v>
      </c>
      <c r="B80" s="41" t="s">
        <v>282</v>
      </c>
      <c r="C80" s="13">
        <v>1.7497428387</v>
      </c>
      <c r="D80" s="11" t="str">
        <f>IF($B80="N/A","N/A",IF(C80&gt;=5,"No",IF(C80&lt;0,"No","Yes")))</f>
        <v>Yes</v>
      </c>
      <c r="E80" s="13">
        <v>1.4844976182</v>
      </c>
      <c r="F80" s="11" t="str">
        <f>IF($B80="N/A","N/A",IF(E80&gt;=5,"No",IF(E80&lt;0,"No","Yes")))</f>
        <v>Yes</v>
      </c>
      <c r="G80" s="13">
        <v>1.2452142609000001</v>
      </c>
      <c r="H80" s="11" t="str">
        <f>IF($B80="N/A","N/A",IF(G80&gt;=5,"No",IF(G80&lt;0,"No","Yes")))</f>
        <v>Yes</v>
      </c>
      <c r="I80" s="12">
        <v>-15.2</v>
      </c>
      <c r="J80" s="12">
        <v>-16.100000000000001</v>
      </c>
      <c r="K80" s="41" t="s">
        <v>217</v>
      </c>
      <c r="L80" s="9" t="str">
        <f t="shared" si="34"/>
        <v>N/A</v>
      </c>
    </row>
    <row r="81" spans="1:12" ht="25" x14ac:dyDescent="0.25">
      <c r="A81" s="2" t="s">
        <v>957</v>
      </c>
      <c r="B81" s="41" t="s">
        <v>217</v>
      </c>
      <c r="C81" s="13">
        <v>12.1948498</v>
      </c>
      <c r="D81" s="41" t="s">
        <v>217</v>
      </c>
      <c r="E81" s="13">
        <v>16.489522813000001</v>
      </c>
      <c r="F81" s="41" t="s">
        <v>217</v>
      </c>
      <c r="G81" s="13">
        <v>20.365302193000002</v>
      </c>
      <c r="H81" s="41" t="s">
        <v>217</v>
      </c>
      <c r="I81" s="12">
        <v>35.22</v>
      </c>
      <c r="J81" s="12">
        <v>23.5</v>
      </c>
      <c r="K81" s="41" t="s">
        <v>217</v>
      </c>
      <c r="L81" s="9" t="str">
        <f t="shared" si="34"/>
        <v>N/A</v>
      </c>
    </row>
    <row r="82" spans="1:12" ht="25" x14ac:dyDescent="0.25">
      <c r="A82" s="2" t="s">
        <v>958</v>
      </c>
      <c r="B82" s="41" t="s">
        <v>217</v>
      </c>
      <c r="C82" s="13">
        <v>34.484718516999997</v>
      </c>
      <c r="D82" s="41" t="s">
        <v>217</v>
      </c>
      <c r="E82" s="13">
        <v>29.881666987999999</v>
      </c>
      <c r="F82" s="41" t="s">
        <v>217</v>
      </c>
      <c r="G82" s="13">
        <v>24.93784994</v>
      </c>
      <c r="H82" s="41" t="s">
        <v>217</v>
      </c>
      <c r="I82" s="12">
        <v>-13.3</v>
      </c>
      <c r="J82" s="12">
        <v>-16.5</v>
      </c>
      <c r="K82" s="41" t="s">
        <v>217</v>
      </c>
      <c r="L82" s="9" t="str">
        <f t="shared" si="34"/>
        <v>N/A</v>
      </c>
    </row>
    <row r="83" spans="1:12" ht="25" x14ac:dyDescent="0.25">
      <c r="A83" s="2" t="s">
        <v>959</v>
      </c>
      <c r="B83" s="41" t="s">
        <v>217</v>
      </c>
      <c r="C83" s="13">
        <v>11.541049915</v>
      </c>
      <c r="D83" s="41" t="s">
        <v>217</v>
      </c>
      <c r="E83" s="13">
        <v>17.673885508000001</v>
      </c>
      <c r="F83" s="41" t="s">
        <v>217</v>
      </c>
      <c r="G83" s="13">
        <v>21.428676811999999</v>
      </c>
      <c r="H83" s="41" t="s">
        <v>217</v>
      </c>
      <c r="I83" s="12">
        <v>53.14</v>
      </c>
      <c r="J83" s="12">
        <v>21.24</v>
      </c>
      <c r="K83" s="41" t="s">
        <v>217</v>
      </c>
      <c r="L83" s="9" t="str">
        <f t="shared" si="34"/>
        <v>N/A</v>
      </c>
    </row>
    <row r="84" spans="1:12" ht="25" x14ac:dyDescent="0.25">
      <c r="A84" s="2" t="s">
        <v>960</v>
      </c>
      <c r="B84" s="41" t="s">
        <v>217</v>
      </c>
      <c r="C84" s="13">
        <v>2.3515874261</v>
      </c>
      <c r="D84" s="41" t="s">
        <v>217</v>
      </c>
      <c r="E84" s="13">
        <v>3.7771567035000002</v>
      </c>
      <c r="F84" s="41" t="s">
        <v>217</v>
      </c>
      <c r="G84" s="13">
        <v>4.2667768278000002</v>
      </c>
      <c r="H84" s="41" t="s">
        <v>217</v>
      </c>
      <c r="I84" s="12">
        <v>60.62</v>
      </c>
      <c r="J84" s="12">
        <v>12.96</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0</v>
      </c>
      <c r="D86" s="41" t="s">
        <v>217</v>
      </c>
      <c r="E86" s="13">
        <v>0</v>
      </c>
      <c r="F86" s="41" t="s">
        <v>217</v>
      </c>
      <c r="G86" s="13">
        <v>0</v>
      </c>
      <c r="H86" s="41" t="s">
        <v>217</v>
      </c>
      <c r="I86" s="12" t="s">
        <v>1742</v>
      </c>
      <c r="J86" s="12" t="s">
        <v>1742</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37.678051502000002</v>
      </c>
      <c r="D88" s="41" t="s">
        <v>217</v>
      </c>
      <c r="E88" s="13">
        <v>30.693270369</v>
      </c>
      <c r="F88" s="41" t="s">
        <v>217</v>
      </c>
      <c r="G88" s="13">
        <v>27.756179966000001</v>
      </c>
      <c r="H88" s="41" t="s">
        <v>217</v>
      </c>
      <c r="I88" s="12">
        <v>-18.5</v>
      </c>
      <c r="J88" s="12">
        <v>-9.57</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76.264100283999994</v>
      </c>
      <c r="D91" s="41" t="s">
        <v>217</v>
      </c>
      <c r="E91" s="13">
        <v>65.836591678999994</v>
      </c>
      <c r="F91" s="41" t="s">
        <v>217</v>
      </c>
      <c r="G91" s="13">
        <v>58.206020995000003</v>
      </c>
      <c r="H91" s="41" t="s">
        <v>217</v>
      </c>
      <c r="I91" s="12">
        <v>-13.7</v>
      </c>
      <c r="J91" s="12">
        <v>-11.6</v>
      </c>
      <c r="K91" s="41" t="s">
        <v>217</v>
      </c>
      <c r="L91" s="9" t="str">
        <f t="shared" si="34"/>
        <v>N/A</v>
      </c>
    </row>
    <row r="92" spans="1:12" x14ac:dyDescent="0.25">
      <c r="A92" s="2" t="s">
        <v>968</v>
      </c>
      <c r="B92" s="41" t="s">
        <v>217</v>
      </c>
      <c r="C92" s="13">
        <v>23.735899715999999</v>
      </c>
      <c r="D92" s="41" t="s">
        <v>217</v>
      </c>
      <c r="E92" s="13">
        <v>34.163408320999999</v>
      </c>
      <c r="F92" s="41" t="s">
        <v>217</v>
      </c>
      <c r="G92" s="13">
        <v>41.793979004999997</v>
      </c>
      <c r="H92" s="41" t="s">
        <v>217</v>
      </c>
      <c r="I92" s="12">
        <v>43.93</v>
      </c>
      <c r="J92" s="12">
        <v>22.34</v>
      </c>
      <c r="K92" s="41" t="s">
        <v>217</v>
      </c>
      <c r="L92" s="9" t="str">
        <f t="shared" si="34"/>
        <v>N/A</v>
      </c>
    </row>
    <row r="93" spans="1:12" x14ac:dyDescent="0.25">
      <c r="A93" s="6" t="s">
        <v>68</v>
      </c>
      <c r="B93" s="41" t="s">
        <v>217</v>
      </c>
      <c r="C93" s="1">
        <v>1957</v>
      </c>
      <c r="D93" s="11" t="str">
        <f>IF($B93="N/A","N/A",IF(C93&gt;10,"No",IF(C93&lt;-10,"No","Yes")))</f>
        <v>N/A</v>
      </c>
      <c r="E93" s="1">
        <v>2365</v>
      </c>
      <c r="F93" s="11" t="str">
        <f>IF($B93="N/A","N/A",IF(E93&gt;10,"No",IF(E93&lt;-10,"No","Yes")))</f>
        <v>N/A</v>
      </c>
      <c r="G93" s="1">
        <v>1927</v>
      </c>
      <c r="H93" s="11" t="str">
        <f>IF($B93="N/A","N/A",IF(G93&gt;10,"No",IF(G93&lt;-10,"No","Yes")))</f>
        <v>N/A</v>
      </c>
      <c r="I93" s="12">
        <v>20.85</v>
      </c>
      <c r="J93" s="12">
        <v>-18.5</v>
      </c>
      <c r="K93" s="41" t="s">
        <v>733</v>
      </c>
      <c r="L93" s="9" t="str">
        <f t="shared" si="34"/>
        <v>No</v>
      </c>
    </row>
    <row r="94" spans="1:12" x14ac:dyDescent="0.25">
      <c r="A94" s="2" t="s">
        <v>109</v>
      </c>
      <c r="B94" s="41" t="s">
        <v>217</v>
      </c>
      <c r="C94" s="13">
        <v>0</v>
      </c>
      <c r="D94" s="11" t="str">
        <f>IF($B94="N/A","N/A",IF(C94&gt;10,"No",IF(C94&lt;-10,"No","Yes")))</f>
        <v>N/A</v>
      </c>
      <c r="E94" s="13">
        <v>0</v>
      </c>
      <c r="F94" s="11" t="str">
        <f>IF($B94="N/A","N/A",IF(E94&gt;10,"No",IF(E94&lt;-10,"No","Yes")))</f>
        <v>N/A</v>
      </c>
      <c r="G94" s="13">
        <v>0</v>
      </c>
      <c r="H94" s="11" t="str">
        <f>IF($B94="N/A","N/A",IF(G94&gt;10,"No",IF(G94&lt;-10,"No","Yes")))</f>
        <v>N/A</v>
      </c>
      <c r="I94" s="12" t="s">
        <v>1742</v>
      </c>
      <c r="J94" s="12" t="s">
        <v>1742</v>
      </c>
      <c r="K94" s="41" t="s">
        <v>733</v>
      </c>
      <c r="L94" s="9" t="str">
        <f t="shared" si="34"/>
        <v>N/A</v>
      </c>
    </row>
    <row r="95" spans="1:12" x14ac:dyDescent="0.25">
      <c r="A95" s="2" t="s">
        <v>110</v>
      </c>
      <c r="B95" s="41" t="s">
        <v>217</v>
      </c>
      <c r="C95" s="13">
        <v>0.81757792539999996</v>
      </c>
      <c r="D95" s="11" t="str">
        <f>IF($B95="N/A","N/A",IF(C95&gt;10,"No",IF(C95&lt;-10,"No","Yes")))</f>
        <v>N/A</v>
      </c>
      <c r="E95" s="13">
        <v>6.1733615221999996</v>
      </c>
      <c r="F95" s="11" t="str">
        <f>IF($B95="N/A","N/A",IF(E95&gt;10,"No",IF(E95&lt;-10,"No","Yes")))</f>
        <v>N/A</v>
      </c>
      <c r="G95" s="13">
        <v>10.067462377</v>
      </c>
      <c r="H95" s="11" t="str">
        <f>IF($B95="N/A","N/A",IF(G95&gt;10,"No",IF(G95&lt;-10,"No","Yes")))</f>
        <v>N/A</v>
      </c>
      <c r="I95" s="12">
        <v>655.1</v>
      </c>
      <c r="J95" s="12">
        <v>63.08</v>
      </c>
      <c r="K95" s="41" t="s">
        <v>733</v>
      </c>
      <c r="L95" s="9" t="str">
        <f t="shared" si="34"/>
        <v>No</v>
      </c>
    </row>
    <row r="96" spans="1:12" x14ac:dyDescent="0.25">
      <c r="A96" s="4" t="s">
        <v>7</v>
      </c>
      <c r="B96" s="41" t="s">
        <v>217</v>
      </c>
      <c r="C96" s="13">
        <v>0.19561692559999999</v>
      </c>
      <c r="D96" s="11" t="str">
        <f>IF($B96="N/A","N/A",IF(C96&gt;10,"No",IF(C96&lt;-10,"No","Yes")))</f>
        <v>N/A</v>
      </c>
      <c r="E96" s="13">
        <v>0.21339868379999999</v>
      </c>
      <c r="F96" s="11" t="str">
        <f>IF($B96="N/A","N/A",IF(E96&gt;10,"No",IF(E96&lt;-10,"No","Yes")))</f>
        <v>N/A</v>
      </c>
      <c r="G96" s="13">
        <v>0.23827263409999999</v>
      </c>
      <c r="H96" s="11" t="str">
        <f>IF($B96="N/A","N/A",IF(G96&gt;10,"No",IF(G96&lt;-10,"No","Yes")))</f>
        <v>N/A</v>
      </c>
      <c r="I96" s="12">
        <v>9.09</v>
      </c>
      <c r="J96" s="12">
        <v>11.66</v>
      </c>
      <c r="K96" s="41" t="s">
        <v>734</v>
      </c>
      <c r="L96" s="9" t="str">
        <f t="shared" si="34"/>
        <v>Yes</v>
      </c>
    </row>
    <row r="97" spans="1:12" x14ac:dyDescent="0.25">
      <c r="A97" s="4" t="s">
        <v>184</v>
      </c>
      <c r="B97" s="41" t="s">
        <v>217</v>
      </c>
      <c r="C97" s="13">
        <v>60.248966996</v>
      </c>
      <c r="D97" s="11" t="str">
        <f t="shared" ref="D97:D98" si="35">IF($B97="N/A","N/A",IF(C97&gt;10,"No",IF(C97&lt;-10,"No","Yes")))</f>
        <v>N/A</v>
      </c>
      <c r="E97" s="13">
        <v>60.089971638999998</v>
      </c>
      <c r="F97" s="11" t="str">
        <f t="shared" ref="F97:F98" si="36">IF($B97="N/A","N/A",IF(E97&gt;10,"No",IF(E97&lt;-10,"No","Yes")))</f>
        <v>N/A</v>
      </c>
      <c r="G97" s="13">
        <v>61.473233057000002</v>
      </c>
      <c r="H97" s="11" t="str">
        <f t="shared" ref="H97:H98" si="37">IF($B97="N/A","N/A",IF(G97&gt;10,"No",IF(G97&lt;-10,"No","Yes")))</f>
        <v>N/A</v>
      </c>
      <c r="I97" s="12">
        <v>-0.26400000000000001</v>
      </c>
      <c r="J97" s="12">
        <v>2.302</v>
      </c>
      <c r="K97" s="41" t="s">
        <v>733</v>
      </c>
      <c r="L97" s="9" t="str">
        <f>IF(J97="Div by 0", "N/A", IF(OR(J97="N/A",K97="N/A"),"N/A", IF(J97&gt;VALUE(MID(K97,1,2)), "No", IF(J97&lt;-1*VALUE(MID(K97,1,2)), "No", "Yes"))))</f>
        <v>Yes</v>
      </c>
    </row>
    <row r="98" spans="1:12" x14ac:dyDescent="0.25">
      <c r="A98" s="4" t="s">
        <v>185</v>
      </c>
      <c r="B98" s="41" t="s">
        <v>217</v>
      </c>
      <c r="C98" s="13">
        <v>39.751033004</v>
      </c>
      <c r="D98" s="11" t="str">
        <f t="shared" si="35"/>
        <v>N/A</v>
      </c>
      <c r="E98" s="13">
        <v>39.910028361000002</v>
      </c>
      <c r="F98" s="11" t="str">
        <f t="shared" si="36"/>
        <v>N/A</v>
      </c>
      <c r="G98" s="13">
        <v>38.526766942999998</v>
      </c>
      <c r="H98" s="11" t="str">
        <f t="shared" si="37"/>
        <v>N/A</v>
      </c>
      <c r="I98" s="12">
        <v>0.4</v>
      </c>
      <c r="J98" s="12">
        <v>-3.47</v>
      </c>
      <c r="K98" s="41" t="s">
        <v>733</v>
      </c>
      <c r="L98" s="9" t="str">
        <f>IF(J98="Div by 0", "N/A", IF(OR(J98="N/A",K98="N/A"),"N/A", IF(J98&gt;VALUE(MID(K98,1,2)), "No", IF(J98&lt;-1*VALUE(MID(K98,1,2)), "No", "Yes"))))</f>
        <v>Yes</v>
      </c>
    </row>
    <row r="99" spans="1:12" x14ac:dyDescent="0.25">
      <c r="A99" s="2" t="s">
        <v>8</v>
      </c>
      <c r="B99" s="41" t="s">
        <v>289</v>
      </c>
      <c r="C99" s="13">
        <v>6.2001150687999997</v>
      </c>
      <c r="D99" s="11" t="str">
        <f>IF($B99="N/A","N/A",IF(C99&gt;10,"No",IF(C99&lt;5,"No","Yes")))</f>
        <v>Yes</v>
      </c>
      <c r="E99" s="13">
        <v>6.0092380979</v>
      </c>
      <c r="F99" s="11" t="str">
        <f>IF($B99="N/A","N/A",IF(E99&gt;10,"No",IF(E99&lt;5,"No","Yes")))</f>
        <v>Yes</v>
      </c>
      <c r="G99" s="13">
        <v>6.2758651214999999</v>
      </c>
      <c r="H99" s="11" t="str">
        <f t="shared" ref="H99:H102" si="38">IF($B99="N/A","N/A",IF(G99&gt;10,"No",IF(G99&lt;5,"No","Yes")))</f>
        <v>Yes</v>
      </c>
      <c r="I99" s="12">
        <v>-3.08</v>
      </c>
      <c r="J99" s="12">
        <v>4.4370000000000003</v>
      </c>
      <c r="K99" s="41" t="s">
        <v>734</v>
      </c>
      <c r="L99" s="9" t="str">
        <f t="shared" si="34"/>
        <v>Yes</v>
      </c>
    </row>
    <row r="100" spans="1:12" x14ac:dyDescent="0.25">
      <c r="A100" s="2" t="s">
        <v>153</v>
      </c>
      <c r="B100" s="41" t="s">
        <v>289</v>
      </c>
      <c r="C100" s="13">
        <v>4.6634238192000002</v>
      </c>
      <c r="D100" s="11" t="str">
        <f>IF($B100="N/A","N/A",IF(C100&gt;10,"No",IF(C100&lt;5,"No","Yes")))</f>
        <v>No</v>
      </c>
      <c r="E100" s="13">
        <v>4.7494974804999996</v>
      </c>
      <c r="F100" s="11" t="str">
        <f t="shared" ref="F100:F102" si="39">IF($B100="N/A","N/A",IF(E100&gt;10,"No",IF(E100&lt;5,"No","Yes")))</f>
        <v>No</v>
      </c>
      <c r="G100" s="13">
        <v>5.8889487234000004</v>
      </c>
      <c r="H100" s="11" t="str">
        <f t="shared" si="38"/>
        <v>Yes</v>
      </c>
      <c r="I100" s="12">
        <v>1.8460000000000001</v>
      </c>
      <c r="J100" s="12">
        <v>23.99</v>
      </c>
      <c r="K100" s="41" t="s">
        <v>734</v>
      </c>
      <c r="L100" s="9" t="str">
        <f t="shared" si="34"/>
        <v>No</v>
      </c>
    </row>
    <row r="101" spans="1:12" x14ac:dyDescent="0.25">
      <c r="A101" s="2" t="s">
        <v>154</v>
      </c>
      <c r="B101" s="41" t="s">
        <v>289</v>
      </c>
      <c r="C101" s="13">
        <v>5.8489809439</v>
      </c>
      <c r="D101" s="11" t="str">
        <f>IF($B101="N/A","N/A",IF(C101&gt;10,"No",IF(C101&lt;5,"No","Yes")))</f>
        <v>Yes</v>
      </c>
      <c r="E101" s="13">
        <v>5.6936145607000004</v>
      </c>
      <c r="F101" s="11" t="str">
        <f t="shared" si="39"/>
        <v>Yes</v>
      </c>
      <c r="G101" s="13">
        <v>5.9877986707000002</v>
      </c>
      <c r="H101" s="11" t="str">
        <f t="shared" si="38"/>
        <v>Yes</v>
      </c>
      <c r="I101" s="12">
        <v>-2.66</v>
      </c>
      <c r="J101" s="12">
        <v>5.1669999999999998</v>
      </c>
      <c r="K101" s="41" t="s">
        <v>734</v>
      </c>
      <c r="L101" s="9" t="str">
        <f t="shared" si="34"/>
        <v>Yes</v>
      </c>
    </row>
    <row r="102" spans="1:12" x14ac:dyDescent="0.25">
      <c r="A102" s="2" t="s">
        <v>155</v>
      </c>
      <c r="B102" s="41" t="s">
        <v>289</v>
      </c>
      <c r="C102" s="13">
        <v>6.2102271736999999</v>
      </c>
      <c r="D102" s="11" t="str">
        <f>IF($B102="N/A","N/A",IF(C102&gt;10,"No",IF(C102&lt;5,"No","Yes")))</f>
        <v>Yes</v>
      </c>
      <c r="E102" s="13">
        <v>6.0199080321</v>
      </c>
      <c r="F102" s="11" t="str">
        <f t="shared" si="39"/>
        <v>Yes</v>
      </c>
      <c r="G102" s="13">
        <v>6.2872992571999999</v>
      </c>
      <c r="H102" s="11" t="str">
        <f t="shared" si="38"/>
        <v>Yes</v>
      </c>
      <c r="I102" s="12">
        <v>-3.06</v>
      </c>
      <c r="J102" s="12">
        <v>4.4420000000000002</v>
      </c>
      <c r="K102" s="41" t="s">
        <v>734</v>
      </c>
      <c r="L102" s="9" t="str">
        <f t="shared" si="34"/>
        <v>Yes</v>
      </c>
    </row>
    <row r="103" spans="1:12" x14ac:dyDescent="0.25">
      <c r="A103" s="2" t="s">
        <v>969</v>
      </c>
      <c r="B103" s="41" t="s">
        <v>217</v>
      </c>
      <c r="C103" s="1">
        <v>4849</v>
      </c>
      <c r="D103" s="11" t="str">
        <f t="shared" ref="D103:D114" si="40">IF($B103="N/A","N/A",IF(C103&gt;10,"No",IF(C103&lt;-10,"No","Yes")))</f>
        <v>N/A</v>
      </c>
      <c r="E103" s="1">
        <v>3979</v>
      </c>
      <c r="F103" s="11" t="str">
        <f t="shared" ref="F103:F114" si="41">IF($B103="N/A","N/A",IF(E103&gt;10,"No",IF(E103&lt;-10,"No","Yes")))</f>
        <v>N/A</v>
      </c>
      <c r="G103" s="1">
        <v>1388</v>
      </c>
      <c r="H103" s="11" t="str">
        <f t="shared" ref="H103:H114" si="42">IF($B103="N/A","N/A",IF(G103&gt;10,"No",IF(G103&lt;-10,"No","Yes")))</f>
        <v>N/A</v>
      </c>
      <c r="I103" s="12">
        <v>-17.899999999999999</v>
      </c>
      <c r="J103" s="12">
        <v>-65.099999999999994</v>
      </c>
      <c r="K103" s="41" t="s">
        <v>733</v>
      </c>
      <c r="L103" s="9" t="str">
        <f t="shared" si="34"/>
        <v>No</v>
      </c>
    </row>
    <row r="104" spans="1:12" x14ac:dyDescent="0.25">
      <c r="A104" s="2" t="s">
        <v>970</v>
      </c>
      <c r="B104" s="41" t="s">
        <v>217</v>
      </c>
      <c r="C104" s="1">
        <v>1373</v>
      </c>
      <c r="D104" s="11" t="str">
        <f t="shared" si="40"/>
        <v>N/A</v>
      </c>
      <c r="E104" s="1">
        <v>1126</v>
      </c>
      <c r="F104" s="11" t="str">
        <f t="shared" si="41"/>
        <v>N/A</v>
      </c>
      <c r="G104" s="1">
        <v>1028</v>
      </c>
      <c r="H104" s="11" t="str">
        <f t="shared" si="42"/>
        <v>N/A</v>
      </c>
      <c r="I104" s="12">
        <v>-18</v>
      </c>
      <c r="J104" s="12">
        <v>-8.6999999999999993</v>
      </c>
      <c r="K104" s="41" t="s">
        <v>733</v>
      </c>
      <c r="L104" s="9" t="str">
        <f t="shared" si="34"/>
        <v>Yes</v>
      </c>
    </row>
    <row r="105" spans="1:12" x14ac:dyDescent="0.25">
      <c r="A105" s="2" t="s">
        <v>1</v>
      </c>
      <c r="B105" s="41" t="s">
        <v>217</v>
      </c>
      <c r="C105" s="13">
        <v>96.544449674999996</v>
      </c>
      <c r="D105" s="11" t="str">
        <f t="shared" si="40"/>
        <v>N/A</v>
      </c>
      <c r="E105" s="13">
        <v>96.881625685000003</v>
      </c>
      <c r="F105" s="11" t="str">
        <f t="shared" si="41"/>
        <v>N/A</v>
      </c>
      <c r="G105" s="13">
        <v>97.968412278000002</v>
      </c>
      <c r="H105" s="11" t="str">
        <f t="shared" si="42"/>
        <v>N/A</v>
      </c>
      <c r="I105" s="12">
        <v>0.34920000000000001</v>
      </c>
      <c r="J105" s="12">
        <v>1.1220000000000001</v>
      </c>
      <c r="K105" s="41" t="s">
        <v>734</v>
      </c>
      <c r="L105" s="9" t="str">
        <f t="shared" si="34"/>
        <v>Yes</v>
      </c>
    </row>
    <row r="106" spans="1:12" x14ac:dyDescent="0.25">
      <c r="A106" s="2" t="s">
        <v>69</v>
      </c>
      <c r="B106" s="41" t="s">
        <v>217</v>
      </c>
      <c r="C106" s="13">
        <v>93.692460496999999</v>
      </c>
      <c r="D106" s="11" t="str">
        <f t="shared" si="40"/>
        <v>N/A</v>
      </c>
      <c r="E106" s="13">
        <v>93.262658273</v>
      </c>
      <c r="F106" s="11" t="str">
        <f t="shared" si="41"/>
        <v>N/A</v>
      </c>
      <c r="G106" s="13">
        <v>93.019841119999995</v>
      </c>
      <c r="H106" s="11" t="str">
        <f t="shared" si="42"/>
        <v>N/A</v>
      </c>
      <c r="I106" s="12">
        <v>-0.45900000000000002</v>
      </c>
      <c r="J106" s="12">
        <v>-0.26</v>
      </c>
      <c r="K106" s="41" t="s">
        <v>734</v>
      </c>
      <c r="L106" s="9" t="str">
        <f t="shared" si="34"/>
        <v>Yes</v>
      </c>
    </row>
    <row r="107" spans="1:12" x14ac:dyDescent="0.25">
      <c r="A107" s="4" t="s">
        <v>70</v>
      </c>
      <c r="B107" s="41" t="s">
        <v>217</v>
      </c>
      <c r="C107" s="1">
        <v>272840</v>
      </c>
      <c r="D107" s="11" t="str">
        <f t="shared" si="40"/>
        <v>N/A</v>
      </c>
      <c r="E107" s="1">
        <v>276968</v>
      </c>
      <c r="F107" s="11" t="str">
        <f t="shared" si="41"/>
        <v>N/A</v>
      </c>
      <c r="G107" s="1">
        <v>256797</v>
      </c>
      <c r="H107" s="11" t="str">
        <f t="shared" si="42"/>
        <v>N/A</v>
      </c>
      <c r="I107" s="12">
        <v>1.5129999999999999</v>
      </c>
      <c r="J107" s="12">
        <v>-7.28</v>
      </c>
      <c r="K107" s="41" t="s">
        <v>733</v>
      </c>
      <c r="L107" s="9" t="str">
        <f t="shared" si="34"/>
        <v>Yes</v>
      </c>
    </row>
    <row r="108" spans="1:12" x14ac:dyDescent="0.25">
      <c r="A108" s="2" t="s">
        <v>688</v>
      </c>
      <c r="B108" s="41" t="s">
        <v>217</v>
      </c>
      <c r="C108" s="13">
        <v>1.7189561648</v>
      </c>
      <c r="D108" s="11" t="str">
        <f t="shared" si="40"/>
        <v>N/A</v>
      </c>
      <c r="E108" s="13">
        <v>1.5207533</v>
      </c>
      <c r="F108" s="11" t="str">
        <f t="shared" si="41"/>
        <v>N/A</v>
      </c>
      <c r="G108" s="13">
        <v>1.2180827658</v>
      </c>
      <c r="H108" s="11" t="str">
        <f t="shared" si="42"/>
        <v>N/A</v>
      </c>
      <c r="I108" s="12">
        <v>-11.5</v>
      </c>
      <c r="J108" s="12">
        <v>-19.899999999999999</v>
      </c>
      <c r="K108" s="41" t="s">
        <v>734</v>
      </c>
      <c r="L108" s="9" t="str">
        <f t="shared" ref="L108:L114" si="43">IF(J108="Div by 0", "N/A", IF(K108="N/A","N/A", IF(J108&gt;VALUE(MID(K108,1,2)), "No", IF(J108&lt;-1*VALUE(MID(K108,1,2)), "No", "Yes"))))</f>
        <v>No</v>
      </c>
    </row>
    <row r="109" spans="1:12" x14ac:dyDescent="0.25">
      <c r="A109" s="2" t="s">
        <v>687</v>
      </c>
      <c r="B109" s="41" t="s">
        <v>217</v>
      </c>
      <c r="C109" s="13">
        <v>0.71946928600000004</v>
      </c>
      <c r="D109" s="11" t="str">
        <f t="shared" si="40"/>
        <v>N/A</v>
      </c>
      <c r="E109" s="13">
        <v>0.84016926140000003</v>
      </c>
      <c r="F109" s="11" t="str">
        <f t="shared" si="41"/>
        <v>N/A</v>
      </c>
      <c r="G109" s="13">
        <v>0.96613278189999996</v>
      </c>
      <c r="H109" s="11" t="str">
        <f t="shared" si="42"/>
        <v>N/A</v>
      </c>
      <c r="I109" s="12">
        <v>16.78</v>
      </c>
      <c r="J109" s="12">
        <v>14.99</v>
      </c>
      <c r="K109" s="41" t="s">
        <v>734</v>
      </c>
      <c r="L109" s="9" t="str">
        <f t="shared" si="43"/>
        <v>Yes</v>
      </c>
    </row>
    <row r="110" spans="1:12" x14ac:dyDescent="0.25">
      <c r="A110" s="2" t="s">
        <v>686</v>
      </c>
      <c r="B110" s="41" t="s">
        <v>217</v>
      </c>
      <c r="C110" s="13">
        <v>97.561574548999999</v>
      </c>
      <c r="D110" s="11" t="str">
        <f t="shared" si="40"/>
        <v>N/A</v>
      </c>
      <c r="E110" s="13">
        <v>97.639077439000005</v>
      </c>
      <c r="F110" s="11" t="str">
        <f t="shared" si="41"/>
        <v>N/A</v>
      </c>
      <c r="G110" s="13">
        <v>97.815784452000003</v>
      </c>
      <c r="H110" s="11" t="str">
        <f t="shared" si="42"/>
        <v>N/A</v>
      </c>
      <c r="I110" s="12">
        <v>7.9399999999999998E-2</v>
      </c>
      <c r="J110" s="12">
        <v>0.18099999999999999</v>
      </c>
      <c r="K110" s="41" t="s">
        <v>734</v>
      </c>
      <c r="L110" s="9" t="str">
        <f t="shared" si="43"/>
        <v>Yes</v>
      </c>
    </row>
    <row r="111" spans="1:12" ht="25" x14ac:dyDescent="0.25">
      <c r="A111" s="4" t="s">
        <v>971</v>
      </c>
      <c r="B111" s="41" t="s">
        <v>217</v>
      </c>
      <c r="C111" s="13">
        <v>36.541660129</v>
      </c>
      <c r="D111" s="11" t="str">
        <f t="shared" si="40"/>
        <v>N/A</v>
      </c>
      <c r="E111" s="13">
        <v>35.874728089000001</v>
      </c>
      <c r="F111" s="11" t="str">
        <f t="shared" si="41"/>
        <v>N/A</v>
      </c>
      <c r="G111" s="13">
        <v>38.042107127000001</v>
      </c>
      <c r="H111" s="11" t="str">
        <f t="shared" si="42"/>
        <v>N/A</v>
      </c>
      <c r="I111" s="12">
        <v>-1.83</v>
      </c>
      <c r="J111" s="12">
        <v>6.0419999999999998</v>
      </c>
      <c r="K111" s="41" t="s">
        <v>734</v>
      </c>
      <c r="L111" s="9" t="str">
        <f t="shared" si="43"/>
        <v>Yes</v>
      </c>
    </row>
    <row r="112" spans="1:12" ht="25" x14ac:dyDescent="0.25">
      <c r="A112" s="4" t="s">
        <v>972</v>
      </c>
      <c r="B112" s="41" t="s">
        <v>217</v>
      </c>
      <c r="C112" s="13">
        <v>62.039506948000003</v>
      </c>
      <c r="D112" s="11" t="str">
        <f t="shared" si="40"/>
        <v>N/A</v>
      </c>
      <c r="E112" s="13">
        <v>62.679323732999997</v>
      </c>
      <c r="F112" s="11" t="str">
        <f t="shared" si="41"/>
        <v>N/A</v>
      </c>
      <c r="G112" s="13">
        <v>60.548174596000003</v>
      </c>
      <c r="H112" s="11" t="str">
        <f t="shared" si="42"/>
        <v>N/A</v>
      </c>
      <c r="I112" s="12">
        <v>1.0309999999999999</v>
      </c>
      <c r="J112" s="12">
        <v>-3.4</v>
      </c>
      <c r="K112" s="41" t="s">
        <v>734</v>
      </c>
      <c r="L112" s="9" t="str">
        <f t="shared" si="43"/>
        <v>Yes</v>
      </c>
    </row>
    <row r="113" spans="1:12" ht="25" x14ac:dyDescent="0.25">
      <c r="A113" s="4" t="s">
        <v>973</v>
      </c>
      <c r="B113" s="41" t="s">
        <v>217</v>
      </c>
      <c r="C113" s="13">
        <v>0.45295256029999997</v>
      </c>
      <c r="D113" s="11" t="str">
        <f t="shared" si="40"/>
        <v>N/A</v>
      </c>
      <c r="E113" s="13">
        <v>0.48014703860000002</v>
      </c>
      <c r="F113" s="11" t="str">
        <f t="shared" si="41"/>
        <v>N/A</v>
      </c>
      <c r="G113" s="13">
        <v>0.50568387199999998</v>
      </c>
      <c r="H113" s="11" t="str">
        <f t="shared" si="42"/>
        <v>N/A</v>
      </c>
      <c r="I113" s="12">
        <v>6.0039999999999996</v>
      </c>
      <c r="J113" s="12">
        <v>5.319</v>
      </c>
      <c r="K113" s="41" t="s">
        <v>734</v>
      </c>
      <c r="L113" s="9" t="str">
        <f t="shared" si="43"/>
        <v>Yes</v>
      </c>
    </row>
    <row r="114" spans="1:12" ht="25" x14ac:dyDescent="0.25">
      <c r="A114" s="4" t="s">
        <v>974</v>
      </c>
      <c r="B114" s="41" t="s">
        <v>217</v>
      </c>
      <c r="C114" s="13">
        <v>0.96588036330000004</v>
      </c>
      <c r="D114" s="11" t="str">
        <f t="shared" si="40"/>
        <v>N/A</v>
      </c>
      <c r="E114" s="13">
        <v>0.96580113999999995</v>
      </c>
      <c r="F114" s="11" t="str">
        <f t="shared" si="41"/>
        <v>N/A</v>
      </c>
      <c r="G114" s="13">
        <v>0.90403440570000004</v>
      </c>
      <c r="H114" s="11" t="str">
        <f t="shared" si="42"/>
        <v>N/A</v>
      </c>
      <c r="I114" s="12">
        <v>-8.0000000000000002E-3</v>
      </c>
      <c r="J114" s="12">
        <v>-6.4</v>
      </c>
      <c r="K114" s="41" t="s">
        <v>734</v>
      </c>
      <c r="L114" s="9" t="str">
        <f t="shared" si="43"/>
        <v>Yes</v>
      </c>
    </row>
    <row r="115" spans="1:12" x14ac:dyDescent="0.25">
      <c r="A115" s="2" t="s">
        <v>975</v>
      </c>
      <c r="B115" s="41" t="s">
        <v>290</v>
      </c>
      <c r="C115" s="13">
        <v>99.926226131000007</v>
      </c>
      <c r="D115" s="11" t="str">
        <f>IF($B115="N/A","N/A",IF(C115&gt;=99,"Yes","No"))</f>
        <v>Yes</v>
      </c>
      <c r="E115" s="13">
        <v>99.978302001000003</v>
      </c>
      <c r="F115" s="11" t="str">
        <f>IF($B115="N/A","N/A",IF(E115&gt;=99,"Yes","No"))</f>
        <v>Yes</v>
      </c>
      <c r="G115" s="13">
        <v>99.977102149999993</v>
      </c>
      <c r="H115" s="11" t="str">
        <f>IF($B115="N/A","N/A",IF(G115&gt;=99,"Yes","No"))</f>
        <v>Yes</v>
      </c>
      <c r="I115" s="12">
        <v>5.21E-2</v>
      </c>
      <c r="J115" s="12">
        <v>-1E-3</v>
      </c>
      <c r="K115" s="41" t="s">
        <v>733</v>
      </c>
      <c r="L115" s="9" t="str">
        <f t="shared" ref="L115:L149" si="44">IF(J115="Div by 0", "N/A", IF(K115="N/A","N/A", IF(J115&gt;VALUE(MID(K115,1,2)), "No", IF(J115&lt;-1*VALUE(MID(K115,1,2)), "No", "Yes"))))</f>
        <v>Yes</v>
      </c>
    </row>
    <row r="116" spans="1:12" x14ac:dyDescent="0.25">
      <c r="A116" s="2" t="s">
        <v>976</v>
      </c>
      <c r="B116" s="41" t="s">
        <v>217</v>
      </c>
      <c r="C116" s="13">
        <v>12.772865393</v>
      </c>
      <c r="D116" s="11" t="str">
        <f>IF($B116="N/A","N/A",IF(C116&gt;10,"No",IF(C116&lt;-10,"No","Yes")))</f>
        <v>N/A</v>
      </c>
      <c r="E116" s="13">
        <v>9.9416026345000006</v>
      </c>
      <c r="F116" s="11" t="str">
        <f>IF($B116="N/A","N/A",IF(E116&gt;10,"No",IF(E116&lt;-10,"No","Yes")))</f>
        <v>N/A</v>
      </c>
      <c r="G116" s="13">
        <v>8.4101266502000005</v>
      </c>
      <c r="H116" s="11" t="str">
        <f>IF($B116="N/A","N/A",IF(G116&gt;10,"No",IF(G116&lt;-10,"No","Yes")))</f>
        <v>N/A</v>
      </c>
      <c r="I116" s="12">
        <v>-22.2</v>
      </c>
      <c r="J116" s="12">
        <v>-15.4</v>
      </c>
      <c r="K116" s="41" t="s">
        <v>733</v>
      </c>
      <c r="L116" s="9" t="str">
        <f t="shared" si="44"/>
        <v>No</v>
      </c>
    </row>
    <row r="117" spans="1:12" x14ac:dyDescent="0.25">
      <c r="A117" s="3" t="s">
        <v>977</v>
      </c>
      <c r="B117" s="41" t="s">
        <v>284</v>
      </c>
      <c r="C117" s="8">
        <v>99.395702091000004</v>
      </c>
      <c r="D117" s="11" t="str">
        <f>IF($B117="N/A","N/A",IF(C117&gt;=98,"Yes","No"))</f>
        <v>Yes</v>
      </c>
      <c r="E117" s="8">
        <v>99.450989581000002</v>
      </c>
      <c r="F117" s="11" t="str">
        <f>IF($B117="N/A","N/A",IF(E117&gt;=98,"Yes","No"))</f>
        <v>Yes</v>
      </c>
      <c r="G117" s="8">
        <v>99.403751438</v>
      </c>
      <c r="H117" s="11" t="str">
        <f>IF($B117="N/A","N/A",IF(G117&gt;=98,"Yes","No"))</f>
        <v>Yes</v>
      </c>
      <c r="I117" s="12">
        <v>5.5599999999999997E-2</v>
      </c>
      <c r="J117" s="12">
        <v>-4.7E-2</v>
      </c>
      <c r="K117" s="41" t="s">
        <v>733</v>
      </c>
      <c r="L117" s="9" t="str">
        <f t="shared" si="44"/>
        <v>Yes</v>
      </c>
    </row>
    <row r="118" spans="1:12" x14ac:dyDescent="0.25">
      <c r="A118" s="3" t="s">
        <v>978</v>
      </c>
      <c r="B118" s="41" t="s">
        <v>291</v>
      </c>
      <c r="C118" s="8">
        <v>99.702274700000004</v>
      </c>
      <c r="D118" s="11" t="str">
        <f>IF($B118="N/A","N/A",IF(C118&gt;=80,"Yes","No"))</f>
        <v>Yes</v>
      </c>
      <c r="E118" s="8">
        <v>99.759624490999997</v>
      </c>
      <c r="F118" s="11" t="str">
        <f>IF($B118="N/A","N/A",IF(E118&gt;=80,"Yes","No"))</f>
        <v>Yes</v>
      </c>
      <c r="G118" s="8">
        <v>99.783988855999993</v>
      </c>
      <c r="H118" s="11" t="str">
        <f>IF($B118="N/A","N/A",IF(G118&gt;=80,"Yes","No"))</f>
        <v>Yes</v>
      </c>
      <c r="I118" s="12">
        <v>5.7500000000000002E-2</v>
      </c>
      <c r="J118" s="12">
        <v>2.4400000000000002E-2</v>
      </c>
      <c r="K118" s="41" t="s">
        <v>733</v>
      </c>
      <c r="L118" s="9" t="str">
        <f t="shared" si="44"/>
        <v>Yes</v>
      </c>
    </row>
    <row r="119" spans="1:12" ht="25" x14ac:dyDescent="0.25">
      <c r="A119" s="2" t="s">
        <v>979</v>
      </c>
      <c r="B119" s="41" t="s">
        <v>292</v>
      </c>
      <c r="C119" s="13">
        <v>100</v>
      </c>
      <c r="D119" s="11" t="str">
        <f>IF($B119="N/A","N/A",IF(C119&gt;=100,"Yes","No"))</f>
        <v>Yes</v>
      </c>
      <c r="E119" s="13">
        <v>100</v>
      </c>
      <c r="F119" s="11" t="str">
        <f t="shared" ref="F119:F120" si="45">IF($B119="N/A","N/A",IF(E119&gt;=100,"Yes","No"))</f>
        <v>Yes</v>
      </c>
      <c r="G119" s="13">
        <v>100</v>
      </c>
      <c r="H119" s="11" t="str">
        <f t="shared" ref="H119:H120" si="46">IF($B119="N/A","N/A",IF(G119&gt;=100,"Yes","No"))</f>
        <v>Yes</v>
      </c>
      <c r="I119" s="12">
        <v>0</v>
      </c>
      <c r="J119" s="12">
        <v>0</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100</v>
      </c>
      <c r="H120" s="11" t="str">
        <f t="shared" si="46"/>
        <v>Yes</v>
      </c>
      <c r="I120" s="12">
        <v>0</v>
      </c>
      <c r="J120" s="12">
        <v>0</v>
      </c>
      <c r="K120" s="41" t="s">
        <v>732</v>
      </c>
      <c r="L120" s="9" t="str">
        <f t="shared" si="44"/>
        <v>Yes</v>
      </c>
    </row>
    <row r="121" spans="1:12" ht="25" x14ac:dyDescent="0.25">
      <c r="A121" s="2" t="s">
        <v>981</v>
      </c>
      <c r="B121" s="41" t="s">
        <v>217</v>
      </c>
      <c r="C121" s="13">
        <v>2.4756537244999999</v>
      </c>
      <c r="D121" s="34" t="s">
        <v>735</v>
      </c>
      <c r="E121" s="13">
        <v>2.3329360012999998</v>
      </c>
      <c r="F121" s="34" t="s">
        <v>735</v>
      </c>
      <c r="G121" s="13">
        <v>2.3456792707999998</v>
      </c>
      <c r="H121" s="11" t="str">
        <f>IF($B121="N/A","N/A",IF(G121&lt;100,"No",IF(G121=100,"No","Yes")))</f>
        <v>N/A</v>
      </c>
      <c r="I121" s="12">
        <v>-5.76</v>
      </c>
      <c r="J121" s="12">
        <v>0.54620000000000002</v>
      </c>
      <c r="K121" s="41" t="s">
        <v>732</v>
      </c>
      <c r="L121" s="9" t="str">
        <f t="shared" si="44"/>
        <v>Yes</v>
      </c>
    </row>
    <row r="122" spans="1:12" ht="25" x14ac:dyDescent="0.25">
      <c r="A122" s="2" t="s">
        <v>982</v>
      </c>
      <c r="B122" s="33" t="s">
        <v>217</v>
      </c>
      <c r="C122" s="13">
        <v>2.6002471428999998</v>
      </c>
      <c r="D122" s="11" t="str">
        <f>IF($B122="N/A","N/A",IF(C122&gt;10,"No",IF(C122&lt;-10,"No","Yes")))</f>
        <v>N/A</v>
      </c>
      <c r="E122" s="13">
        <v>2.5743027308999999</v>
      </c>
      <c r="F122" s="11" t="str">
        <f>IF($B122="N/A","N/A",IF(E122&gt;10,"No",IF(E122&lt;-10,"No","Yes")))</f>
        <v>N/A</v>
      </c>
      <c r="G122" s="13">
        <v>2.4616397386000002</v>
      </c>
      <c r="H122" s="11" t="str">
        <f>IF($B122="N/A","N/A",IF(G122&gt;10,"No",IF(G122&lt;-10,"No","Yes")))</f>
        <v>N/A</v>
      </c>
      <c r="I122" s="12">
        <v>-0.998</v>
      </c>
      <c r="J122" s="12">
        <v>-4.38</v>
      </c>
      <c r="K122" s="41" t="s">
        <v>732</v>
      </c>
      <c r="L122" s="9" t="str">
        <f>IF(J122="Div by 0", "N/A", IF(OR(J122="N/A",K122="N/A"),"N/A", IF(J122&gt;VALUE(MID(K122,1,2)), "No", IF(J122&lt;-1*VALUE(MID(K122,1,2)), "No", "Yes"))))</f>
        <v>Yes</v>
      </c>
    </row>
    <row r="123" spans="1:12" x14ac:dyDescent="0.25">
      <c r="A123" s="7" t="s">
        <v>100</v>
      </c>
      <c r="B123" s="33" t="s">
        <v>217</v>
      </c>
      <c r="C123" s="34">
        <v>104373</v>
      </c>
      <c r="D123" s="11" t="str">
        <f t="shared" ref="D123:D149" si="47">IF($B123="N/A","N/A",IF(C123&gt;10,"No",IF(C123&lt;-10,"No","Yes")))</f>
        <v>N/A</v>
      </c>
      <c r="E123" s="34">
        <v>115218</v>
      </c>
      <c r="F123" s="11" t="str">
        <f t="shared" ref="F123:F149" si="48">IF($B123="N/A","N/A",IF(E123&gt;10,"No",IF(E123&lt;-10,"No","Yes")))</f>
        <v>N/A</v>
      </c>
      <c r="G123" s="34">
        <v>117915</v>
      </c>
      <c r="H123" s="11" t="str">
        <f t="shared" ref="H123:H149" si="49">IF($B123="N/A","N/A",IF(G123&gt;10,"No",IF(G123&lt;-10,"No","Yes")))</f>
        <v>N/A</v>
      </c>
      <c r="I123" s="12">
        <v>10.39</v>
      </c>
      <c r="J123" s="12">
        <v>2.3410000000000002</v>
      </c>
      <c r="K123" s="41" t="s">
        <v>733</v>
      </c>
      <c r="L123" s="9" t="str">
        <f t="shared" si="44"/>
        <v>Yes</v>
      </c>
    </row>
    <row r="124" spans="1:12" x14ac:dyDescent="0.25">
      <c r="A124" s="2" t="s">
        <v>983</v>
      </c>
      <c r="B124" s="33" t="s">
        <v>217</v>
      </c>
      <c r="C124" s="34">
        <v>22261</v>
      </c>
      <c r="D124" s="11" t="str">
        <f t="shared" si="47"/>
        <v>N/A</v>
      </c>
      <c r="E124" s="34">
        <v>18248</v>
      </c>
      <c r="F124" s="11" t="str">
        <f t="shared" si="48"/>
        <v>N/A</v>
      </c>
      <c r="G124" s="34">
        <v>15555</v>
      </c>
      <c r="H124" s="11" t="str">
        <f t="shared" si="49"/>
        <v>N/A</v>
      </c>
      <c r="I124" s="12">
        <v>-18</v>
      </c>
      <c r="J124" s="12">
        <v>-14.8</v>
      </c>
      <c r="K124" s="41" t="s">
        <v>733</v>
      </c>
      <c r="L124" s="9" t="str">
        <f t="shared" si="44"/>
        <v>No</v>
      </c>
    </row>
    <row r="125" spans="1:12" x14ac:dyDescent="0.25">
      <c r="A125" s="2" t="s">
        <v>984</v>
      </c>
      <c r="B125" s="33" t="s">
        <v>217</v>
      </c>
      <c r="C125" s="34">
        <v>1728</v>
      </c>
      <c r="D125" s="11" t="str">
        <f t="shared" si="47"/>
        <v>N/A</v>
      </c>
      <c r="E125" s="34">
        <v>353</v>
      </c>
      <c r="F125" s="11" t="str">
        <f t="shared" si="48"/>
        <v>N/A</v>
      </c>
      <c r="G125" s="34">
        <v>324</v>
      </c>
      <c r="H125" s="11" t="str">
        <f t="shared" si="49"/>
        <v>N/A</v>
      </c>
      <c r="I125" s="12">
        <v>-79.599999999999994</v>
      </c>
      <c r="J125" s="12">
        <v>-8.2200000000000006</v>
      </c>
      <c r="K125" s="41" t="s">
        <v>733</v>
      </c>
      <c r="L125" s="9" t="str">
        <f t="shared" si="44"/>
        <v>Yes</v>
      </c>
    </row>
    <row r="126" spans="1:12" x14ac:dyDescent="0.25">
      <c r="A126" s="2" t="s">
        <v>985</v>
      </c>
      <c r="B126" s="33" t="s">
        <v>217</v>
      </c>
      <c r="C126" s="34">
        <v>49934</v>
      </c>
      <c r="D126" s="11" t="str">
        <f t="shared" si="47"/>
        <v>N/A</v>
      </c>
      <c r="E126" s="34">
        <v>57962</v>
      </c>
      <c r="F126" s="11" t="str">
        <f t="shared" si="48"/>
        <v>N/A</v>
      </c>
      <c r="G126" s="34">
        <v>62459</v>
      </c>
      <c r="H126" s="11" t="str">
        <f t="shared" si="49"/>
        <v>N/A</v>
      </c>
      <c r="I126" s="12">
        <v>16.079999999999998</v>
      </c>
      <c r="J126" s="12">
        <v>7.7590000000000003</v>
      </c>
      <c r="K126" s="41" t="s">
        <v>733</v>
      </c>
      <c r="L126" s="9" t="str">
        <f t="shared" si="44"/>
        <v>Yes</v>
      </c>
    </row>
    <row r="127" spans="1:12" x14ac:dyDescent="0.25">
      <c r="A127" s="2" t="s">
        <v>986</v>
      </c>
      <c r="B127" s="33" t="s">
        <v>217</v>
      </c>
      <c r="C127" s="34">
        <v>30340</v>
      </c>
      <c r="D127" s="11" t="str">
        <f t="shared" si="47"/>
        <v>N/A</v>
      </c>
      <c r="E127" s="34">
        <v>38619</v>
      </c>
      <c r="F127" s="11" t="str">
        <f t="shared" si="48"/>
        <v>N/A</v>
      </c>
      <c r="G127" s="34">
        <v>39577</v>
      </c>
      <c r="H127" s="11" t="str">
        <f t="shared" si="49"/>
        <v>N/A</v>
      </c>
      <c r="I127" s="12">
        <v>27.29</v>
      </c>
      <c r="J127" s="12">
        <v>2.4809999999999999</v>
      </c>
      <c r="K127" s="41" t="s">
        <v>733</v>
      </c>
      <c r="L127" s="9" t="str">
        <f t="shared" si="44"/>
        <v>Yes</v>
      </c>
    </row>
    <row r="128" spans="1:12" x14ac:dyDescent="0.25">
      <c r="A128" s="2" t="s">
        <v>987</v>
      </c>
      <c r="B128" s="33" t="s">
        <v>217</v>
      </c>
      <c r="C128" s="34">
        <v>110</v>
      </c>
      <c r="D128" s="11" t="str">
        <f t="shared" si="47"/>
        <v>N/A</v>
      </c>
      <c r="E128" s="34">
        <v>36</v>
      </c>
      <c r="F128" s="11" t="str">
        <f t="shared" si="48"/>
        <v>N/A</v>
      </c>
      <c r="G128" s="34">
        <v>0</v>
      </c>
      <c r="H128" s="11" t="str">
        <f t="shared" si="49"/>
        <v>N/A</v>
      </c>
      <c r="I128" s="12">
        <v>-67.3</v>
      </c>
      <c r="J128" s="12">
        <v>-100</v>
      </c>
      <c r="K128" s="41" t="s">
        <v>733</v>
      </c>
      <c r="L128" s="9" t="str">
        <f t="shared" si="44"/>
        <v>No</v>
      </c>
    </row>
    <row r="129" spans="1:12" x14ac:dyDescent="0.25">
      <c r="A129" s="7" t="s">
        <v>101</v>
      </c>
      <c r="B129" s="33" t="s">
        <v>217</v>
      </c>
      <c r="C129" s="34">
        <v>350814</v>
      </c>
      <c r="D129" s="11" t="str">
        <f t="shared" si="47"/>
        <v>N/A</v>
      </c>
      <c r="E129" s="34">
        <v>341625</v>
      </c>
      <c r="F129" s="11" t="str">
        <f t="shared" si="48"/>
        <v>N/A</v>
      </c>
      <c r="G129" s="34">
        <v>297986</v>
      </c>
      <c r="H129" s="11" t="str">
        <f t="shared" si="49"/>
        <v>N/A</v>
      </c>
      <c r="I129" s="12">
        <v>-2.62</v>
      </c>
      <c r="J129" s="12">
        <v>-12.8</v>
      </c>
      <c r="K129" s="41" t="s">
        <v>733</v>
      </c>
      <c r="L129" s="9" t="str">
        <f t="shared" si="44"/>
        <v>No</v>
      </c>
    </row>
    <row r="130" spans="1:12" x14ac:dyDescent="0.25">
      <c r="A130" s="2" t="s">
        <v>988</v>
      </c>
      <c r="B130" s="33" t="s">
        <v>217</v>
      </c>
      <c r="C130" s="34">
        <v>318896</v>
      </c>
      <c r="D130" s="11" t="str">
        <f t="shared" si="47"/>
        <v>N/A</v>
      </c>
      <c r="E130" s="34">
        <v>271998</v>
      </c>
      <c r="F130" s="11" t="str">
        <f t="shared" si="48"/>
        <v>N/A</v>
      </c>
      <c r="G130" s="34">
        <v>218657</v>
      </c>
      <c r="H130" s="11" t="str">
        <f t="shared" si="49"/>
        <v>N/A</v>
      </c>
      <c r="I130" s="12">
        <v>-14.7</v>
      </c>
      <c r="J130" s="12">
        <v>-19.600000000000001</v>
      </c>
      <c r="K130" s="41" t="s">
        <v>733</v>
      </c>
      <c r="L130" s="9" t="str">
        <f t="shared" si="44"/>
        <v>No</v>
      </c>
    </row>
    <row r="131" spans="1:12" x14ac:dyDescent="0.25">
      <c r="A131" s="2" t="s">
        <v>989</v>
      </c>
      <c r="B131" s="33" t="s">
        <v>217</v>
      </c>
      <c r="C131" s="34">
        <v>1417</v>
      </c>
      <c r="D131" s="11" t="str">
        <f t="shared" si="47"/>
        <v>N/A</v>
      </c>
      <c r="E131" s="34">
        <v>249</v>
      </c>
      <c r="F131" s="11" t="str">
        <f t="shared" si="48"/>
        <v>N/A</v>
      </c>
      <c r="G131" s="34">
        <v>445</v>
      </c>
      <c r="H131" s="11" t="str">
        <f t="shared" si="49"/>
        <v>N/A</v>
      </c>
      <c r="I131" s="12">
        <v>-82.4</v>
      </c>
      <c r="J131" s="12">
        <v>78.709999999999994</v>
      </c>
      <c r="K131" s="41" t="s">
        <v>733</v>
      </c>
      <c r="L131" s="9" t="str">
        <f t="shared" si="44"/>
        <v>No</v>
      </c>
    </row>
    <row r="132" spans="1:12" x14ac:dyDescent="0.25">
      <c r="A132" s="2" t="s">
        <v>990</v>
      </c>
      <c r="B132" s="33" t="s">
        <v>217</v>
      </c>
      <c r="C132" s="34">
        <v>21844</v>
      </c>
      <c r="D132" s="11" t="str">
        <f t="shared" si="47"/>
        <v>N/A</v>
      </c>
      <c r="E132" s="34">
        <v>44968</v>
      </c>
      <c r="F132" s="11" t="str">
        <f t="shared" si="48"/>
        <v>N/A</v>
      </c>
      <c r="G132" s="34">
        <v>54410</v>
      </c>
      <c r="H132" s="11" t="str">
        <f t="shared" si="49"/>
        <v>N/A</v>
      </c>
      <c r="I132" s="12">
        <v>105.9</v>
      </c>
      <c r="J132" s="12">
        <v>21</v>
      </c>
      <c r="K132" s="41" t="s">
        <v>733</v>
      </c>
      <c r="L132" s="9" t="str">
        <f t="shared" si="44"/>
        <v>No</v>
      </c>
    </row>
    <row r="133" spans="1:12" x14ac:dyDescent="0.25">
      <c r="A133" s="2" t="s">
        <v>991</v>
      </c>
      <c r="B133" s="33" t="s">
        <v>217</v>
      </c>
      <c r="C133" s="34">
        <v>8549</v>
      </c>
      <c r="D133" s="11" t="str">
        <f t="shared" si="47"/>
        <v>N/A</v>
      </c>
      <c r="E133" s="34">
        <v>24329</v>
      </c>
      <c r="F133" s="11" t="str">
        <f t="shared" si="48"/>
        <v>N/A</v>
      </c>
      <c r="G133" s="34">
        <v>24286</v>
      </c>
      <c r="H133" s="11" t="str">
        <f t="shared" si="49"/>
        <v>N/A</v>
      </c>
      <c r="I133" s="12">
        <v>184.6</v>
      </c>
      <c r="J133" s="12">
        <v>-0.17699999999999999</v>
      </c>
      <c r="K133" s="41" t="s">
        <v>733</v>
      </c>
      <c r="L133" s="9" t="str">
        <f t="shared" si="44"/>
        <v>Yes</v>
      </c>
    </row>
    <row r="134" spans="1:12" x14ac:dyDescent="0.25">
      <c r="A134" s="2" t="s">
        <v>992</v>
      </c>
      <c r="B134" s="33" t="s">
        <v>217</v>
      </c>
      <c r="C134" s="34">
        <v>108</v>
      </c>
      <c r="D134" s="11" t="str">
        <f t="shared" si="47"/>
        <v>N/A</v>
      </c>
      <c r="E134" s="34">
        <v>81</v>
      </c>
      <c r="F134" s="11" t="str">
        <f t="shared" si="48"/>
        <v>N/A</v>
      </c>
      <c r="G134" s="34">
        <v>188</v>
      </c>
      <c r="H134" s="11" t="str">
        <f t="shared" si="49"/>
        <v>N/A</v>
      </c>
      <c r="I134" s="12">
        <v>-25</v>
      </c>
      <c r="J134" s="12">
        <v>132.1</v>
      </c>
      <c r="K134" s="41" t="s">
        <v>733</v>
      </c>
      <c r="L134" s="9" t="str">
        <f t="shared" si="44"/>
        <v>No</v>
      </c>
    </row>
    <row r="135" spans="1:12" x14ac:dyDescent="0.25">
      <c r="A135" s="7" t="s">
        <v>104</v>
      </c>
      <c r="B135" s="33" t="s">
        <v>217</v>
      </c>
      <c r="C135" s="34">
        <v>751947</v>
      </c>
      <c r="D135" s="11" t="str">
        <f t="shared" si="47"/>
        <v>N/A</v>
      </c>
      <c r="E135" s="34">
        <v>785231</v>
      </c>
      <c r="F135" s="11" t="str">
        <f t="shared" si="48"/>
        <v>N/A</v>
      </c>
      <c r="G135" s="34">
        <v>811742</v>
      </c>
      <c r="H135" s="11" t="str">
        <f t="shared" si="49"/>
        <v>N/A</v>
      </c>
      <c r="I135" s="12">
        <v>4.4260000000000002</v>
      </c>
      <c r="J135" s="12">
        <v>3.3759999999999999</v>
      </c>
      <c r="K135" s="41" t="s">
        <v>733</v>
      </c>
      <c r="L135" s="9" t="str">
        <f t="shared" si="44"/>
        <v>Yes</v>
      </c>
    </row>
    <row r="136" spans="1:12" x14ac:dyDescent="0.25">
      <c r="A136" s="2" t="s">
        <v>993</v>
      </c>
      <c r="B136" s="33" t="s">
        <v>217</v>
      </c>
      <c r="C136" s="34">
        <v>363039</v>
      </c>
      <c r="D136" s="11" t="str">
        <f t="shared" si="47"/>
        <v>N/A</v>
      </c>
      <c r="E136" s="34">
        <v>407684</v>
      </c>
      <c r="F136" s="11" t="str">
        <f t="shared" si="48"/>
        <v>N/A</v>
      </c>
      <c r="G136" s="34">
        <v>425073</v>
      </c>
      <c r="H136" s="11" t="str">
        <f t="shared" si="49"/>
        <v>N/A</v>
      </c>
      <c r="I136" s="12">
        <v>12.3</v>
      </c>
      <c r="J136" s="12">
        <v>4.2649999999999997</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34277</v>
      </c>
      <c r="D138" s="11" t="str">
        <f t="shared" si="47"/>
        <v>N/A</v>
      </c>
      <c r="E138" s="34">
        <v>36909</v>
      </c>
      <c r="F138" s="11" t="str">
        <f t="shared" si="48"/>
        <v>N/A</v>
      </c>
      <c r="G138" s="34">
        <v>39567</v>
      </c>
      <c r="H138" s="11" t="str">
        <f t="shared" si="49"/>
        <v>N/A</v>
      </c>
      <c r="I138" s="12">
        <v>7.6790000000000003</v>
      </c>
      <c r="J138" s="12">
        <v>7.2009999999999996</v>
      </c>
      <c r="K138" s="41" t="s">
        <v>733</v>
      </c>
      <c r="L138" s="9" t="str">
        <f t="shared" si="44"/>
        <v>Yes</v>
      </c>
    </row>
    <row r="139" spans="1:12" x14ac:dyDescent="0.25">
      <c r="A139" s="2" t="s">
        <v>996</v>
      </c>
      <c r="B139" s="33" t="s">
        <v>217</v>
      </c>
      <c r="C139" s="34">
        <v>243649</v>
      </c>
      <c r="D139" s="11" t="str">
        <f t="shared" si="47"/>
        <v>N/A</v>
      </c>
      <c r="E139" s="34">
        <v>249359</v>
      </c>
      <c r="F139" s="11" t="str">
        <f t="shared" si="48"/>
        <v>N/A</v>
      </c>
      <c r="G139" s="34">
        <v>251620</v>
      </c>
      <c r="H139" s="11" t="str">
        <f t="shared" si="49"/>
        <v>N/A</v>
      </c>
      <c r="I139" s="12">
        <v>2.3439999999999999</v>
      </c>
      <c r="J139" s="12">
        <v>0.90669999999999995</v>
      </c>
      <c r="K139" s="41" t="s">
        <v>733</v>
      </c>
      <c r="L139" s="9" t="str">
        <f t="shared" si="44"/>
        <v>Yes</v>
      </c>
    </row>
    <row r="140" spans="1:12" x14ac:dyDescent="0.25">
      <c r="A140" s="2" t="s">
        <v>997</v>
      </c>
      <c r="B140" s="33" t="s">
        <v>217</v>
      </c>
      <c r="C140" s="34">
        <v>56419</v>
      </c>
      <c r="D140" s="11" t="str">
        <f t="shared" si="47"/>
        <v>N/A</v>
      </c>
      <c r="E140" s="34">
        <v>39559</v>
      </c>
      <c r="F140" s="11" t="str">
        <f t="shared" si="48"/>
        <v>N/A</v>
      </c>
      <c r="G140" s="34">
        <v>43058</v>
      </c>
      <c r="H140" s="11" t="str">
        <f t="shared" si="49"/>
        <v>N/A</v>
      </c>
      <c r="I140" s="12">
        <v>-29.9</v>
      </c>
      <c r="J140" s="12">
        <v>8.8450000000000006</v>
      </c>
      <c r="K140" s="41" t="s">
        <v>733</v>
      </c>
      <c r="L140" s="9" t="str">
        <f t="shared" si="44"/>
        <v>Yes</v>
      </c>
    </row>
    <row r="141" spans="1:12" x14ac:dyDescent="0.25">
      <c r="A141" s="2" t="s">
        <v>998</v>
      </c>
      <c r="B141" s="33" t="s">
        <v>217</v>
      </c>
      <c r="C141" s="34">
        <v>18140</v>
      </c>
      <c r="D141" s="11" t="str">
        <f t="shared" si="47"/>
        <v>N/A</v>
      </c>
      <c r="E141" s="34">
        <v>18204</v>
      </c>
      <c r="F141" s="11" t="str">
        <f t="shared" si="48"/>
        <v>N/A</v>
      </c>
      <c r="G141" s="34">
        <v>18999</v>
      </c>
      <c r="H141" s="11" t="str">
        <f t="shared" si="49"/>
        <v>N/A</v>
      </c>
      <c r="I141" s="12">
        <v>0.3528</v>
      </c>
      <c r="J141" s="12">
        <v>4.367</v>
      </c>
      <c r="K141" s="41" t="s">
        <v>733</v>
      </c>
      <c r="L141" s="9" t="str">
        <f t="shared" si="44"/>
        <v>Yes</v>
      </c>
    </row>
    <row r="142" spans="1:12" x14ac:dyDescent="0.25">
      <c r="A142" s="2" t="s">
        <v>999</v>
      </c>
      <c r="B142" s="33" t="s">
        <v>217</v>
      </c>
      <c r="C142" s="34">
        <v>36423</v>
      </c>
      <c r="D142" s="11" t="str">
        <f t="shared" si="47"/>
        <v>N/A</v>
      </c>
      <c r="E142" s="34">
        <v>33516</v>
      </c>
      <c r="F142" s="11" t="str">
        <f t="shared" si="48"/>
        <v>N/A</v>
      </c>
      <c r="G142" s="34">
        <v>33425</v>
      </c>
      <c r="H142" s="11" t="str">
        <f t="shared" si="49"/>
        <v>N/A</v>
      </c>
      <c r="I142" s="12">
        <v>-7.98</v>
      </c>
      <c r="J142" s="12">
        <v>-0.27200000000000002</v>
      </c>
      <c r="K142" s="41" t="s">
        <v>733</v>
      </c>
      <c r="L142" s="9" t="str">
        <f t="shared" si="44"/>
        <v>Yes</v>
      </c>
    </row>
    <row r="143" spans="1:12" x14ac:dyDescent="0.25">
      <c r="A143" s="7" t="s">
        <v>105</v>
      </c>
      <c r="B143" s="33" t="s">
        <v>217</v>
      </c>
      <c r="C143" s="34">
        <v>305315</v>
      </c>
      <c r="D143" s="11" t="str">
        <f t="shared" si="47"/>
        <v>N/A</v>
      </c>
      <c r="E143" s="34">
        <v>290379</v>
      </c>
      <c r="F143" s="11" t="str">
        <f t="shared" si="48"/>
        <v>N/A</v>
      </c>
      <c r="G143" s="34">
        <v>311558</v>
      </c>
      <c r="H143" s="11" t="str">
        <f t="shared" si="49"/>
        <v>N/A</v>
      </c>
      <c r="I143" s="12">
        <v>-4.8899999999999997</v>
      </c>
      <c r="J143" s="12">
        <v>7.2939999999999996</v>
      </c>
      <c r="K143" s="41" t="s">
        <v>733</v>
      </c>
      <c r="L143" s="9" t="str">
        <f t="shared" si="44"/>
        <v>Yes</v>
      </c>
    </row>
    <row r="144" spans="1:12" x14ac:dyDescent="0.25">
      <c r="A144" s="2" t="s">
        <v>1000</v>
      </c>
      <c r="B144" s="33" t="s">
        <v>217</v>
      </c>
      <c r="C144" s="34">
        <v>183605</v>
      </c>
      <c r="D144" s="11" t="str">
        <f t="shared" si="47"/>
        <v>N/A</v>
      </c>
      <c r="E144" s="34">
        <v>218385</v>
      </c>
      <c r="F144" s="11" t="str">
        <f t="shared" si="48"/>
        <v>N/A</v>
      </c>
      <c r="G144" s="34">
        <v>233905</v>
      </c>
      <c r="H144" s="11" t="str">
        <f t="shared" si="49"/>
        <v>N/A</v>
      </c>
      <c r="I144" s="12">
        <v>18.940000000000001</v>
      </c>
      <c r="J144" s="12">
        <v>7.1070000000000002</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47885</v>
      </c>
      <c r="D146" s="11" t="str">
        <f t="shared" si="47"/>
        <v>N/A</v>
      </c>
      <c r="E146" s="34">
        <v>13407</v>
      </c>
      <c r="F146" s="11" t="str">
        <f t="shared" si="48"/>
        <v>N/A</v>
      </c>
      <c r="G146" s="34">
        <v>16875</v>
      </c>
      <c r="H146" s="11" t="str">
        <f t="shared" si="49"/>
        <v>N/A</v>
      </c>
      <c r="I146" s="12">
        <v>-72</v>
      </c>
      <c r="J146" s="12">
        <v>25.87</v>
      </c>
      <c r="K146" s="41" t="s">
        <v>733</v>
      </c>
      <c r="L146" s="9" t="str">
        <f t="shared" si="44"/>
        <v>No</v>
      </c>
    </row>
    <row r="147" spans="1:12" x14ac:dyDescent="0.25">
      <c r="A147" s="2" t="s">
        <v>1003</v>
      </c>
      <c r="B147" s="33" t="s">
        <v>217</v>
      </c>
      <c r="C147" s="34">
        <v>27900</v>
      </c>
      <c r="D147" s="11" t="str">
        <f t="shared" si="47"/>
        <v>N/A</v>
      </c>
      <c r="E147" s="34">
        <v>26020</v>
      </c>
      <c r="F147" s="11" t="str">
        <f t="shared" si="48"/>
        <v>N/A</v>
      </c>
      <c r="G147" s="34">
        <v>25884</v>
      </c>
      <c r="H147" s="11" t="str">
        <f t="shared" si="49"/>
        <v>N/A</v>
      </c>
      <c r="I147" s="12">
        <v>-6.74</v>
      </c>
      <c r="J147" s="12">
        <v>-0.52300000000000002</v>
      </c>
      <c r="K147" s="41" t="s">
        <v>733</v>
      </c>
      <c r="L147" s="9" t="str">
        <f t="shared" si="44"/>
        <v>Yes</v>
      </c>
    </row>
    <row r="148" spans="1:12" x14ac:dyDescent="0.25">
      <c r="A148" s="2" t="s">
        <v>1004</v>
      </c>
      <c r="B148" s="33" t="s">
        <v>217</v>
      </c>
      <c r="C148" s="34">
        <v>45123</v>
      </c>
      <c r="D148" s="11" t="str">
        <f t="shared" si="47"/>
        <v>N/A</v>
      </c>
      <c r="E148" s="34">
        <v>32067</v>
      </c>
      <c r="F148" s="11" t="str">
        <f t="shared" si="48"/>
        <v>N/A</v>
      </c>
      <c r="G148" s="34">
        <v>34891</v>
      </c>
      <c r="H148" s="11" t="str">
        <f t="shared" si="49"/>
        <v>N/A</v>
      </c>
      <c r="I148" s="12">
        <v>-28.9</v>
      </c>
      <c r="J148" s="12">
        <v>8.8070000000000004</v>
      </c>
      <c r="K148" s="41" t="s">
        <v>733</v>
      </c>
      <c r="L148" s="9" t="str">
        <f t="shared" si="44"/>
        <v>Yes</v>
      </c>
    </row>
    <row r="149" spans="1:12" x14ac:dyDescent="0.25">
      <c r="A149" s="2" t="s">
        <v>1005</v>
      </c>
      <c r="B149" s="33" t="s">
        <v>217</v>
      </c>
      <c r="C149" s="34">
        <v>802</v>
      </c>
      <c r="D149" s="11" t="str">
        <f t="shared" si="47"/>
        <v>N/A</v>
      </c>
      <c r="E149" s="34">
        <v>500</v>
      </c>
      <c r="F149" s="11" t="str">
        <f t="shared" si="48"/>
        <v>N/A</v>
      </c>
      <c r="G149" s="34">
        <v>11</v>
      </c>
      <c r="H149" s="11" t="str">
        <f t="shared" si="49"/>
        <v>N/A</v>
      </c>
      <c r="I149" s="12">
        <v>-37.700000000000003</v>
      </c>
      <c r="J149" s="12">
        <v>-99.4</v>
      </c>
      <c r="K149" s="41" t="s">
        <v>733</v>
      </c>
      <c r="L149" s="9" t="str">
        <f t="shared" si="44"/>
        <v>No</v>
      </c>
    </row>
    <row r="150" spans="1:12" ht="25" x14ac:dyDescent="0.25">
      <c r="A150" s="16" t="s">
        <v>1006</v>
      </c>
      <c r="B150" s="1" t="s">
        <v>217</v>
      </c>
      <c r="C150" s="1">
        <v>32703</v>
      </c>
      <c r="D150" s="11" t="str">
        <f t="shared" ref="D150:D155" si="50">IF($B150="N/A","N/A",IF(C150&gt;10,"No",IF(C150&lt;-10,"No","Yes")))</f>
        <v>N/A</v>
      </c>
      <c r="E150" s="1">
        <v>32710</v>
      </c>
      <c r="F150" s="11" t="str">
        <f t="shared" ref="F150:F155" si="51">IF($B150="N/A","N/A",IF(E150&gt;10,"No",IF(E150&lt;-10,"No","Yes")))</f>
        <v>N/A</v>
      </c>
      <c r="G150" s="1">
        <v>27154</v>
      </c>
      <c r="H150" s="11" t="str">
        <f t="shared" ref="H150:H155" si="52">IF($B150="N/A","N/A",IF(G150&gt;10,"No",IF(G150&lt;-10,"No","Yes")))</f>
        <v>N/A</v>
      </c>
      <c r="I150" s="12">
        <v>2.1399999999999999E-2</v>
      </c>
      <c r="J150" s="12">
        <v>-17</v>
      </c>
      <c r="K150" s="41" t="s">
        <v>732</v>
      </c>
      <c r="L150" s="9" t="str">
        <f t="shared" ref="L150:L155" si="53">IF(J150="Div by 0", "N/A", IF(K150="N/A","N/A", IF(J150&gt;VALUE(MID(K150,1,2)), "No", IF(J150&lt;-1*VALUE(MID(K150,1,2)), "No", "Yes"))))</f>
        <v>Yes</v>
      </c>
    </row>
    <row r="151" spans="1:12" x14ac:dyDescent="0.25">
      <c r="A151" s="6" t="s">
        <v>330</v>
      </c>
      <c r="B151" s="41" t="s">
        <v>217</v>
      </c>
      <c r="C151" s="13">
        <v>2.1622547273000001</v>
      </c>
      <c r="D151" s="11" t="str">
        <f t="shared" si="50"/>
        <v>N/A</v>
      </c>
      <c r="E151" s="13">
        <v>2.1344863430999998</v>
      </c>
      <c r="F151" s="11" t="str">
        <f t="shared" si="51"/>
        <v>N/A</v>
      </c>
      <c r="G151" s="13">
        <v>1.7641620554999999</v>
      </c>
      <c r="H151" s="11" t="str">
        <f t="shared" si="52"/>
        <v>N/A</v>
      </c>
      <c r="I151" s="12">
        <v>-1.28</v>
      </c>
      <c r="J151" s="12">
        <v>-17.3</v>
      </c>
      <c r="K151" s="41" t="s">
        <v>732</v>
      </c>
      <c r="L151" s="9" t="str">
        <f t="shared" si="53"/>
        <v>Yes</v>
      </c>
    </row>
    <row r="152" spans="1:12" x14ac:dyDescent="0.25">
      <c r="A152" s="2" t="s">
        <v>331</v>
      </c>
      <c r="B152" s="41" t="s">
        <v>217</v>
      </c>
      <c r="C152" s="13">
        <v>23.374819158000001</v>
      </c>
      <c r="D152" s="11" t="str">
        <f t="shared" si="50"/>
        <v>N/A</v>
      </c>
      <c r="E152" s="13">
        <v>21.760488812999998</v>
      </c>
      <c r="F152" s="11" t="str">
        <f t="shared" si="51"/>
        <v>N/A</v>
      </c>
      <c r="G152" s="13">
        <v>17.848450154999998</v>
      </c>
      <c r="H152" s="11" t="str">
        <f t="shared" si="52"/>
        <v>N/A</v>
      </c>
      <c r="I152" s="12">
        <v>-6.91</v>
      </c>
      <c r="J152" s="12">
        <v>-18</v>
      </c>
      <c r="K152" s="41" t="s">
        <v>732</v>
      </c>
      <c r="L152" s="9" t="str">
        <f t="shared" si="53"/>
        <v>Yes</v>
      </c>
    </row>
    <row r="153" spans="1:12" x14ac:dyDescent="0.25">
      <c r="A153" s="2" t="s">
        <v>332</v>
      </c>
      <c r="B153" s="41" t="s">
        <v>217</v>
      </c>
      <c r="C153" s="13">
        <v>2.3633606412999999</v>
      </c>
      <c r="D153" s="11" t="str">
        <f t="shared" si="50"/>
        <v>N/A</v>
      </c>
      <c r="E153" s="13">
        <v>2.1907061837000001</v>
      </c>
      <c r="F153" s="11" t="str">
        <f t="shared" si="51"/>
        <v>N/A</v>
      </c>
      <c r="G153" s="13">
        <v>2.0360016914000001</v>
      </c>
      <c r="H153" s="11" t="str">
        <f t="shared" si="52"/>
        <v>N/A</v>
      </c>
      <c r="I153" s="12">
        <v>-7.31</v>
      </c>
      <c r="J153" s="12">
        <v>-7.06</v>
      </c>
      <c r="K153" s="41" t="s">
        <v>732</v>
      </c>
      <c r="L153" s="9" t="str">
        <f t="shared" si="53"/>
        <v>Yes</v>
      </c>
    </row>
    <row r="154" spans="1:12" x14ac:dyDescent="0.25">
      <c r="A154" s="2" t="s">
        <v>333</v>
      </c>
      <c r="B154" s="41" t="s">
        <v>217</v>
      </c>
      <c r="C154" s="13">
        <v>3.9896430000000002E-4</v>
      </c>
      <c r="D154" s="11" t="str">
        <f t="shared" si="50"/>
        <v>N/A</v>
      </c>
      <c r="E154" s="13">
        <v>1.60462335E-2</v>
      </c>
      <c r="F154" s="11" t="str">
        <f t="shared" si="51"/>
        <v>N/A</v>
      </c>
      <c r="G154" s="13">
        <v>4.0653310999999998E-3</v>
      </c>
      <c r="H154" s="11" t="str">
        <f t="shared" si="52"/>
        <v>N/A</v>
      </c>
      <c r="I154" s="12">
        <v>3922</v>
      </c>
      <c r="J154" s="12">
        <v>-74.7</v>
      </c>
      <c r="K154" s="41" t="s">
        <v>732</v>
      </c>
      <c r="L154" s="9" t="str">
        <f t="shared" si="53"/>
        <v>No</v>
      </c>
    </row>
    <row r="155" spans="1:12" x14ac:dyDescent="0.25">
      <c r="A155" s="2" t="s">
        <v>334</v>
      </c>
      <c r="B155" s="41" t="s">
        <v>217</v>
      </c>
      <c r="C155" s="13">
        <v>3.9303669999999997E-3</v>
      </c>
      <c r="D155" s="11" t="str">
        <f t="shared" si="50"/>
        <v>N/A</v>
      </c>
      <c r="E155" s="13">
        <v>9.6425706000000007E-3</v>
      </c>
      <c r="F155" s="11" t="str">
        <f t="shared" si="51"/>
        <v>N/A</v>
      </c>
      <c r="G155" s="13">
        <v>2.5677401999999998E-3</v>
      </c>
      <c r="H155" s="11" t="str">
        <f t="shared" si="52"/>
        <v>N/A</v>
      </c>
      <c r="I155" s="12">
        <v>145.30000000000001</v>
      </c>
      <c r="J155" s="12">
        <v>-73.400000000000006</v>
      </c>
      <c r="K155" s="41" t="s">
        <v>732</v>
      </c>
      <c r="L155" s="9" t="str">
        <f t="shared" si="53"/>
        <v>No</v>
      </c>
    </row>
    <row r="156" spans="1:12" x14ac:dyDescent="0.25">
      <c r="A156" s="16" t="s">
        <v>1007</v>
      </c>
      <c r="B156" s="33" t="s">
        <v>217</v>
      </c>
      <c r="C156" s="34">
        <v>21657</v>
      </c>
      <c r="D156" s="11" t="str">
        <f t="shared" ref="D156:D162" si="54">IF($B156="N/A","N/A",IF(C156&gt;10,"No",IF(C156&lt;-10,"No","Yes")))</f>
        <v>N/A</v>
      </c>
      <c r="E156" s="34">
        <v>16286</v>
      </c>
      <c r="F156" s="11" t="str">
        <f t="shared" ref="F156:F162" si="55">IF($B156="N/A","N/A",IF(E156&gt;10,"No",IF(E156&lt;-10,"No","Yes")))</f>
        <v>N/A</v>
      </c>
      <c r="G156" s="34">
        <v>14076</v>
      </c>
      <c r="H156" s="11" t="str">
        <f t="shared" ref="H156:H162" si="56">IF($B156="N/A","N/A",IF(G156&gt;10,"No",IF(G156&lt;-10,"No","Yes")))</f>
        <v>N/A</v>
      </c>
      <c r="I156" s="12">
        <v>-24.8</v>
      </c>
      <c r="J156" s="12">
        <v>-13.6</v>
      </c>
      <c r="K156" s="41" t="s">
        <v>732</v>
      </c>
      <c r="L156" s="9" t="str">
        <f t="shared" ref="L156:L163" si="57">IF(J156="Div by 0", "N/A", IF(K156="N/A","N/A", IF(J156&gt;VALUE(MID(K156,1,2)), "No", IF(J156&lt;-1*VALUE(MID(K156,1,2)), "No", "Yes"))))</f>
        <v>Yes</v>
      </c>
    </row>
    <row r="157" spans="1:12" x14ac:dyDescent="0.25">
      <c r="A157" s="6" t="s">
        <v>1008</v>
      </c>
      <c r="B157" s="33" t="s">
        <v>217</v>
      </c>
      <c r="C157" s="8">
        <v>1.4319160514</v>
      </c>
      <c r="D157" s="11" t="str">
        <f t="shared" si="54"/>
        <v>N/A</v>
      </c>
      <c r="E157" s="8">
        <v>1.0627405864999999</v>
      </c>
      <c r="F157" s="11" t="str">
        <f t="shared" si="55"/>
        <v>N/A</v>
      </c>
      <c r="G157" s="8">
        <v>0.91450044539999997</v>
      </c>
      <c r="H157" s="11" t="str">
        <f t="shared" si="56"/>
        <v>N/A</v>
      </c>
      <c r="I157" s="12">
        <v>-25.8</v>
      </c>
      <c r="J157" s="12">
        <v>-13.9</v>
      </c>
      <c r="K157" s="41" t="s">
        <v>732</v>
      </c>
      <c r="L157" s="9" t="str">
        <f t="shared" si="57"/>
        <v>Yes</v>
      </c>
    </row>
    <row r="158" spans="1:12" x14ac:dyDescent="0.25">
      <c r="A158" s="16" t="s">
        <v>1009</v>
      </c>
      <c r="B158" s="33" t="s">
        <v>217</v>
      </c>
      <c r="C158" s="8">
        <v>3.2815000047999998</v>
      </c>
      <c r="D158" s="11" t="str">
        <f t="shared" si="54"/>
        <v>N/A</v>
      </c>
      <c r="E158" s="8">
        <v>3.1479456335</v>
      </c>
      <c r="F158" s="11" t="str">
        <f t="shared" si="55"/>
        <v>N/A</v>
      </c>
      <c r="G158" s="8">
        <v>2.7180596191999999</v>
      </c>
      <c r="H158" s="11" t="str">
        <f t="shared" si="56"/>
        <v>N/A</v>
      </c>
      <c r="I158" s="12">
        <v>-4.07</v>
      </c>
      <c r="J158" s="12">
        <v>-13.7</v>
      </c>
      <c r="K158" s="41" t="s">
        <v>732</v>
      </c>
      <c r="L158" s="9" t="str">
        <f t="shared" si="57"/>
        <v>Yes</v>
      </c>
    </row>
    <row r="159" spans="1:12" x14ac:dyDescent="0.25">
      <c r="A159" s="16" t="s">
        <v>1010</v>
      </c>
      <c r="B159" s="33" t="s">
        <v>217</v>
      </c>
      <c r="C159" s="8">
        <v>4.3954916280000003</v>
      </c>
      <c r="D159" s="11" t="str">
        <f t="shared" si="54"/>
        <v>N/A</v>
      </c>
      <c r="E159" s="8">
        <v>3.5319429199000001</v>
      </c>
      <c r="F159" s="11" t="str">
        <f t="shared" si="55"/>
        <v>N/A</v>
      </c>
      <c r="G159" s="8">
        <v>3.6035249978000001</v>
      </c>
      <c r="H159" s="11" t="str">
        <f t="shared" si="56"/>
        <v>N/A</v>
      </c>
      <c r="I159" s="12">
        <v>-19.600000000000001</v>
      </c>
      <c r="J159" s="12">
        <v>2.0270000000000001</v>
      </c>
      <c r="K159" s="41" t="s">
        <v>732</v>
      </c>
      <c r="L159" s="9" t="str">
        <f t="shared" si="57"/>
        <v>Yes</v>
      </c>
    </row>
    <row r="160" spans="1:12" x14ac:dyDescent="0.25">
      <c r="A160" s="16" t="s">
        <v>1011</v>
      </c>
      <c r="B160" s="33" t="s">
        <v>217</v>
      </c>
      <c r="C160" s="8">
        <v>0.1891090728</v>
      </c>
      <c r="D160" s="11" t="str">
        <f t="shared" si="54"/>
        <v>N/A</v>
      </c>
      <c r="E160" s="8">
        <v>6.3548178799999994E-2</v>
      </c>
      <c r="F160" s="11" t="str">
        <f t="shared" si="55"/>
        <v>N/A</v>
      </c>
      <c r="G160" s="8">
        <v>1.5275789600000001E-2</v>
      </c>
      <c r="H160" s="11" t="str">
        <f t="shared" si="56"/>
        <v>N/A</v>
      </c>
      <c r="I160" s="12">
        <v>-66.400000000000006</v>
      </c>
      <c r="J160" s="12">
        <v>-76</v>
      </c>
      <c r="K160" s="41" t="s">
        <v>732</v>
      </c>
      <c r="L160" s="9" t="str">
        <f t="shared" si="57"/>
        <v>No</v>
      </c>
    </row>
    <row r="161" spans="1:12" x14ac:dyDescent="0.25">
      <c r="A161" s="16" t="s">
        <v>1012</v>
      </c>
      <c r="B161" s="33" t="s">
        <v>217</v>
      </c>
      <c r="C161" s="8">
        <v>0.45526751059999998</v>
      </c>
      <c r="D161" s="11" t="str">
        <f t="shared" si="54"/>
        <v>N/A</v>
      </c>
      <c r="E161" s="8">
        <v>3.2371486900000003E-2</v>
      </c>
      <c r="F161" s="11" t="str">
        <f t="shared" si="55"/>
        <v>N/A</v>
      </c>
      <c r="G161" s="8">
        <v>2.8887077000000001E-3</v>
      </c>
      <c r="H161" s="11" t="str">
        <f t="shared" si="56"/>
        <v>N/A</v>
      </c>
      <c r="I161" s="12">
        <v>-92.9</v>
      </c>
      <c r="J161" s="12">
        <v>-91.1</v>
      </c>
      <c r="K161" s="41" t="s">
        <v>732</v>
      </c>
      <c r="L161" s="9" t="str">
        <f t="shared" si="57"/>
        <v>No</v>
      </c>
    </row>
    <row r="162" spans="1:12" x14ac:dyDescent="0.25">
      <c r="A162" s="2" t="s">
        <v>1013</v>
      </c>
      <c r="B162" s="33" t="s">
        <v>217</v>
      </c>
      <c r="C162" s="34">
        <v>935</v>
      </c>
      <c r="D162" s="11" t="str">
        <f t="shared" si="54"/>
        <v>N/A</v>
      </c>
      <c r="E162" s="34">
        <v>638</v>
      </c>
      <c r="F162" s="11" t="str">
        <f t="shared" si="55"/>
        <v>N/A</v>
      </c>
      <c r="G162" s="34">
        <v>248</v>
      </c>
      <c r="H162" s="11" t="str">
        <f t="shared" si="56"/>
        <v>N/A</v>
      </c>
      <c r="I162" s="12">
        <v>-31.8</v>
      </c>
      <c r="J162" s="12">
        <v>-61.1</v>
      </c>
      <c r="K162" s="41" t="s">
        <v>732</v>
      </c>
      <c r="L162" s="9" t="str">
        <f t="shared" si="57"/>
        <v>No</v>
      </c>
    </row>
    <row r="163" spans="1:12" ht="25" x14ac:dyDescent="0.25">
      <c r="A163" s="16" t="s">
        <v>1014</v>
      </c>
      <c r="B163" s="33" t="s">
        <v>217</v>
      </c>
      <c r="C163" s="34">
        <v>23191</v>
      </c>
      <c r="D163" s="11" t="str">
        <f>IF($B163="N/A","N/A",IF(C163&gt;10,"No",IF(C163&lt;-10,"No","Yes")))</f>
        <v>N/A</v>
      </c>
      <c r="E163" s="34">
        <v>17603</v>
      </c>
      <c r="F163" s="11" t="str">
        <f>IF($B163="N/A","N/A",IF(E163&gt;10,"No",IF(E163&lt;-10,"No","Yes")))</f>
        <v>N/A</v>
      </c>
      <c r="G163" s="34">
        <v>14978</v>
      </c>
      <c r="H163" s="11" t="str">
        <f>IF($B163="N/A","N/A",IF(G163&gt;10,"No",IF(G163&lt;-10,"No","Yes")))</f>
        <v>N/A</v>
      </c>
      <c r="I163" s="12">
        <v>-24.1</v>
      </c>
      <c r="J163" s="12">
        <v>-14.9</v>
      </c>
      <c r="K163" s="41" t="s">
        <v>732</v>
      </c>
      <c r="L163" s="9" t="str">
        <f t="shared" si="57"/>
        <v>Yes</v>
      </c>
    </row>
    <row r="164" spans="1:12" x14ac:dyDescent="0.25">
      <c r="A164" s="4" t="s">
        <v>1015</v>
      </c>
      <c r="B164" s="33" t="s">
        <v>217</v>
      </c>
      <c r="C164" s="34">
        <v>14297</v>
      </c>
      <c r="D164" s="11" t="str">
        <f t="shared" ref="D164:D238" si="58">IF($B164="N/A","N/A",IF(C164&gt;10,"No",IF(C164&lt;-10,"No","Yes")))</f>
        <v>N/A</v>
      </c>
      <c r="E164" s="34">
        <v>14902</v>
      </c>
      <c r="F164" s="11" t="str">
        <f t="shared" ref="F164:F238" si="59">IF($B164="N/A","N/A",IF(E164&gt;10,"No",IF(E164&lt;-10,"No","Yes")))</f>
        <v>N/A</v>
      </c>
      <c r="G164" s="34">
        <v>14069</v>
      </c>
      <c r="H164" s="11" t="str">
        <f t="shared" ref="H164:H227" si="60">IF($B164="N/A","N/A",IF(G164&gt;10,"No",IF(G164&lt;-10,"No","Yes")))</f>
        <v>N/A</v>
      </c>
      <c r="I164" s="12">
        <v>4.2320000000000002</v>
      </c>
      <c r="J164" s="12">
        <v>-5.59</v>
      </c>
      <c r="K164" s="41" t="s">
        <v>732</v>
      </c>
      <c r="L164" s="9" t="str">
        <f t="shared" ref="L164:L227" si="61">IF(J164="Div by 0", "N/A", IF(K164="N/A","N/A", IF(J164&gt;VALUE(MID(K164,1,2)), "No", IF(J164&lt;-1*VALUE(MID(K164,1,2)), "No", "Yes"))))</f>
        <v>Yes</v>
      </c>
    </row>
    <row r="165" spans="1:12" x14ac:dyDescent="0.25">
      <c r="A165" s="50" t="s">
        <v>71</v>
      </c>
      <c r="B165" s="33" t="s">
        <v>217</v>
      </c>
      <c r="C165" s="8">
        <v>0.94528807250000002</v>
      </c>
      <c r="D165" s="11" t="str">
        <f t="shared" si="58"/>
        <v>N/A</v>
      </c>
      <c r="E165" s="8">
        <v>0.97242786569999995</v>
      </c>
      <c r="F165" s="11" t="str">
        <f t="shared" si="59"/>
        <v>N/A</v>
      </c>
      <c r="G165" s="8">
        <v>0.91404566399999998</v>
      </c>
      <c r="H165" s="11" t="str">
        <f t="shared" si="60"/>
        <v>N/A</v>
      </c>
      <c r="I165" s="12">
        <v>2.871</v>
      </c>
      <c r="J165" s="12">
        <v>-6</v>
      </c>
      <c r="K165" s="41" t="s">
        <v>732</v>
      </c>
      <c r="L165" s="9" t="str">
        <f t="shared" si="61"/>
        <v>Yes</v>
      </c>
    </row>
    <row r="166" spans="1:12" x14ac:dyDescent="0.25">
      <c r="A166" s="4" t="s">
        <v>111</v>
      </c>
      <c r="B166" s="33" t="s">
        <v>217</v>
      </c>
      <c r="C166" s="8">
        <v>3.3380280341000002</v>
      </c>
      <c r="D166" s="11" t="str">
        <f t="shared" si="58"/>
        <v>N/A</v>
      </c>
      <c r="E166" s="8">
        <v>3.3041712232</v>
      </c>
      <c r="F166" s="11" t="str">
        <f t="shared" si="59"/>
        <v>N/A</v>
      </c>
      <c r="G166" s="8">
        <v>2.8639274053000001</v>
      </c>
      <c r="H166" s="11" t="str">
        <f t="shared" si="60"/>
        <v>N/A</v>
      </c>
      <c r="I166" s="12">
        <v>-1.01</v>
      </c>
      <c r="J166" s="12">
        <v>-13.3</v>
      </c>
      <c r="K166" s="41" t="s">
        <v>732</v>
      </c>
      <c r="L166" s="9" t="str">
        <f t="shared" si="61"/>
        <v>Yes</v>
      </c>
    </row>
    <row r="167" spans="1:12" x14ac:dyDescent="0.25">
      <c r="A167" s="4" t="s">
        <v>112</v>
      </c>
      <c r="B167" s="33" t="s">
        <v>217</v>
      </c>
      <c r="C167" s="8">
        <v>3.0662972400999999</v>
      </c>
      <c r="D167" s="11" t="str">
        <f t="shared" si="58"/>
        <v>N/A</v>
      </c>
      <c r="E167" s="8">
        <v>3.2348335163000002</v>
      </c>
      <c r="F167" s="11" t="str">
        <f t="shared" si="59"/>
        <v>N/A</v>
      </c>
      <c r="G167" s="8">
        <v>3.5733222366000001</v>
      </c>
      <c r="H167" s="11" t="str">
        <f t="shared" si="60"/>
        <v>N/A</v>
      </c>
      <c r="I167" s="12">
        <v>5.4960000000000004</v>
      </c>
      <c r="J167" s="12">
        <v>10.46</v>
      </c>
      <c r="K167" s="41" t="s">
        <v>732</v>
      </c>
      <c r="L167" s="9" t="str">
        <f t="shared" si="61"/>
        <v>Yes</v>
      </c>
    </row>
    <row r="168" spans="1:12" x14ac:dyDescent="0.25">
      <c r="A168" s="4" t="s">
        <v>113</v>
      </c>
      <c r="B168" s="33" t="s">
        <v>217</v>
      </c>
      <c r="C168" s="8">
        <v>3.4576905E-3</v>
      </c>
      <c r="D168" s="11" t="str">
        <f t="shared" si="58"/>
        <v>N/A</v>
      </c>
      <c r="E168" s="8">
        <v>3.3111275999999999E-3</v>
      </c>
      <c r="F168" s="11" t="str">
        <f t="shared" si="59"/>
        <v>N/A</v>
      </c>
      <c r="G168" s="8">
        <v>4.0653310999999998E-3</v>
      </c>
      <c r="H168" s="11" t="str">
        <f t="shared" si="60"/>
        <v>N/A</v>
      </c>
      <c r="I168" s="12">
        <v>-4.24</v>
      </c>
      <c r="J168" s="12">
        <v>22.78</v>
      </c>
      <c r="K168" s="41" t="s">
        <v>732</v>
      </c>
      <c r="L168" s="9" t="str">
        <f t="shared" si="61"/>
        <v>Yes</v>
      </c>
    </row>
    <row r="169" spans="1:12" x14ac:dyDescent="0.25">
      <c r="A169" s="4" t="s">
        <v>114</v>
      </c>
      <c r="B169" s="33" t="s">
        <v>217</v>
      </c>
      <c r="C169" s="8">
        <v>9.8259174999999997E-3</v>
      </c>
      <c r="D169" s="11" t="str">
        <f t="shared" si="58"/>
        <v>N/A</v>
      </c>
      <c r="E169" s="8">
        <v>6.1987954000000001E-3</v>
      </c>
      <c r="F169" s="11" t="str">
        <f t="shared" si="59"/>
        <v>N/A</v>
      </c>
      <c r="G169" s="8">
        <v>3.5306427999999999E-3</v>
      </c>
      <c r="H169" s="11" t="str">
        <f t="shared" si="60"/>
        <v>N/A</v>
      </c>
      <c r="I169" s="12">
        <v>-36.9</v>
      </c>
      <c r="J169" s="12">
        <v>-43</v>
      </c>
      <c r="K169" s="41" t="s">
        <v>732</v>
      </c>
      <c r="L169" s="9" t="str">
        <f t="shared" si="61"/>
        <v>No</v>
      </c>
    </row>
    <row r="170" spans="1:12" x14ac:dyDescent="0.25">
      <c r="A170" s="4" t="s">
        <v>428</v>
      </c>
      <c r="B170" s="33" t="s">
        <v>217</v>
      </c>
      <c r="C170" s="34">
        <v>3442</v>
      </c>
      <c r="D170" s="11" t="str">
        <f>IF($B170="N/A","N/A",IF(C170&gt;10,"No",IF(C170&lt;-10,"No","Yes")))</f>
        <v>N/A</v>
      </c>
      <c r="E170" s="34">
        <v>3771</v>
      </c>
      <c r="F170" s="11" t="str">
        <f>IF($B170="N/A","N/A",IF(E170&gt;10,"No",IF(E170&lt;-10,"No","Yes")))</f>
        <v>N/A</v>
      </c>
      <c r="G170" s="34">
        <v>3355</v>
      </c>
      <c r="H170" s="11" t="str">
        <f>IF($B170="N/A","N/A",IF(G170&gt;10,"No",IF(G170&lt;-10,"No","Yes")))</f>
        <v>N/A</v>
      </c>
      <c r="I170" s="12">
        <v>9.5579999999999998</v>
      </c>
      <c r="J170" s="12">
        <v>-11</v>
      </c>
      <c r="K170" s="41" t="s">
        <v>732</v>
      </c>
      <c r="L170" s="9" t="str">
        <f t="shared" si="61"/>
        <v>Yes</v>
      </c>
    </row>
    <row r="171" spans="1:12" x14ac:dyDescent="0.25">
      <c r="A171" s="4" t="s">
        <v>429</v>
      </c>
      <c r="B171" s="33" t="s">
        <v>217</v>
      </c>
      <c r="C171" s="34">
        <v>42</v>
      </c>
      <c r="D171" s="11" t="str">
        <f>IF($B171="N/A","N/A",IF(C171&gt;10,"No",IF(C171&lt;-10,"No","Yes")))</f>
        <v>N/A</v>
      </c>
      <c r="E171" s="34">
        <v>36</v>
      </c>
      <c r="F171" s="11" t="str">
        <f>IF($B171="N/A","N/A",IF(E171&gt;10,"No",IF(E171&lt;-10,"No","Yes")))</f>
        <v>N/A</v>
      </c>
      <c r="G171" s="34">
        <v>22</v>
      </c>
      <c r="H171" s="11" t="str">
        <f>IF($B171="N/A","N/A",IF(G171&gt;10,"No",IF(G171&lt;-10,"No","Yes")))</f>
        <v>N/A</v>
      </c>
      <c r="I171" s="12">
        <v>-14.3</v>
      </c>
      <c r="J171" s="12">
        <v>-38.9</v>
      </c>
      <c r="K171" s="41" t="s">
        <v>732</v>
      </c>
      <c r="L171" s="9" t="str">
        <f t="shared" si="61"/>
        <v>No</v>
      </c>
    </row>
    <row r="172" spans="1:12" x14ac:dyDescent="0.25">
      <c r="A172" s="4" t="s">
        <v>430</v>
      </c>
      <c r="B172" s="33" t="s">
        <v>217</v>
      </c>
      <c r="C172" s="34">
        <v>7003</v>
      </c>
      <c r="D172" s="11" t="str">
        <f>IF($B172="N/A","N/A",IF(C172&gt;10,"No",IF(C172&lt;-10,"No","Yes")))</f>
        <v>N/A</v>
      </c>
      <c r="E172" s="34">
        <v>7292</v>
      </c>
      <c r="F172" s="11" t="str">
        <f>IF($B172="N/A","N/A",IF(E172&gt;10,"No",IF(E172&lt;-10,"No","Yes")))</f>
        <v>N/A</v>
      </c>
      <c r="G172" s="34">
        <v>7133</v>
      </c>
      <c r="H172" s="11" t="str">
        <f>IF($B172="N/A","N/A",IF(G172&gt;10,"No",IF(G172&lt;-10,"No","Yes")))</f>
        <v>N/A</v>
      </c>
      <c r="I172" s="12">
        <v>4.1269999999999998</v>
      </c>
      <c r="J172" s="12">
        <v>-2.1800000000000002</v>
      </c>
      <c r="K172" s="41" t="s">
        <v>732</v>
      </c>
      <c r="L172" s="9" t="str">
        <f t="shared" si="61"/>
        <v>Yes</v>
      </c>
    </row>
    <row r="173" spans="1:12" x14ac:dyDescent="0.25">
      <c r="A173" s="4" t="s">
        <v>431</v>
      </c>
      <c r="B173" s="33" t="s">
        <v>217</v>
      </c>
      <c r="C173" s="34">
        <v>3754</v>
      </c>
      <c r="D173" s="11" t="str">
        <f>IF($B173="N/A","N/A",IF(C173&gt;10,"No",IF(C173&lt;-10,"No","Yes")))</f>
        <v>N/A</v>
      </c>
      <c r="E173" s="34">
        <v>3759</v>
      </c>
      <c r="F173" s="11" t="str">
        <f>IF($B173="N/A","N/A",IF(E173&gt;10,"No",IF(E173&lt;-10,"No","Yes")))</f>
        <v>N/A</v>
      </c>
      <c r="G173" s="34">
        <v>3515</v>
      </c>
      <c r="H173" s="11" t="str">
        <f>IF($B173="N/A","N/A",IF(G173&gt;10,"No",IF(G173&lt;-10,"No","Yes")))</f>
        <v>N/A</v>
      </c>
      <c r="I173" s="12">
        <v>0.13320000000000001</v>
      </c>
      <c r="J173" s="12">
        <v>-6.49</v>
      </c>
      <c r="K173" s="41" t="s">
        <v>732</v>
      </c>
      <c r="L173" s="9" t="str">
        <f t="shared" si="61"/>
        <v>Yes</v>
      </c>
    </row>
    <row r="174" spans="1:12" x14ac:dyDescent="0.25">
      <c r="A174" s="4" t="s">
        <v>432</v>
      </c>
      <c r="B174" s="33" t="s">
        <v>217</v>
      </c>
      <c r="C174" s="34">
        <v>56</v>
      </c>
      <c r="D174" s="11" t="str">
        <f>IF($B174="N/A","N/A",IF(C174&gt;10,"No",IF(C174&lt;-10,"No","Yes")))</f>
        <v>N/A</v>
      </c>
      <c r="E174" s="34">
        <v>44</v>
      </c>
      <c r="F174" s="11" t="str">
        <f>IF($B174="N/A","N/A",IF(E174&gt;10,"No",IF(E174&lt;-10,"No","Yes")))</f>
        <v>N/A</v>
      </c>
      <c r="G174" s="34">
        <v>44</v>
      </c>
      <c r="H174" s="11" t="str">
        <f>IF($B174="N/A","N/A",IF(G174&gt;10,"No",IF(G174&lt;-10,"No","Yes")))</f>
        <v>N/A</v>
      </c>
      <c r="I174" s="12">
        <v>-21.4</v>
      </c>
      <c r="J174" s="12">
        <v>0</v>
      </c>
      <c r="K174" s="41" t="s">
        <v>732</v>
      </c>
      <c r="L174" s="9" t="str">
        <f t="shared" si="61"/>
        <v>Yes</v>
      </c>
    </row>
    <row r="175" spans="1:12" x14ac:dyDescent="0.25">
      <c r="A175" s="6" t="s">
        <v>1016</v>
      </c>
      <c r="B175" s="33" t="s">
        <v>217</v>
      </c>
      <c r="C175" s="34">
        <v>5762</v>
      </c>
      <c r="D175" s="11" t="str">
        <f t="shared" si="58"/>
        <v>N/A</v>
      </c>
      <c r="E175" s="34">
        <v>6409</v>
      </c>
      <c r="F175" s="11" t="str">
        <f t="shared" si="59"/>
        <v>N/A</v>
      </c>
      <c r="G175" s="34">
        <v>5587</v>
      </c>
      <c r="H175" s="11" t="str">
        <f t="shared" si="60"/>
        <v>N/A</v>
      </c>
      <c r="I175" s="12">
        <v>11.23</v>
      </c>
      <c r="J175" s="12">
        <v>-12.8</v>
      </c>
      <c r="K175" s="41" t="s">
        <v>732</v>
      </c>
      <c r="L175" s="9" t="str">
        <f t="shared" si="61"/>
        <v>Yes</v>
      </c>
    </row>
    <row r="176" spans="1:12" x14ac:dyDescent="0.25">
      <c r="A176" s="4" t="s">
        <v>1017</v>
      </c>
      <c r="B176" s="33" t="s">
        <v>217</v>
      </c>
      <c r="C176" s="34">
        <v>3226</v>
      </c>
      <c r="D176" s="11" t="str">
        <f>IF($B176="N/A","N/A",IF(C176&gt;10,"No",IF(C176&lt;-10,"No","Yes")))</f>
        <v>N/A</v>
      </c>
      <c r="E176" s="34">
        <v>3508</v>
      </c>
      <c r="F176" s="11" t="str">
        <f>IF($B176="N/A","N/A",IF(E176&gt;10,"No",IF(E176&lt;-10,"No","Yes")))</f>
        <v>N/A</v>
      </c>
      <c r="G176" s="34">
        <v>3075</v>
      </c>
      <c r="H176" s="11" t="str">
        <f>IF($B176="N/A","N/A",IF(G176&gt;10,"No",IF(G176&lt;-10,"No","Yes")))</f>
        <v>N/A</v>
      </c>
      <c r="I176" s="12">
        <v>8.7409999999999997</v>
      </c>
      <c r="J176" s="12">
        <v>-12.3</v>
      </c>
      <c r="K176" s="41" t="s">
        <v>732</v>
      </c>
      <c r="L176" s="9" t="str">
        <f t="shared" si="61"/>
        <v>Yes</v>
      </c>
    </row>
    <row r="177" spans="1:12" x14ac:dyDescent="0.25">
      <c r="A177" s="4" t="s">
        <v>1018</v>
      </c>
      <c r="B177" s="33" t="s">
        <v>217</v>
      </c>
      <c r="C177" s="34">
        <v>40</v>
      </c>
      <c r="D177" s="11" t="str">
        <f>IF($B177="N/A","N/A",IF(C177&gt;10,"No",IF(C177&lt;-10,"No","Yes")))</f>
        <v>N/A</v>
      </c>
      <c r="E177" s="34">
        <v>36</v>
      </c>
      <c r="F177" s="11" t="str">
        <f>IF($B177="N/A","N/A",IF(E177&gt;10,"No",IF(E177&lt;-10,"No","Yes")))</f>
        <v>N/A</v>
      </c>
      <c r="G177" s="34">
        <v>22</v>
      </c>
      <c r="H177" s="11" t="str">
        <f>IF($B177="N/A","N/A",IF(G177&gt;10,"No",IF(G177&lt;-10,"No","Yes")))</f>
        <v>N/A</v>
      </c>
      <c r="I177" s="12">
        <v>-10</v>
      </c>
      <c r="J177" s="12">
        <v>-38.9</v>
      </c>
      <c r="K177" s="41" t="s">
        <v>732</v>
      </c>
      <c r="L177" s="9" t="str">
        <f t="shared" si="61"/>
        <v>No</v>
      </c>
    </row>
    <row r="178" spans="1:12" ht="25" x14ac:dyDescent="0.25">
      <c r="A178" s="4" t="s">
        <v>1019</v>
      </c>
      <c r="B178" s="33" t="s">
        <v>217</v>
      </c>
      <c r="C178" s="34">
        <v>1775</v>
      </c>
      <c r="D178" s="11" t="str">
        <f>IF($B178="N/A","N/A",IF(C178&gt;10,"No",IF(C178&lt;-10,"No","Yes")))</f>
        <v>N/A</v>
      </c>
      <c r="E178" s="34">
        <v>2064</v>
      </c>
      <c r="F178" s="11" t="str">
        <f>IF($B178="N/A","N/A",IF(E178&gt;10,"No",IF(E178&lt;-10,"No","Yes")))</f>
        <v>N/A</v>
      </c>
      <c r="G178" s="34">
        <v>1848</v>
      </c>
      <c r="H178" s="11" t="str">
        <f>IF($B178="N/A","N/A",IF(G178&gt;10,"No",IF(G178&lt;-10,"No","Yes")))</f>
        <v>N/A</v>
      </c>
      <c r="I178" s="12">
        <v>16.28</v>
      </c>
      <c r="J178" s="12">
        <v>-10.5</v>
      </c>
      <c r="K178" s="41" t="s">
        <v>732</v>
      </c>
      <c r="L178" s="9" t="str">
        <f t="shared" si="61"/>
        <v>Yes</v>
      </c>
    </row>
    <row r="179" spans="1:12" x14ac:dyDescent="0.25">
      <c r="A179" s="4" t="s">
        <v>1020</v>
      </c>
      <c r="B179" s="33" t="s">
        <v>217</v>
      </c>
      <c r="C179" s="34">
        <v>695</v>
      </c>
      <c r="D179" s="11" t="str">
        <f>IF($B179="N/A","N/A",IF(C179&gt;10,"No",IF(C179&lt;-10,"No","Yes")))</f>
        <v>N/A</v>
      </c>
      <c r="E179" s="34">
        <v>788</v>
      </c>
      <c r="F179" s="11" t="str">
        <f>IF($B179="N/A","N/A",IF(E179&gt;10,"No",IF(E179&lt;-10,"No","Yes")))</f>
        <v>N/A</v>
      </c>
      <c r="G179" s="34">
        <v>636</v>
      </c>
      <c r="H179" s="11" t="str">
        <f>IF($B179="N/A","N/A",IF(G179&gt;10,"No",IF(G179&lt;-10,"No","Yes")))</f>
        <v>N/A</v>
      </c>
      <c r="I179" s="12">
        <v>13.38</v>
      </c>
      <c r="J179" s="12">
        <v>-19.3</v>
      </c>
      <c r="K179" s="41" t="s">
        <v>732</v>
      </c>
      <c r="L179" s="9" t="str">
        <f t="shared" si="61"/>
        <v>Yes</v>
      </c>
    </row>
    <row r="180" spans="1:12" ht="25" x14ac:dyDescent="0.25">
      <c r="A180" s="4" t="s">
        <v>1021</v>
      </c>
      <c r="B180" s="33" t="s">
        <v>217</v>
      </c>
      <c r="C180" s="34">
        <v>26</v>
      </c>
      <c r="D180" s="11" t="str">
        <f>IF($B180="N/A","N/A",IF(C180&gt;10,"No",IF(C180&lt;-10,"No","Yes")))</f>
        <v>N/A</v>
      </c>
      <c r="E180" s="34">
        <v>13</v>
      </c>
      <c r="F180" s="11" t="str">
        <f>IF($B180="N/A","N/A",IF(E180&gt;10,"No",IF(E180&lt;-10,"No","Yes")))</f>
        <v>N/A</v>
      </c>
      <c r="G180" s="34">
        <v>11</v>
      </c>
      <c r="H180" s="11" t="str">
        <f>IF($B180="N/A","N/A",IF(G180&gt;10,"No",IF(G180&lt;-10,"No","Yes")))</f>
        <v>N/A</v>
      </c>
      <c r="I180" s="12">
        <v>-50</v>
      </c>
      <c r="J180" s="12">
        <v>-53.8</v>
      </c>
      <c r="K180" s="41" t="s">
        <v>732</v>
      </c>
      <c r="L180" s="9" t="str">
        <f t="shared" si="61"/>
        <v>No</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8535</v>
      </c>
      <c r="D205" s="11" t="str">
        <f t="shared" si="58"/>
        <v>N/A</v>
      </c>
      <c r="E205" s="1">
        <v>8493</v>
      </c>
      <c r="F205" s="11" t="str">
        <f t="shared" si="59"/>
        <v>N/A</v>
      </c>
      <c r="G205" s="1">
        <v>8482</v>
      </c>
      <c r="H205" s="11" t="str">
        <f t="shared" si="60"/>
        <v>N/A</v>
      </c>
      <c r="I205" s="12">
        <v>-0.49199999999999999</v>
      </c>
      <c r="J205" s="12">
        <v>-0.13</v>
      </c>
      <c r="K205" s="41" t="s">
        <v>732</v>
      </c>
      <c r="L205" s="11" t="str">
        <f t="shared" si="61"/>
        <v>Yes</v>
      </c>
    </row>
    <row r="206" spans="1:12" x14ac:dyDescent="0.25">
      <c r="A206" s="4" t="s">
        <v>1047</v>
      </c>
      <c r="B206" s="33" t="s">
        <v>217</v>
      </c>
      <c r="C206" s="34">
        <v>216</v>
      </c>
      <c r="D206" s="11" t="str">
        <f t="shared" si="58"/>
        <v>N/A</v>
      </c>
      <c r="E206" s="34">
        <v>263</v>
      </c>
      <c r="F206" s="11" t="str">
        <f t="shared" si="59"/>
        <v>N/A</v>
      </c>
      <c r="G206" s="34">
        <v>280</v>
      </c>
      <c r="H206" s="11" t="str">
        <f t="shared" si="60"/>
        <v>N/A</v>
      </c>
      <c r="I206" s="12">
        <v>21.76</v>
      </c>
      <c r="J206" s="12">
        <v>6.4640000000000004</v>
      </c>
      <c r="K206" s="41" t="s">
        <v>732</v>
      </c>
      <c r="L206" s="9" t="str">
        <f t="shared" si="61"/>
        <v>Yes</v>
      </c>
    </row>
    <row r="207" spans="1:12" x14ac:dyDescent="0.25">
      <c r="A207" s="4" t="s">
        <v>1048</v>
      </c>
      <c r="B207" s="33" t="s">
        <v>217</v>
      </c>
      <c r="C207" s="34">
        <v>11</v>
      </c>
      <c r="D207" s="11" t="str">
        <f t="shared" si="58"/>
        <v>N/A</v>
      </c>
      <c r="E207" s="34">
        <v>0</v>
      </c>
      <c r="F207" s="11" t="str">
        <f t="shared" si="59"/>
        <v>N/A</v>
      </c>
      <c r="G207" s="34">
        <v>0</v>
      </c>
      <c r="H207" s="11" t="str">
        <f t="shared" si="60"/>
        <v>N/A</v>
      </c>
      <c r="I207" s="12">
        <v>-100</v>
      </c>
      <c r="J207" s="12" t="s">
        <v>1742</v>
      </c>
      <c r="K207" s="41" t="s">
        <v>732</v>
      </c>
      <c r="L207" s="9" t="str">
        <f t="shared" si="61"/>
        <v>N/A</v>
      </c>
    </row>
    <row r="208" spans="1:12" x14ac:dyDescent="0.25">
      <c r="A208" s="4" t="s">
        <v>1049</v>
      </c>
      <c r="B208" s="33" t="s">
        <v>217</v>
      </c>
      <c r="C208" s="34">
        <v>5228</v>
      </c>
      <c r="D208" s="11" t="str">
        <f t="shared" si="58"/>
        <v>N/A</v>
      </c>
      <c r="E208" s="34">
        <v>5228</v>
      </c>
      <c r="F208" s="11" t="str">
        <f t="shared" si="59"/>
        <v>N/A</v>
      </c>
      <c r="G208" s="34">
        <v>5285</v>
      </c>
      <c r="H208" s="11" t="str">
        <f t="shared" si="60"/>
        <v>N/A</v>
      </c>
      <c r="I208" s="12">
        <v>0</v>
      </c>
      <c r="J208" s="12">
        <v>1.0900000000000001</v>
      </c>
      <c r="K208" s="41" t="s">
        <v>732</v>
      </c>
      <c r="L208" s="9" t="str">
        <f t="shared" si="61"/>
        <v>Yes</v>
      </c>
    </row>
    <row r="209" spans="1:12" x14ac:dyDescent="0.25">
      <c r="A209" s="4" t="s">
        <v>1050</v>
      </c>
      <c r="B209" s="33" t="s">
        <v>217</v>
      </c>
      <c r="C209" s="34">
        <v>3059</v>
      </c>
      <c r="D209" s="11" t="str">
        <f t="shared" si="58"/>
        <v>N/A</v>
      </c>
      <c r="E209" s="34">
        <v>2971</v>
      </c>
      <c r="F209" s="11" t="str">
        <f t="shared" si="59"/>
        <v>N/A</v>
      </c>
      <c r="G209" s="34">
        <v>2879</v>
      </c>
      <c r="H209" s="11" t="str">
        <f t="shared" si="60"/>
        <v>N/A</v>
      </c>
      <c r="I209" s="12">
        <v>-2.88</v>
      </c>
      <c r="J209" s="12">
        <v>-3.1</v>
      </c>
      <c r="K209" s="41" t="s">
        <v>732</v>
      </c>
      <c r="L209" s="9" t="str">
        <f t="shared" si="61"/>
        <v>Yes</v>
      </c>
    </row>
    <row r="210" spans="1:12" ht="25" x14ac:dyDescent="0.25">
      <c r="A210" s="4" t="s">
        <v>1051</v>
      </c>
      <c r="B210" s="33" t="s">
        <v>217</v>
      </c>
      <c r="C210" s="34">
        <v>30</v>
      </c>
      <c r="D210" s="11" t="str">
        <f t="shared" si="58"/>
        <v>N/A</v>
      </c>
      <c r="E210" s="34">
        <v>31</v>
      </c>
      <c r="F210" s="11" t="str">
        <f t="shared" si="59"/>
        <v>N/A</v>
      </c>
      <c r="G210" s="34">
        <v>38</v>
      </c>
      <c r="H210" s="11" t="str">
        <f t="shared" si="60"/>
        <v>N/A</v>
      </c>
      <c r="I210" s="12">
        <v>3.3330000000000002</v>
      </c>
      <c r="J210" s="12">
        <v>22.58</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11.303070573999999</v>
      </c>
      <c r="D235" s="11" t="str">
        <f>IF($B235="N/A","N/A",IF(C235&lt;15,"Yes","No"))</f>
        <v>Yes</v>
      </c>
      <c r="E235" s="8">
        <v>8.9585290564999998</v>
      </c>
      <c r="F235" s="11" t="str">
        <f>IF($B235="N/A","N/A",IF(E235&lt;15,"Yes","No"))</f>
        <v>Yes</v>
      </c>
      <c r="G235" s="8">
        <v>6.4681214017000004</v>
      </c>
      <c r="H235" s="11" t="str">
        <f>IF($B235="N/A","N/A",IF(G235&lt;15,"Yes","No"))</f>
        <v>Yes</v>
      </c>
      <c r="I235" s="12">
        <v>-20.7</v>
      </c>
      <c r="J235" s="12">
        <v>-27.8</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11</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8.6668767699999996E-2</v>
      </c>
      <c r="D237" s="11" t="str">
        <f>IF($B237="N/A","N/A",IF(C237&lt;10,"Yes","No"))</f>
        <v>Yes</v>
      </c>
      <c r="E237" s="8">
        <v>1.6385122888000001</v>
      </c>
      <c r="F237" s="11" t="str">
        <f>IF($B237="N/A","N/A",IF(E237&lt;10,"Yes","No"))</f>
        <v>Yes</v>
      </c>
      <c r="G237" s="8">
        <v>5.3167249E-2</v>
      </c>
      <c r="H237" s="11" t="str">
        <f>IF($B237="N/A","N/A",IF(G237&lt;10,"Yes","No"))</f>
        <v>Yes</v>
      </c>
      <c r="I237" s="12">
        <v>1791</v>
      </c>
      <c r="J237" s="12">
        <v>-96.8</v>
      </c>
      <c r="K237" s="41" t="s">
        <v>732</v>
      </c>
      <c r="L237" s="9" t="str">
        <f t="shared" si="63"/>
        <v>No</v>
      </c>
    </row>
    <row r="238" spans="1:12" x14ac:dyDescent="0.25">
      <c r="A238" s="2" t="s">
        <v>72</v>
      </c>
      <c r="B238" s="33" t="s">
        <v>217</v>
      </c>
      <c r="C238" s="8">
        <v>54.375043714999997</v>
      </c>
      <c r="D238" s="11" t="str">
        <f t="shared" si="58"/>
        <v>N/A</v>
      </c>
      <c r="E238" s="8">
        <v>93.779358474999995</v>
      </c>
      <c r="F238" s="11" t="str">
        <f t="shared" si="59"/>
        <v>N/A</v>
      </c>
      <c r="G238" s="8">
        <v>97.085791455999995</v>
      </c>
      <c r="H238" s="11" t="str">
        <f>IF($B238="N/A","N/A",IF(G238&gt;10,"No",IF(G238&lt;-10,"No","Yes")))</f>
        <v>N/A</v>
      </c>
      <c r="I238" s="12">
        <v>72.47</v>
      </c>
      <c r="J238" s="12">
        <v>3.5259999999999998</v>
      </c>
      <c r="K238" s="41" t="s">
        <v>732</v>
      </c>
      <c r="L238" s="9" t="str">
        <f t="shared" si="63"/>
        <v>Yes</v>
      </c>
    </row>
    <row r="239" spans="1:12" ht="25" x14ac:dyDescent="0.25">
      <c r="A239" s="16" t="s">
        <v>1079</v>
      </c>
      <c r="B239" s="33" t="s">
        <v>293</v>
      </c>
      <c r="C239" s="9">
        <v>5.7004966076999999</v>
      </c>
      <c r="D239" s="11" t="str">
        <f>IF($B239="N/A","N/A",IF(C239&lt;15,"Yes","No"))</f>
        <v>Yes</v>
      </c>
      <c r="E239" s="9">
        <v>1.3219702053</v>
      </c>
      <c r="F239" s="11" t="str">
        <f>IF($B239="N/A","N/A",IF(E239&lt;15,"Yes","No"))</f>
        <v>Yes</v>
      </c>
      <c r="G239" s="9">
        <v>0.61838083730000004</v>
      </c>
      <c r="H239" s="11" t="str">
        <f>IF($B239="N/A","N/A",IF(G239&lt;15,"Yes","No"))</f>
        <v>Yes</v>
      </c>
      <c r="I239" s="12">
        <v>-76.8</v>
      </c>
      <c r="J239" s="12">
        <v>-53.2</v>
      </c>
      <c r="K239" s="41" t="s">
        <v>732</v>
      </c>
      <c r="L239" s="9" t="str">
        <f t="shared" si="63"/>
        <v>No</v>
      </c>
    </row>
    <row r="240" spans="1:12" ht="25" x14ac:dyDescent="0.25">
      <c r="A240" s="16" t="s">
        <v>156</v>
      </c>
      <c r="B240" s="33" t="s">
        <v>217</v>
      </c>
      <c r="C240" s="34">
        <v>78</v>
      </c>
      <c r="D240" s="11" t="str">
        <f>IF($B240="N/A","N/A",IF(C240&gt;10,"No",IF(C240&lt;-10,"No","Yes")))</f>
        <v>N/A</v>
      </c>
      <c r="E240" s="34">
        <v>72</v>
      </c>
      <c r="F240" s="11" t="str">
        <f>IF($B240="N/A","N/A",IF(E240&gt;10,"No",IF(E240&lt;-10,"No","Yes")))</f>
        <v>N/A</v>
      </c>
      <c r="G240" s="34">
        <v>58</v>
      </c>
      <c r="H240" s="11" t="str">
        <f>IF($B240="N/A","N/A",IF(G240&gt;10,"No",IF(G240&lt;-10,"No","Yes")))</f>
        <v>N/A</v>
      </c>
      <c r="I240" s="12">
        <v>-7.69</v>
      </c>
      <c r="J240" s="12">
        <v>-19.399999999999999</v>
      </c>
      <c r="K240" s="41" t="s">
        <v>732</v>
      </c>
      <c r="L240" s="9" t="str">
        <f>IF(J240="Div by 0", "N/A", IF(K240="N/A","N/A", IF(J240&gt;VALUE(MID(K240,1,2)), "No", IF(J240&lt;-1*VALUE(MID(K240,1,2)), "No", "Yes"))))</f>
        <v>Yes</v>
      </c>
    </row>
    <row r="241" spans="1:12" x14ac:dyDescent="0.25">
      <c r="A241" s="16" t="s">
        <v>1080</v>
      </c>
      <c r="B241" s="33" t="s">
        <v>217</v>
      </c>
      <c r="C241" s="34">
        <v>12692</v>
      </c>
      <c r="D241" s="11" t="str">
        <f t="shared" ref="D241" si="67">IF($B241="N/A","N/A",IF(C241&gt;10,"No",IF(C241&lt;-10,"No","Yes")))</f>
        <v>N/A</v>
      </c>
      <c r="E241" s="34">
        <v>13793</v>
      </c>
      <c r="F241" s="11" t="str">
        <f t="shared" ref="F241" si="68">IF($B241="N/A","N/A",IF(E241&gt;10,"No",IF(E241&lt;-10,"No","Yes")))</f>
        <v>N/A</v>
      </c>
      <c r="G241" s="34">
        <v>13166</v>
      </c>
      <c r="H241" s="11" t="str">
        <f>IF($B241="N/A","N/A",IF(G241&gt;10,"No",IF(G241&lt;-10,"No","Yes")))</f>
        <v>N/A</v>
      </c>
      <c r="I241" s="12">
        <v>8.6750000000000007</v>
      </c>
      <c r="J241" s="12">
        <v>-4.55</v>
      </c>
      <c r="K241" s="41" t="s">
        <v>732</v>
      </c>
      <c r="L241" s="9" t="str">
        <f>IF(J241="Div by 0", "N/A", IF(OR(J241="N/A",K241="N/A"),"N/A", IF(J241&gt;VALUE(MID(K241,1,2)), "No", IF(J241&lt;-1*VALUE(MID(K241,1,2)), "No", "Yes"))))</f>
        <v>Yes</v>
      </c>
    </row>
    <row r="242" spans="1:12" x14ac:dyDescent="0.25">
      <c r="A242" s="6" t="s">
        <v>1081</v>
      </c>
      <c r="B242" s="33" t="s">
        <v>217</v>
      </c>
      <c r="C242" s="34">
        <v>1512449</v>
      </c>
      <c r="D242" s="11" t="str">
        <f>IF($B242="N/A","N/A",IF(C242&gt;10,"No",IF(C242&lt;-10,"No","Yes")))</f>
        <v>N/A</v>
      </c>
      <c r="E242" s="34">
        <v>1463092</v>
      </c>
      <c r="F242" s="11" t="str">
        <f>IF($B242="N/A","N/A",IF(E242&gt;10,"No",IF(E242&lt;-10,"No","Yes")))</f>
        <v>N/A</v>
      </c>
      <c r="G242" s="34">
        <v>1433103</v>
      </c>
      <c r="H242" s="11" t="str">
        <f>IF($B242="N/A","N/A",IF(G242&gt;10,"No",IF(G242&lt;-10,"No","Yes")))</f>
        <v>N/A</v>
      </c>
      <c r="I242" s="12">
        <v>-3.26</v>
      </c>
      <c r="J242" s="12">
        <v>-2.0499999999999998</v>
      </c>
      <c r="K242" s="41" t="s">
        <v>732</v>
      </c>
      <c r="L242" s="9" t="str">
        <f t="shared" ref="L242:L275" si="69">IF(J242="Div by 0", "N/A", IF(K242="N/A","N/A", IF(J242&gt;VALUE(MID(K242,1,2)), "No", IF(J242&lt;-1*VALUE(MID(K242,1,2)), "No", "Yes"))))</f>
        <v>Yes</v>
      </c>
    </row>
    <row r="243" spans="1:12" x14ac:dyDescent="0.25">
      <c r="A243" s="2" t="s">
        <v>1082</v>
      </c>
      <c r="B243" s="33" t="s">
        <v>217</v>
      </c>
      <c r="C243" s="8">
        <v>100</v>
      </c>
      <c r="D243" s="11" t="str">
        <f>IF($B243="N/A","N/A",IF(C243&gt;10,"No",IF(C243&lt;-10,"No","Yes")))</f>
        <v>N/A</v>
      </c>
      <c r="E243" s="8">
        <v>56.598795326999998</v>
      </c>
      <c r="F243" s="11" t="str">
        <f>IF($B243="N/A","N/A",IF(E243&gt;10,"No",IF(E243&lt;-10,"No","Yes")))</f>
        <v>N/A</v>
      </c>
      <c r="G243" s="8">
        <v>48.321248357000002</v>
      </c>
      <c r="H243" s="11" t="str">
        <f>IF($B243="N/A","N/A",IF(G243&gt;10,"No",IF(G243&lt;-10,"No","Yes")))</f>
        <v>N/A</v>
      </c>
      <c r="I243" s="12">
        <v>-43.4</v>
      </c>
      <c r="J243" s="12">
        <v>-14.6</v>
      </c>
      <c r="K243" s="41" t="s">
        <v>732</v>
      </c>
      <c r="L243" s="9" t="str">
        <f t="shared" si="69"/>
        <v>Yes</v>
      </c>
    </row>
    <row r="244" spans="1:12" x14ac:dyDescent="0.25">
      <c r="A244" s="2" t="s">
        <v>1083</v>
      </c>
      <c r="B244" s="33" t="s">
        <v>217</v>
      </c>
      <c r="C244" s="8">
        <v>100</v>
      </c>
      <c r="D244" s="11" t="str">
        <f>IF($B244="N/A","N/A",IF(C244&gt;10,"No",IF(C244&lt;-10,"No","Yes")))</f>
        <v>N/A</v>
      </c>
      <c r="E244" s="8">
        <v>94.334431027999997</v>
      </c>
      <c r="F244" s="11" t="str">
        <f>IF($B244="N/A","N/A",IF(E244&gt;10,"No",IF(E244&lt;-10,"No","Yes")))</f>
        <v>N/A</v>
      </c>
      <c r="G244" s="8">
        <v>84.844590014000005</v>
      </c>
      <c r="H244" s="11" t="str">
        <f>IF($B244="N/A","N/A",IF(G244&gt;10,"No",IF(G244&lt;-10,"No","Yes")))</f>
        <v>N/A</v>
      </c>
      <c r="I244" s="12">
        <v>-5.67</v>
      </c>
      <c r="J244" s="12">
        <v>-10.1</v>
      </c>
      <c r="K244" s="41" t="s">
        <v>732</v>
      </c>
      <c r="L244" s="9" t="str">
        <f t="shared" si="69"/>
        <v>Yes</v>
      </c>
    </row>
    <row r="245" spans="1:12" x14ac:dyDescent="0.25">
      <c r="A245" s="2" t="s">
        <v>1084</v>
      </c>
      <c r="B245" s="33" t="s">
        <v>217</v>
      </c>
      <c r="C245" s="8">
        <v>100</v>
      </c>
      <c r="D245" s="11" t="str">
        <f t="shared" ref="D245:D273" si="70">IF($B245="N/A","N/A",IF(C245&gt;10,"No",IF(C245&lt;-10,"No","Yes")))</f>
        <v>N/A</v>
      </c>
      <c r="E245" s="8">
        <v>100</v>
      </c>
      <c r="F245" s="11" t="str">
        <f t="shared" ref="F245:F273" si="71">IF($B245="N/A","N/A",IF(E245&gt;10,"No",IF(E245&lt;-10,"No","Yes")))</f>
        <v>N/A</v>
      </c>
      <c r="G245" s="8">
        <v>100</v>
      </c>
      <c r="H245" s="11" t="str">
        <f t="shared" ref="H245:H273" si="72">IF($B245="N/A","N/A",IF(G245&gt;10,"No",IF(G245&lt;-10,"No","Yes")))</f>
        <v>N/A</v>
      </c>
      <c r="I245" s="12">
        <v>0</v>
      </c>
      <c r="J245" s="12">
        <v>0</v>
      </c>
      <c r="K245" s="41" t="s">
        <v>732</v>
      </c>
      <c r="L245" s="9" t="str">
        <f t="shared" si="69"/>
        <v>Yes</v>
      </c>
    </row>
    <row r="246" spans="1:12" x14ac:dyDescent="0.25">
      <c r="A246" s="2" t="s">
        <v>1085</v>
      </c>
      <c r="B246" s="33" t="s">
        <v>217</v>
      </c>
      <c r="C246" s="8">
        <v>100</v>
      </c>
      <c r="D246" s="11" t="str">
        <f t="shared" si="70"/>
        <v>N/A</v>
      </c>
      <c r="E246" s="8">
        <v>100</v>
      </c>
      <c r="F246" s="11" t="str">
        <f t="shared" si="71"/>
        <v>N/A</v>
      </c>
      <c r="G246" s="8">
        <v>100</v>
      </c>
      <c r="H246" s="11" t="str">
        <f t="shared" si="72"/>
        <v>N/A</v>
      </c>
      <c r="I246" s="12">
        <v>0</v>
      </c>
      <c r="J246" s="12">
        <v>0</v>
      </c>
      <c r="K246" s="41" t="s">
        <v>732</v>
      </c>
      <c r="L246" s="9" t="str">
        <f t="shared" si="69"/>
        <v>Yes</v>
      </c>
    </row>
    <row r="247" spans="1:12" x14ac:dyDescent="0.25">
      <c r="A247" s="2" t="s">
        <v>1086</v>
      </c>
      <c r="B247" s="33" t="s">
        <v>217</v>
      </c>
      <c r="C247" s="8">
        <v>53.562599466000002</v>
      </c>
      <c r="D247" s="11" t="str">
        <f t="shared" si="70"/>
        <v>N/A</v>
      </c>
      <c r="E247" s="8">
        <v>94.835253011999995</v>
      </c>
      <c r="F247" s="11" t="str">
        <f t="shared" si="71"/>
        <v>N/A</v>
      </c>
      <c r="G247" s="8">
        <v>96.553422886999996</v>
      </c>
      <c r="H247" s="11" t="str">
        <f t="shared" si="72"/>
        <v>N/A</v>
      </c>
      <c r="I247" s="12">
        <v>77.05</v>
      </c>
      <c r="J247" s="12">
        <v>1.8120000000000001</v>
      </c>
      <c r="K247" s="41" t="s">
        <v>732</v>
      </c>
      <c r="L247" s="9" t="str">
        <f t="shared" si="69"/>
        <v>Yes</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1</v>
      </c>
      <c r="H274" s="11" t="str">
        <f t="shared" ref="H274:H275" si="75">IF($B274="N/A","N/A",IF(G274&gt;0,"No",IF(G274&lt;0,"No","Yes")))</f>
        <v>No</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1455414</v>
      </c>
      <c r="F276" s="11" t="str">
        <f t="shared" ref="F276:F277" si="77">IF($B276="N/A","N/A",IF(E276&gt;10,"No",IF(E276&lt;-10,"No","Yes")))</f>
        <v>N/A</v>
      </c>
      <c r="G276" s="1">
        <v>1427021</v>
      </c>
      <c r="H276" s="11" t="str">
        <f t="shared" ref="H276:H277" si="78">IF($B276="N/A","N/A",IF(G276&gt;10,"No",IF(G276&lt;-10,"No","Yes")))</f>
        <v>N/A</v>
      </c>
      <c r="I276" s="12" t="s">
        <v>217</v>
      </c>
      <c r="J276" s="12">
        <v>-1.95</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1224789.9166999999</v>
      </c>
      <c r="F277" s="11" t="str">
        <f t="shared" si="77"/>
        <v>N/A</v>
      </c>
      <c r="G277" s="1">
        <v>1221217</v>
      </c>
      <c r="H277" s="11" t="str">
        <f t="shared" si="78"/>
        <v>N/A</v>
      </c>
      <c r="I277" s="12" t="s">
        <v>217</v>
      </c>
      <c r="J277" s="12">
        <v>-0.29199999999999998</v>
      </c>
      <c r="K277" s="1" t="s">
        <v>217</v>
      </c>
      <c r="L277" s="9" t="str">
        <f t="shared" si="79"/>
        <v>N/A</v>
      </c>
    </row>
    <row r="278" spans="1:12" x14ac:dyDescent="0.25">
      <c r="A278" s="16" t="s">
        <v>691</v>
      </c>
      <c r="B278" s="1" t="s">
        <v>217</v>
      </c>
      <c r="C278" s="1">
        <v>5338</v>
      </c>
      <c r="D278" s="11" t="str">
        <f t="shared" si="76"/>
        <v>N/A</v>
      </c>
      <c r="E278" s="1">
        <v>3923</v>
      </c>
      <c r="F278" s="11" t="str">
        <f t="shared" ref="F278:F283" si="80">IF($B278="N/A","N/A",IF(E278&gt;10,"No",IF(E278&lt;-10,"No","Yes")))</f>
        <v>N/A</v>
      </c>
      <c r="G278" s="1">
        <v>2781</v>
      </c>
      <c r="H278" s="11" t="str">
        <f t="shared" ref="H278:H283" si="81">IF($B278="N/A","N/A",IF(G278&gt;10,"No",IF(G278&lt;-10,"No","Yes")))</f>
        <v>N/A</v>
      </c>
      <c r="I278" s="12">
        <v>-26.5</v>
      </c>
      <c r="J278" s="12">
        <v>-29.1</v>
      </c>
      <c r="K278" s="1" t="s">
        <v>217</v>
      </c>
      <c r="L278" s="9" t="str">
        <f t="shared" ref="L278:L284" si="82">IF(J278="Div by 0", "N/A", IF(K278="N/A","N/A", IF(J278&gt;VALUE(MID(K278,1,2)), "No", IF(J278&lt;-1*VALUE(MID(K278,1,2)), "No", "Yes"))))</f>
        <v>N/A</v>
      </c>
    </row>
    <row r="279" spans="1:12" x14ac:dyDescent="0.25">
      <c r="A279" s="16" t="s">
        <v>692</v>
      </c>
      <c r="B279" s="1" t="s">
        <v>217</v>
      </c>
      <c r="C279" s="1">
        <v>5400</v>
      </c>
      <c r="D279" s="11" t="str">
        <f t="shared" si="76"/>
        <v>N/A</v>
      </c>
      <c r="E279" s="1">
        <v>3962</v>
      </c>
      <c r="F279" s="11" t="str">
        <f t="shared" si="80"/>
        <v>N/A</v>
      </c>
      <c r="G279" s="1">
        <v>2826</v>
      </c>
      <c r="H279" s="11" t="str">
        <f t="shared" si="81"/>
        <v>N/A</v>
      </c>
      <c r="I279" s="12">
        <v>-26.6</v>
      </c>
      <c r="J279" s="12">
        <v>-28.7</v>
      </c>
      <c r="K279" s="1" t="s">
        <v>217</v>
      </c>
      <c r="L279" s="9" t="str">
        <f t="shared" si="82"/>
        <v>N/A</v>
      </c>
    </row>
    <row r="280" spans="1:12" x14ac:dyDescent="0.25">
      <c r="A280" s="16" t="s">
        <v>693</v>
      </c>
      <c r="B280" s="1" t="s">
        <v>217</v>
      </c>
      <c r="C280" s="1" t="s">
        <v>1742</v>
      </c>
      <c r="D280" s="11" t="str">
        <f t="shared" si="76"/>
        <v>N/A</v>
      </c>
      <c r="E280" s="1">
        <v>363.83333333000002</v>
      </c>
      <c r="F280" s="11" t="str">
        <f t="shared" si="80"/>
        <v>N/A</v>
      </c>
      <c r="G280" s="1">
        <v>270.25</v>
      </c>
      <c r="H280" s="11" t="str">
        <f t="shared" si="81"/>
        <v>N/A</v>
      </c>
      <c r="I280" s="12" t="s">
        <v>1742</v>
      </c>
      <c r="J280" s="12">
        <v>-25.7</v>
      </c>
      <c r="K280" s="1" t="s">
        <v>217</v>
      </c>
      <c r="L280" s="9" t="str">
        <f t="shared" si="82"/>
        <v>N/A</v>
      </c>
    </row>
    <row r="281" spans="1:12" x14ac:dyDescent="0.25">
      <c r="A281" s="16" t="s">
        <v>694</v>
      </c>
      <c r="B281" s="1" t="s">
        <v>217</v>
      </c>
      <c r="C281" s="1">
        <v>66733</v>
      </c>
      <c r="D281" s="11" t="str">
        <f t="shared" si="76"/>
        <v>N/A</v>
      </c>
      <c r="E281" s="1">
        <v>69452</v>
      </c>
      <c r="F281" s="11" t="str">
        <f t="shared" si="80"/>
        <v>N/A</v>
      </c>
      <c r="G281" s="1">
        <v>105639</v>
      </c>
      <c r="H281" s="11" t="str">
        <f t="shared" si="81"/>
        <v>N/A</v>
      </c>
      <c r="I281" s="12">
        <v>4.0739999999999998</v>
      </c>
      <c r="J281" s="12">
        <v>52.1</v>
      </c>
      <c r="K281" s="1" t="s">
        <v>217</v>
      </c>
      <c r="L281" s="9" t="str">
        <f t="shared" si="82"/>
        <v>N/A</v>
      </c>
    </row>
    <row r="282" spans="1:12" x14ac:dyDescent="0.25">
      <c r="A282" s="16" t="s">
        <v>695</v>
      </c>
      <c r="B282" s="1" t="s">
        <v>217</v>
      </c>
      <c r="C282" s="1">
        <v>70723</v>
      </c>
      <c r="D282" s="11" t="str">
        <f t="shared" si="76"/>
        <v>N/A</v>
      </c>
      <c r="E282" s="1">
        <v>102174</v>
      </c>
      <c r="F282" s="11" t="str">
        <f t="shared" si="80"/>
        <v>N/A</v>
      </c>
      <c r="G282" s="1">
        <v>117781</v>
      </c>
      <c r="H282" s="11" t="str">
        <f t="shared" si="81"/>
        <v>N/A</v>
      </c>
      <c r="I282" s="12">
        <v>44.47</v>
      </c>
      <c r="J282" s="12">
        <v>15.27</v>
      </c>
      <c r="K282" s="1" t="s">
        <v>217</v>
      </c>
      <c r="L282" s="9" t="str">
        <f t="shared" si="82"/>
        <v>N/A</v>
      </c>
    </row>
    <row r="283" spans="1:12" x14ac:dyDescent="0.25">
      <c r="A283" s="16" t="s">
        <v>696</v>
      </c>
      <c r="B283" s="1" t="s">
        <v>217</v>
      </c>
      <c r="C283" s="1">
        <v>59776.25</v>
      </c>
      <c r="D283" s="11" t="str">
        <f t="shared" si="76"/>
        <v>N/A</v>
      </c>
      <c r="E283" s="1">
        <v>72128.666666999998</v>
      </c>
      <c r="F283" s="11" t="str">
        <f t="shared" si="80"/>
        <v>N/A</v>
      </c>
      <c r="G283" s="1">
        <v>97289.166666999998</v>
      </c>
      <c r="H283" s="11" t="str">
        <f t="shared" si="81"/>
        <v>N/A</v>
      </c>
      <c r="I283" s="12">
        <v>20.66</v>
      </c>
      <c r="J283" s="12">
        <v>34.880000000000003</v>
      </c>
      <c r="K283" s="1" t="s">
        <v>217</v>
      </c>
      <c r="L283" s="9" t="str">
        <f t="shared" si="82"/>
        <v>N/A</v>
      </c>
    </row>
    <row r="284" spans="1:12" x14ac:dyDescent="0.25">
      <c r="A284" s="16" t="s">
        <v>403</v>
      </c>
      <c r="B284" s="33" t="s">
        <v>294</v>
      </c>
      <c r="C284" s="8">
        <v>23.269348118</v>
      </c>
      <c r="D284" s="11" t="str">
        <f>IF($B284="N/A","N/A",IF(C284&lt;=40,"Yes","No"))</f>
        <v>Yes</v>
      </c>
      <c r="E284" s="8">
        <v>23.904782883999999</v>
      </c>
      <c r="F284" s="11" t="str">
        <f>IF($B284="N/A","N/A",IF(E284&lt;=40,"Yes","No"))</f>
        <v>Yes</v>
      </c>
      <c r="G284" s="8">
        <v>38.964214843999997</v>
      </c>
      <c r="H284" s="11" t="str">
        <f>IF($B284="N/A","N/A",IF(G284&lt;=40,"Yes","No"))</f>
        <v>Yes</v>
      </c>
      <c r="I284" s="12">
        <v>2.7309999999999999</v>
      </c>
      <c r="J284" s="12">
        <v>63</v>
      </c>
      <c r="K284" s="41" t="s">
        <v>734</v>
      </c>
      <c r="L284" s="9" t="str">
        <f t="shared" si="82"/>
        <v>No</v>
      </c>
    </row>
    <row r="285" spans="1:12" x14ac:dyDescent="0.25">
      <c r="A285" s="16" t="s">
        <v>697</v>
      </c>
      <c r="B285" s="1" t="s">
        <v>217</v>
      </c>
      <c r="C285" s="1" t="s">
        <v>217</v>
      </c>
      <c r="D285" s="11" t="str">
        <f t="shared" ref="D285:D303" si="83">IF($B285="N/A","N/A",IF(C285&gt;10,"No",IF(C285&lt;-10,"No","Yes")))</f>
        <v>N/A</v>
      </c>
      <c r="E285" s="1">
        <v>15961</v>
      </c>
      <c r="F285" s="11" t="str">
        <f t="shared" ref="F285:F286" si="84">IF($B285="N/A","N/A",IF(E285&gt;10,"No",IF(E285&lt;-10,"No","Yes")))</f>
        <v>N/A</v>
      </c>
      <c r="G285" s="1">
        <v>15172</v>
      </c>
      <c r="H285" s="11" t="str">
        <f t="shared" ref="H285:H286" si="85">IF($B285="N/A","N/A",IF(G285&gt;10,"No",IF(G285&lt;-10,"No","Yes")))</f>
        <v>N/A</v>
      </c>
      <c r="I285" s="12" t="s">
        <v>217</v>
      </c>
      <c r="J285" s="12">
        <v>-4.9400000000000004</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2343.3333333</v>
      </c>
      <c r="F286" s="11" t="str">
        <f t="shared" si="84"/>
        <v>N/A</v>
      </c>
      <c r="G286" s="1">
        <v>2251.25</v>
      </c>
      <c r="H286" s="11" t="str">
        <f t="shared" si="85"/>
        <v>N/A</v>
      </c>
      <c r="I286" s="12" t="s">
        <v>217</v>
      </c>
      <c r="J286" s="12">
        <v>-3.93</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73706</v>
      </c>
      <c r="F308" s="1" t="s">
        <v>217</v>
      </c>
      <c r="G308" s="1">
        <v>108891</v>
      </c>
      <c r="H308" s="1" t="s">
        <v>217</v>
      </c>
      <c r="I308" s="12" t="s">
        <v>217</v>
      </c>
      <c r="J308" s="12">
        <v>47.74</v>
      </c>
      <c r="K308" s="1" t="s">
        <v>217</v>
      </c>
      <c r="L308" s="9" t="str">
        <f>IF(J308="Div by 0", "N/A", IF(K308="N/A","N/A", IF(J308&gt;VALUE(MID(K308,1,2)), "No", IF(J308&lt;-1*VALUE(MID(K308,1,2)), "No", "Yes"))))</f>
        <v>N/A</v>
      </c>
    </row>
    <row r="309" spans="1:12" x14ac:dyDescent="0.25">
      <c r="A309" s="61" t="s">
        <v>73</v>
      </c>
      <c r="B309" s="33" t="s">
        <v>217</v>
      </c>
      <c r="C309" s="34">
        <v>1276994</v>
      </c>
      <c r="D309" s="11" t="str">
        <f>IF($B309="N/A","N/A",IF(C309&gt;10,"No",IF(C309&lt;-10,"No","Yes")))</f>
        <v>N/A</v>
      </c>
      <c r="E309" s="34">
        <v>1305679</v>
      </c>
      <c r="F309" s="11" t="str">
        <f>IF($B309="N/A","N/A",IF(E309&gt;10,"No",IF(E309&lt;-10,"No","Yes")))</f>
        <v>N/A</v>
      </c>
      <c r="G309" s="34">
        <v>1328177</v>
      </c>
      <c r="H309" s="11" t="str">
        <f>IF($B309="N/A","N/A",IF(G309&gt;10,"No",IF(G309&lt;-10,"No","Yes")))</f>
        <v>N/A</v>
      </c>
      <c r="I309" s="12">
        <v>2.246</v>
      </c>
      <c r="J309" s="12">
        <v>1.7230000000000001</v>
      </c>
      <c r="K309" s="41" t="s">
        <v>734</v>
      </c>
      <c r="L309" s="9" t="str">
        <f t="shared" ref="L309:L338" si="94">IF(J309="Div by 0", "N/A", IF(K309="N/A","N/A", IF(J309&gt;VALUE(MID(K309,1,2)), "No", IF(J309&lt;-1*VALUE(MID(K309,1,2)), "No", "Yes"))))</f>
        <v>Yes</v>
      </c>
    </row>
    <row r="310" spans="1:12" x14ac:dyDescent="0.25">
      <c r="A310" s="48" t="s">
        <v>186</v>
      </c>
      <c r="B310" s="33" t="s">
        <v>217</v>
      </c>
      <c r="C310" s="34">
        <v>89852</v>
      </c>
      <c r="D310" s="11" t="str">
        <f t="shared" ref="D310:D313" si="95">IF($B310="N/A","N/A",IF(C310&gt;10,"No",IF(C310&lt;-10,"No","Yes")))</f>
        <v>N/A</v>
      </c>
      <c r="E310" s="34">
        <v>93752</v>
      </c>
      <c r="F310" s="11" t="str">
        <f t="shared" ref="F310:F313" si="96">IF($B310="N/A","N/A",IF(E310&gt;10,"No",IF(E310&lt;-10,"No","Yes")))</f>
        <v>N/A</v>
      </c>
      <c r="G310" s="34">
        <v>101189</v>
      </c>
      <c r="H310" s="11" t="str">
        <f t="shared" ref="H310:H313" si="97">IF($B310="N/A","N/A",IF(G310&gt;10,"No",IF(G310&lt;-10,"No","Yes")))</f>
        <v>N/A</v>
      </c>
      <c r="I310" s="12">
        <v>4.34</v>
      </c>
      <c r="J310" s="12">
        <v>7.9329999999999998</v>
      </c>
      <c r="K310" s="41" t="s">
        <v>734</v>
      </c>
      <c r="L310" s="9" t="str">
        <f>IF(J310="Div by 0", "N/A", IF(OR(J310="N/A",K310="N/A"),"N/A", IF(J310&gt;VALUE(MID(K310,1,2)), "No", IF(J310&lt;-1*VALUE(MID(K310,1,2)), "No", "Yes"))))</f>
        <v>Yes</v>
      </c>
    </row>
    <row r="311" spans="1:12" x14ac:dyDescent="0.25">
      <c r="A311" s="48" t="s">
        <v>187</v>
      </c>
      <c r="B311" s="33" t="s">
        <v>217</v>
      </c>
      <c r="C311" s="34">
        <v>333980</v>
      </c>
      <c r="D311" s="11" t="str">
        <f t="shared" si="95"/>
        <v>N/A</v>
      </c>
      <c r="E311" s="34">
        <v>323189</v>
      </c>
      <c r="F311" s="11" t="str">
        <f t="shared" si="96"/>
        <v>N/A</v>
      </c>
      <c r="G311" s="34">
        <v>257856</v>
      </c>
      <c r="H311" s="11" t="str">
        <f t="shared" si="97"/>
        <v>N/A</v>
      </c>
      <c r="I311" s="12">
        <v>-3.23</v>
      </c>
      <c r="J311" s="12">
        <v>-20.2</v>
      </c>
      <c r="K311" s="41" t="s">
        <v>734</v>
      </c>
      <c r="L311" s="9" t="str">
        <f t="shared" ref="L311:L313" si="98">IF(J311="Div by 0", "N/A", IF(OR(J311="N/A",K311="N/A"),"N/A", IF(J311&gt;VALUE(MID(K311,1,2)), "No", IF(J311&lt;-1*VALUE(MID(K311,1,2)), "No", "Yes"))))</f>
        <v>No</v>
      </c>
    </row>
    <row r="312" spans="1:12" x14ac:dyDescent="0.25">
      <c r="A312" s="48" t="s">
        <v>188</v>
      </c>
      <c r="B312" s="33" t="s">
        <v>217</v>
      </c>
      <c r="C312" s="34">
        <v>640023</v>
      </c>
      <c r="D312" s="11" t="str">
        <f t="shared" si="95"/>
        <v>N/A</v>
      </c>
      <c r="E312" s="34">
        <v>675059</v>
      </c>
      <c r="F312" s="11" t="str">
        <f t="shared" si="96"/>
        <v>N/A</v>
      </c>
      <c r="G312" s="34">
        <v>725831</v>
      </c>
      <c r="H312" s="11" t="str">
        <f t="shared" si="97"/>
        <v>N/A</v>
      </c>
      <c r="I312" s="12">
        <v>5.4740000000000002</v>
      </c>
      <c r="J312" s="12">
        <v>7.5209999999999999</v>
      </c>
      <c r="K312" s="41" t="s">
        <v>734</v>
      </c>
      <c r="L312" s="9" t="str">
        <f t="shared" si="98"/>
        <v>Yes</v>
      </c>
    </row>
    <row r="313" spans="1:12" x14ac:dyDescent="0.25">
      <c r="A313" s="7" t="s">
        <v>189</v>
      </c>
      <c r="B313" s="33" t="s">
        <v>217</v>
      </c>
      <c r="C313" s="34">
        <v>213139</v>
      </c>
      <c r="D313" s="11" t="str">
        <f t="shared" si="95"/>
        <v>N/A</v>
      </c>
      <c r="E313" s="34">
        <v>213679</v>
      </c>
      <c r="F313" s="11" t="str">
        <f t="shared" si="96"/>
        <v>N/A</v>
      </c>
      <c r="G313" s="34">
        <v>243301</v>
      </c>
      <c r="H313" s="11" t="str">
        <f t="shared" si="97"/>
        <v>N/A</v>
      </c>
      <c r="I313" s="12">
        <v>0.25340000000000001</v>
      </c>
      <c r="J313" s="12">
        <v>13.86</v>
      </c>
      <c r="K313" s="41" t="s">
        <v>734</v>
      </c>
      <c r="L313" s="9" t="str">
        <f t="shared" si="98"/>
        <v>Yes</v>
      </c>
    </row>
    <row r="314" spans="1:12" x14ac:dyDescent="0.25">
      <c r="A314" s="48" t="s">
        <v>1112</v>
      </c>
      <c r="B314" s="13" t="s">
        <v>217</v>
      </c>
      <c r="C314" s="34" t="s">
        <v>217</v>
      </c>
      <c r="D314" s="9" t="str">
        <f t="shared" ref="D314:F317" si="99">IF($B314="N/A","N/A",IF(C314&lt;0,"No","Yes"))</f>
        <v>N/A</v>
      </c>
      <c r="E314" s="34">
        <v>650150</v>
      </c>
      <c r="F314" s="9" t="str">
        <f t="shared" si="99"/>
        <v>N/A</v>
      </c>
      <c r="G314" s="34">
        <v>687126</v>
      </c>
      <c r="H314" s="9" t="str">
        <f t="shared" ref="H314:H317" si="100">IF($B314="N/A","N/A",IF(G314&lt;0,"No","Yes"))</f>
        <v>N/A</v>
      </c>
      <c r="I314" s="12" t="s">
        <v>217</v>
      </c>
      <c r="J314" s="12">
        <v>5.6870000000000003</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52059</v>
      </c>
      <c r="F315" s="9" t="str">
        <f t="shared" si="99"/>
        <v>N/A</v>
      </c>
      <c r="G315" s="34">
        <v>56521</v>
      </c>
      <c r="H315" s="9" t="str">
        <f t="shared" si="100"/>
        <v>N/A</v>
      </c>
      <c r="I315" s="12" t="s">
        <v>217</v>
      </c>
      <c r="J315" s="12">
        <v>8.5709999999999997</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461915</v>
      </c>
      <c r="F316" s="9" t="str">
        <f t="shared" si="99"/>
        <v>N/A</v>
      </c>
      <c r="G316" s="34">
        <v>451128</v>
      </c>
      <c r="H316" s="9" t="str">
        <f t="shared" si="100"/>
        <v>N/A</v>
      </c>
      <c r="I316" s="12" t="s">
        <v>217</v>
      </c>
      <c r="J316" s="12">
        <v>-2.34</v>
      </c>
      <c r="K316" s="1" t="s">
        <v>733</v>
      </c>
      <c r="L316" s="9" t="str">
        <f t="shared" si="101"/>
        <v>Yes</v>
      </c>
    </row>
    <row r="317" spans="1:12" x14ac:dyDescent="0.25">
      <c r="A317" s="48" t="s">
        <v>1113</v>
      </c>
      <c r="B317" s="13" t="s">
        <v>217</v>
      </c>
      <c r="C317" s="34" t="s">
        <v>217</v>
      </c>
      <c r="D317" s="9" t="str">
        <f t="shared" si="99"/>
        <v>N/A</v>
      </c>
      <c r="E317" s="34">
        <v>111640</v>
      </c>
      <c r="F317" s="9" t="str">
        <f t="shared" si="99"/>
        <v>N/A</v>
      </c>
      <c r="G317" s="34">
        <v>103650</v>
      </c>
      <c r="H317" s="9" t="str">
        <f t="shared" si="100"/>
        <v>N/A</v>
      </c>
      <c r="I317" s="12" t="s">
        <v>217</v>
      </c>
      <c r="J317" s="12">
        <v>-7.16</v>
      </c>
      <c r="K317" s="1" t="s">
        <v>733</v>
      </c>
      <c r="L317" s="9" t="str">
        <f t="shared" si="101"/>
        <v>Yes</v>
      </c>
    </row>
    <row r="318" spans="1:12" x14ac:dyDescent="0.25">
      <c r="A318" s="48" t="s">
        <v>98</v>
      </c>
      <c r="B318" s="33" t="s">
        <v>295</v>
      </c>
      <c r="C318" s="8">
        <v>95.079460044000001</v>
      </c>
      <c r="D318" s="11" t="str">
        <f>IF($B318="N/A","N/A",IF(C318&gt;80,"Yes","No"))</f>
        <v>Yes</v>
      </c>
      <c r="E318" s="8">
        <v>94.878297039000003</v>
      </c>
      <c r="F318" s="11" t="str">
        <f>IF($B318="N/A","N/A",IF(E318&gt;80,"Yes","No"))</f>
        <v>Yes</v>
      </c>
      <c r="G318" s="8">
        <v>92.457029446999996</v>
      </c>
      <c r="H318" s="11" t="str">
        <f>IF($B318="N/A","N/A",IF(G318&gt;80,"Yes","No"))</f>
        <v>Yes</v>
      </c>
      <c r="I318" s="12">
        <v>-0.21199999999999999</v>
      </c>
      <c r="J318" s="12">
        <v>-2.5499999999999998</v>
      </c>
      <c r="K318" s="41" t="s">
        <v>734</v>
      </c>
      <c r="L318" s="9" t="str">
        <f t="shared" si="94"/>
        <v>Yes</v>
      </c>
    </row>
    <row r="319" spans="1:12" x14ac:dyDescent="0.25">
      <c r="A319" s="48" t="s">
        <v>336</v>
      </c>
      <c r="B319" s="33" t="s">
        <v>282</v>
      </c>
      <c r="C319" s="8">
        <v>4.6515488700000003E-2</v>
      </c>
      <c r="D319" s="11" t="str">
        <f>IF($B319="N/A","N/A",IF(C319&gt;=5,"No",IF(C319&lt;0,"No","Yes")))</f>
        <v>Yes</v>
      </c>
      <c r="E319" s="8">
        <v>1.2943457E-2</v>
      </c>
      <c r="F319" s="11" t="str">
        <f>IF($B319="N/A","N/A",IF(E319&gt;=5,"No",IF(E319&lt;0,"No","Yes")))</f>
        <v>Yes</v>
      </c>
      <c r="G319" s="8">
        <v>1.9726286499999999E-2</v>
      </c>
      <c r="H319" s="11" t="str">
        <f>IF($B319="N/A","N/A",IF(G319&gt;=5,"No",IF(G319&lt;0,"No","Yes")))</f>
        <v>Yes</v>
      </c>
      <c r="I319" s="12">
        <v>-72.2</v>
      </c>
      <c r="J319" s="12">
        <v>52.4</v>
      </c>
      <c r="K319" s="41" t="s">
        <v>734</v>
      </c>
      <c r="L319" s="9" t="str">
        <f t="shared" si="94"/>
        <v>No</v>
      </c>
    </row>
    <row r="320" spans="1:12" x14ac:dyDescent="0.25">
      <c r="A320" s="48" t="s">
        <v>344</v>
      </c>
      <c r="B320" s="41" t="s">
        <v>282</v>
      </c>
      <c r="C320" s="8">
        <v>4.6782522079</v>
      </c>
      <c r="D320" s="11" t="str">
        <f>IF($B320="N/A","N/A",IF(C320&gt;=5,"No",IF(C320&lt;0,"No","Yes")))</f>
        <v>Yes</v>
      </c>
      <c r="E320" s="8">
        <v>4.9301551146999998</v>
      </c>
      <c r="F320" s="11" t="str">
        <f>IF($B320="N/A","N/A",IF(E320&gt;=5,"No",IF(E320&lt;0,"No","Yes")))</f>
        <v>Yes</v>
      </c>
      <c r="G320" s="8">
        <v>7.3588836428000004</v>
      </c>
      <c r="H320" s="11" t="str">
        <f>IF($B320="N/A","N/A",IF(G320&gt;=5,"No",IF(G320&lt;0,"No","Yes")))</f>
        <v>No</v>
      </c>
      <c r="I320" s="12">
        <v>5.3849999999999998</v>
      </c>
      <c r="J320" s="12">
        <v>49.26</v>
      </c>
      <c r="K320" s="41" t="s">
        <v>734</v>
      </c>
      <c r="L320" s="9" t="str">
        <f t="shared" si="94"/>
        <v>No</v>
      </c>
    </row>
    <row r="321" spans="1:12" x14ac:dyDescent="0.25">
      <c r="A321" s="48" t="s">
        <v>337</v>
      </c>
      <c r="B321" s="41" t="s">
        <v>282</v>
      </c>
      <c r="C321" s="8">
        <v>0.1957722589</v>
      </c>
      <c r="D321" s="11" t="str">
        <f>IF($B321="N/A","N/A",IF(C321&gt;=5,"No",IF(C321&lt;0,"No","Yes")))</f>
        <v>Yes</v>
      </c>
      <c r="E321" s="8">
        <v>0.178604389</v>
      </c>
      <c r="F321" s="11" t="str">
        <f>IF($B321="N/A","N/A",IF(E321&gt;=5,"No",IF(E321&lt;0,"No","Yes")))</f>
        <v>Yes</v>
      </c>
      <c r="G321" s="8">
        <v>0.16436062360000001</v>
      </c>
      <c r="H321" s="11" t="str">
        <f>IF($B321="N/A","N/A",IF(G321&gt;=5,"No",IF(G321&lt;0,"No","Yes")))</f>
        <v>Yes</v>
      </c>
      <c r="I321" s="12">
        <v>-8.77</v>
      </c>
      <c r="J321" s="12">
        <v>-7.98</v>
      </c>
      <c r="K321" s="41" t="s">
        <v>734</v>
      </c>
      <c r="L321" s="9" t="str">
        <f t="shared" si="94"/>
        <v>Yes</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4.3381566397000002</v>
      </c>
      <c r="D333" s="11" t="str">
        <f>IF($B333="N/A","N/A",IF(C333&gt;15,"No",IF(C333&lt;2,"No","Yes")))</f>
        <v>Yes</v>
      </c>
      <c r="E333" s="8">
        <v>3.6953952694000001</v>
      </c>
      <c r="F333" s="11" t="str">
        <f>IF($B333="N/A","N/A",IF(E333&gt;15,"No",IF(E333&lt;2,"No","Yes")))</f>
        <v>Yes</v>
      </c>
      <c r="G333" s="8">
        <v>5.5004716992000002</v>
      </c>
      <c r="H333" s="11" t="str">
        <f>IF($B333="N/A","N/A",IF(G333&gt;15,"No",IF(G333&lt;2,"No","Yes")))</f>
        <v>Yes</v>
      </c>
      <c r="I333" s="12">
        <v>-14.8</v>
      </c>
      <c r="J333" s="12">
        <v>48.85</v>
      </c>
      <c r="K333" s="41" t="s">
        <v>734</v>
      </c>
      <c r="L333" s="9" t="str">
        <f t="shared" si="94"/>
        <v>No</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30278</v>
      </c>
      <c r="D335" s="11" t="str">
        <f>IF($B335="N/A","N/A",IF(C335&gt;10,"No",IF(C335&lt;-10,"No","Yes")))</f>
        <v>N/A</v>
      </c>
      <c r="E335" s="34">
        <v>29424</v>
      </c>
      <c r="F335" s="11" t="str">
        <f>IF($B335="N/A","N/A",IF(E335&gt;10,"No",IF(E335&lt;-10,"No","Yes")))</f>
        <v>N/A</v>
      </c>
      <c r="G335" s="34">
        <v>28319</v>
      </c>
      <c r="H335" s="11" t="str">
        <f>IF($B335="N/A","N/A",IF(G335&gt;10,"No",IF(G335&lt;-10,"No","Yes")))</f>
        <v>N/A</v>
      </c>
      <c r="I335" s="12">
        <v>-2.82</v>
      </c>
      <c r="J335" s="12">
        <v>-3.76</v>
      </c>
      <c r="K335" s="41" t="s">
        <v>734</v>
      </c>
      <c r="L335" s="9" t="str">
        <f t="shared" si="94"/>
        <v>Yes</v>
      </c>
    </row>
    <row r="336" spans="1:12" x14ac:dyDescent="0.25">
      <c r="A336" s="48" t="s">
        <v>146</v>
      </c>
      <c r="B336" s="33" t="s">
        <v>217</v>
      </c>
      <c r="C336" s="34">
        <v>1344</v>
      </c>
      <c r="D336" s="11" t="str">
        <f>IF($B336="N/A","N/A",IF(C336&gt;10,"No",IF(C336&lt;-10,"No","Yes")))</f>
        <v>N/A</v>
      </c>
      <c r="E336" s="34">
        <v>1410</v>
      </c>
      <c r="F336" s="11" t="str">
        <f>IF($B336="N/A","N/A",IF(E336&gt;10,"No",IF(E336&lt;-10,"No","Yes")))</f>
        <v>N/A</v>
      </c>
      <c r="G336" s="34">
        <v>1355</v>
      </c>
      <c r="H336" s="11" t="str">
        <f>IF($B336="N/A","N/A",IF(G336&gt;10,"No",IF(G336&lt;-10,"No","Yes")))</f>
        <v>N/A</v>
      </c>
      <c r="I336" s="12">
        <v>4.9109999999999996</v>
      </c>
      <c r="J336" s="12">
        <v>-3.9</v>
      </c>
      <c r="K336" s="41" t="s">
        <v>734</v>
      </c>
      <c r="L336" s="9" t="str">
        <f t="shared" si="94"/>
        <v>Yes</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6199020088</v>
      </c>
      <c r="D6" s="11" t="str">
        <f t="shared" ref="D6:D12" si="0">IF($B6="N/A","N/A",IF(C6&gt;10,"No",IF(C6&lt;-10,"No","Yes")))</f>
        <v>N/A</v>
      </c>
      <c r="E6" s="14">
        <v>8900781013</v>
      </c>
      <c r="F6" s="11" t="str">
        <f t="shared" ref="F6:F12" si="1">IF($B6="N/A","N/A",IF(E6&gt;10,"No",IF(E6&lt;-10,"No","Yes")))</f>
        <v>N/A</v>
      </c>
      <c r="G6" s="14">
        <v>9429325883</v>
      </c>
      <c r="H6" s="11" t="str">
        <f t="shared" ref="H6:H12" si="2">IF($B6="N/A","N/A",IF(G6&gt;10,"No",IF(G6&lt;-10,"No","Yes")))</f>
        <v>N/A</v>
      </c>
      <c r="I6" s="12">
        <v>43.58</v>
      </c>
      <c r="J6" s="12">
        <v>5.9379999999999997</v>
      </c>
      <c r="K6" s="41" t="s">
        <v>732</v>
      </c>
      <c r="L6" s="9" t="str">
        <f t="shared" ref="L6:L13" si="3">IF(J6="Div by 0", "N/A", IF(K6="N/A","N/A", IF(J6&gt;VALUE(MID(K6,1,2)), "No", IF(J6&lt;-1*VALUE(MID(K6,1,2)), "No", "Yes"))))</f>
        <v>Yes</v>
      </c>
    </row>
    <row r="7" spans="1:12" x14ac:dyDescent="0.25">
      <c r="A7" s="4" t="s">
        <v>1120</v>
      </c>
      <c r="B7" s="41" t="s">
        <v>217</v>
      </c>
      <c r="C7" s="14">
        <v>4098.6638808999996</v>
      </c>
      <c r="D7" s="11" t="str">
        <f t="shared" si="0"/>
        <v>N/A</v>
      </c>
      <c r="E7" s="14">
        <v>5808.1918421</v>
      </c>
      <c r="F7" s="11" t="str">
        <f t="shared" si="1"/>
        <v>N/A</v>
      </c>
      <c r="G7" s="14">
        <v>6126.1173056999996</v>
      </c>
      <c r="H7" s="11" t="str">
        <f t="shared" si="2"/>
        <v>N/A</v>
      </c>
      <c r="I7" s="12">
        <v>41.71</v>
      </c>
      <c r="J7" s="12">
        <v>5.4740000000000002</v>
      </c>
      <c r="K7" s="41" t="s">
        <v>732</v>
      </c>
      <c r="L7" s="9" t="str">
        <f t="shared" si="3"/>
        <v>Yes</v>
      </c>
    </row>
    <row r="8" spans="1:12" x14ac:dyDescent="0.25">
      <c r="A8" s="4" t="s">
        <v>720</v>
      </c>
      <c r="B8" s="41" t="s">
        <v>217</v>
      </c>
      <c r="C8" s="14">
        <v>317</v>
      </c>
      <c r="D8" s="11" t="str">
        <f t="shared" si="0"/>
        <v>N/A</v>
      </c>
      <c r="E8" s="14">
        <v>1572</v>
      </c>
      <c r="F8" s="11" t="str">
        <f t="shared" si="1"/>
        <v>N/A</v>
      </c>
      <c r="G8" s="14">
        <v>1940</v>
      </c>
      <c r="H8" s="11" t="str">
        <f t="shared" si="2"/>
        <v>N/A</v>
      </c>
      <c r="I8" s="12">
        <v>395.9</v>
      </c>
      <c r="J8" s="12">
        <v>23.41</v>
      </c>
      <c r="K8" s="41" t="s">
        <v>732</v>
      </c>
      <c r="L8" s="9" t="str">
        <f t="shared" si="3"/>
        <v>Yes</v>
      </c>
    </row>
    <row r="9" spans="1:12" x14ac:dyDescent="0.25">
      <c r="A9" s="4" t="s">
        <v>721</v>
      </c>
      <c r="B9" s="41" t="s">
        <v>217</v>
      </c>
      <c r="C9" s="14">
        <v>1263</v>
      </c>
      <c r="D9" s="11" t="str">
        <f t="shared" si="0"/>
        <v>N/A</v>
      </c>
      <c r="E9" s="14">
        <v>2550</v>
      </c>
      <c r="F9" s="11" t="str">
        <f t="shared" si="1"/>
        <v>N/A</v>
      </c>
      <c r="G9" s="14">
        <v>2707</v>
      </c>
      <c r="H9" s="11" t="str">
        <f t="shared" si="2"/>
        <v>N/A</v>
      </c>
      <c r="I9" s="12">
        <v>101.9</v>
      </c>
      <c r="J9" s="12">
        <v>6.157</v>
      </c>
      <c r="K9" s="41" t="s">
        <v>732</v>
      </c>
      <c r="L9" s="9" t="str">
        <f t="shared" si="3"/>
        <v>Yes</v>
      </c>
    </row>
    <row r="10" spans="1:12" x14ac:dyDescent="0.25">
      <c r="A10" s="4" t="s">
        <v>722</v>
      </c>
      <c r="B10" s="41" t="s">
        <v>217</v>
      </c>
      <c r="C10" s="14">
        <v>3269</v>
      </c>
      <c r="D10" s="11" t="str">
        <f t="shared" si="0"/>
        <v>N/A</v>
      </c>
      <c r="E10" s="14">
        <v>6244</v>
      </c>
      <c r="F10" s="11" t="str">
        <f t="shared" si="1"/>
        <v>N/A</v>
      </c>
      <c r="G10" s="14">
        <v>6429</v>
      </c>
      <c r="H10" s="11" t="str">
        <f t="shared" si="2"/>
        <v>N/A</v>
      </c>
      <c r="I10" s="12">
        <v>91.01</v>
      </c>
      <c r="J10" s="12">
        <v>2.9630000000000001</v>
      </c>
      <c r="K10" s="41" t="s">
        <v>732</v>
      </c>
      <c r="L10" s="9" t="str">
        <f t="shared" si="3"/>
        <v>Yes</v>
      </c>
    </row>
    <row r="11" spans="1:12" x14ac:dyDescent="0.25">
      <c r="A11" s="4" t="s">
        <v>723</v>
      </c>
      <c r="B11" s="41" t="s">
        <v>217</v>
      </c>
      <c r="C11" s="14">
        <v>13674</v>
      </c>
      <c r="D11" s="11" t="str">
        <f t="shared" si="0"/>
        <v>N/A</v>
      </c>
      <c r="E11" s="14">
        <v>18312</v>
      </c>
      <c r="F11" s="11" t="str">
        <f t="shared" si="1"/>
        <v>N/A</v>
      </c>
      <c r="G11" s="14">
        <v>20194</v>
      </c>
      <c r="H11" s="11" t="str">
        <f t="shared" si="2"/>
        <v>N/A</v>
      </c>
      <c r="I11" s="12">
        <v>33.92</v>
      </c>
      <c r="J11" s="12">
        <v>10.28</v>
      </c>
      <c r="K11" s="41" t="s">
        <v>732</v>
      </c>
      <c r="L11" s="9" t="str">
        <f t="shared" si="3"/>
        <v>Yes</v>
      </c>
    </row>
    <row r="12" spans="1:12" x14ac:dyDescent="0.25">
      <c r="A12" s="4" t="s">
        <v>724</v>
      </c>
      <c r="B12" s="41" t="s">
        <v>217</v>
      </c>
      <c r="C12" s="14">
        <v>48680</v>
      </c>
      <c r="D12" s="11" t="str">
        <f t="shared" si="0"/>
        <v>N/A</v>
      </c>
      <c r="E12" s="14">
        <v>47669</v>
      </c>
      <c r="F12" s="11" t="str">
        <f t="shared" si="1"/>
        <v>N/A</v>
      </c>
      <c r="G12" s="14">
        <v>52146</v>
      </c>
      <c r="H12" s="11" t="str">
        <f t="shared" si="2"/>
        <v>N/A</v>
      </c>
      <c r="I12" s="12">
        <v>-2.08</v>
      </c>
      <c r="J12" s="12">
        <v>9.3919999999999995</v>
      </c>
      <c r="K12" s="41" t="s">
        <v>732</v>
      </c>
      <c r="L12" s="9" t="str">
        <f t="shared" si="3"/>
        <v>Yes</v>
      </c>
    </row>
    <row r="13" spans="1:12" x14ac:dyDescent="0.25">
      <c r="A13" s="4" t="s">
        <v>74</v>
      </c>
      <c r="B13" s="41" t="s">
        <v>217</v>
      </c>
      <c r="C13" s="14">
        <v>2590240</v>
      </c>
      <c r="D13" s="11" t="str">
        <f>IF($B13="N/A","N/A",IF(C13&gt;10,"No",IF(C13&lt;-10,"No","Yes")))</f>
        <v>N/A</v>
      </c>
      <c r="E13" s="14">
        <v>5402890</v>
      </c>
      <c r="F13" s="11" t="str">
        <f>IF($B13="N/A","N/A",IF(E13&gt;10,"No",IF(E13&lt;-10,"No","Yes")))</f>
        <v>N/A</v>
      </c>
      <c r="G13" s="14">
        <v>4672968</v>
      </c>
      <c r="H13" s="11" t="str">
        <f>IF($B13="N/A","N/A",IF(G13&gt;10,"No",IF(G13&lt;-10,"No","Yes")))</f>
        <v>N/A</v>
      </c>
      <c r="I13" s="12">
        <v>108.6</v>
      </c>
      <c r="J13" s="12">
        <v>-13.5</v>
      </c>
      <c r="K13" s="41" t="s">
        <v>732</v>
      </c>
      <c r="L13" s="9" t="str">
        <f t="shared" si="3"/>
        <v>Yes</v>
      </c>
    </row>
    <row r="14" spans="1:12" x14ac:dyDescent="0.25">
      <c r="A14" s="50" t="s">
        <v>161</v>
      </c>
      <c r="B14" s="33" t="s">
        <v>217</v>
      </c>
      <c r="C14" s="8">
        <v>4.4940358319999998</v>
      </c>
      <c r="D14" s="11" t="str">
        <f t="shared" ref="D14:D18" si="4">IF($B14="N/A","N/A",IF(C14&gt;10,"No",IF(C14&lt;-10,"No","Yes")))</f>
        <v>N/A</v>
      </c>
      <c r="E14" s="8">
        <v>4.2318426732000001</v>
      </c>
      <c r="F14" s="11" t="str">
        <f t="shared" ref="F14:F18" si="5">IF($B14="N/A","N/A",IF(E14&gt;10,"No",IF(E14&lt;-10,"No","Yes")))</f>
        <v>N/A</v>
      </c>
      <c r="G14" s="8">
        <v>6.1953572016000003</v>
      </c>
      <c r="H14" s="11" t="str">
        <f t="shared" ref="H14:H18" si="6">IF($B14="N/A","N/A",IF(G14&gt;10,"No",IF(G14&lt;-10,"No","Yes")))</f>
        <v>N/A</v>
      </c>
      <c r="I14" s="12">
        <v>-5.83</v>
      </c>
      <c r="J14" s="12">
        <v>46.4</v>
      </c>
      <c r="K14" s="41" t="s">
        <v>732</v>
      </c>
      <c r="L14" s="9" t="str">
        <f t="shared" ref="L14:L18" si="7">IF(J14="Div by 0", "N/A", IF(K14="N/A","N/A", IF(J14&gt;VALUE(MID(K14,1,2)), "No", IF(J14&lt;-1*VALUE(MID(K14,1,2)), "No", "Yes"))))</f>
        <v>No</v>
      </c>
    </row>
    <row r="15" spans="1:12" x14ac:dyDescent="0.25">
      <c r="A15" s="4" t="s">
        <v>418</v>
      </c>
      <c r="B15" s="33" t="s">
        <v>217</v>
      </c>
      <c r="C15" s="8">
        <v>43.174000939000003</v>
      </c>
      <c r="D15" s="11" t="str">
        <f t="shared" si="4"/>
        <v>N/A</v>
      </c>
      <c r="E15" s="8">
        <v>40.386918711</v>
      </c>
      <c r="F15" s="11" t="str">
        <f t="shared" si="5"/>
        <v>N/A</v>
      </c>
      <c r="G15" s="8">
        <v>47.603782385999999</v>
      </c>
      <c r="H15" s="11" t="str">
        <f t="shared" si="6"/>
        <v>N/A</v>
      </c>
      <c r="I15" s="12">
        <v>-6.46</v>
      </c>
      <c r="J15" s="12">
        <v>17.87</v>
      </c>
      <c r="K15" s="41" t="s">
        <v>732</v>
      </c>
      <c r="L15" s="9" t="str">
        <f t="shared" si="7"/>
        <v>Yes</v>
      </c>
    </row>
    <row r="16" spans="1:12" x14ac:dyDescent="0.25">
      <c r="A16" s="4" t="s">
        <v>419</v>
      </c>
      <c r="B16" s="33" t="s">
        <v>217</v>
      </c>
      <c r="C16" s="8">
        <v>4.5707982007999997</v>
      </c>
      <c r="D16" s="11" t="str">
        <f t="shared" si="4"/>
        <v>N/A</v>
      </c>
      <c r="E16" s="8">
        <v>5.1626783753999996</v>
      </c>
      <c r="F16" s="11" t="str">
        <f t="shared" si="5"/>
        <v>N/A</v>
      </c>
      <c r="G16" s="8">
        <v>13.161356573999999</v>
      </c>
      <c r="H16" s="11" t="str">
        <f t="shared" si="6"/>
        <v>N/A</v>
      </c>
      <c r="I16" s="12">
        <v>12.95</v>
      </c>
      <c r="J16" s="12">
        <v>154.9</v>
      </c>
      <c r="K16" s="41" t="s">
        <v>732</v>
      </c>
      <c r="L16" s="9" t="str">
        <f t="shared" si="7"/>
        <v>No</v>
      </c>
    </row>
    <row r="17" spans="1:12" x14ac:dyDescent="0.25">
      <c r="A17" s="4" t="s">
        <v>420</v>
      </c>
      <c r="B17" s="33" t="s">
        <v>217</v>
      </c>
      <c r="C17" s="8">
        <v>0.55176761129999996</v>
      </c>
      <c r="D17" s="11" t="str">
        <f t="shared" si="4"/>
        <v>N/A</v>
      </c>
      <c r="E17" s="8">
        <v>3.6040349899999997E-2</v>
      </c>
      <c r="F17" s="11" t="str">
        <f t="shared" si="5"/>
        <v>N/A</v>
      </c>
      <c r="G17" s="8">
        <v>7.3915109999999999E-4</v>
      </c>
      <c r="H17" s="11" t="str">
        <f t="shared" si="6"/>
        <v>N/A</v>
      </c>
      <c r="I17" s="12">
        <v>-93.5</v>
      </c>
      <c r="J17" s="12">
        <v>-97.9</v>
      </c>
      <c r="K17" s="41" t="s">
        <v>732</v>
      </c>
      <c r="L17" s="9" t="str">
        <f t="shared" si="7"/>
        <v>No</v>
      </c>
    </row>
    <row r="18" spans="1:12" x14ac:dyDescent="0.25">
      <c r="A18" s="4" t="s">
        <v>421</v>
      </c>
      <c r="B18" s="33" t="s">
        <v>217</v>
      </c>
      <c r="C18" s="8">
        <v>0.89219330860000001</v>
      </c>
      <c r="D18" s="11" t="str">
        <f t="shared" si="4"/>
        <v>N/A</v>
      </c>
      <c r="E18" s="8">
        <v>0.1370622531</v>
      </c>
      <c r="F18" s="11" t="str">
        <f t="shared" si="5"/>
        <v>N/A</v>
      </c>
      <c r="G18" s="8">
        <v>6.4193500000000005E-4</v>
      </c>
      <c r="H18" s="11" t="str">
        <f t="shared" si="6"/>
        <v>N/A</v>
      </c>
      <c r="I18" s="12">
        <v>-84.6</v>
      </c>
      <c r="J18" s="12">
        <v>-99.5</v>
      </c>
      <c r="K18" s="41" t="s">
        <v>732</v>
      </c>
      <c r="L18" s="9" t="str">
        <f t="shared" si="7"/>
        <v>No</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-63.6</v>
      </c>
      <c r="J19" s="12">
        <v>0</v>
      </c>
      <c r="K19" s="41" t="s">
        <v>217</v>
      </c>
      <c r="L19" s="9" t="str">
        <f t="shared" ref="L19:L25" si="11">IF(J19="Div by 0", "N/A", IF(K19="N/A","N/A", IF(J19&gt;VALUE(MID(K19,1,2)), "No", IF(J19&lt;-1*VALUE(MID(K19,1,2)), "No", "Yes"))))</f>
        <v>N/A</v>
      </c>
    </row>
    <row r="20" spans="1:12" x14ac:dyDescent="0.25">
      <c r="A20" s="4" t="s">
        <v>76</v>
      </c>
      <c r="B20" s="41" t="s">
        <v>217</v>
      </c>
      <c r="C20" s="34">
        <v>58</v>
      </c>
      <c r="D20" s="11" t="str">
        <f t="shared" si="8"/>
        <v>N/A</v>
      </c>
      <c r="E20" s="34">
        <v>20</v>
      </c>
      <c r="F20" s="11" t="str">
        <f t="shared" si="9"/>
        <v>N/A</v>
      </c>
      <c r="G20" s="34">
        <v>11</v>
      </c>
      <c r="H20" s="11" t="str">
        <f t="shared" si="10"/>
        <v>N/A</v>
      </c>
      <c r="I20" s="12">
        <v>-65.5</v>
      </c>
      <c r="J20" s="12">
        <v>-70</v>
      </c>
      <c r="K20" s="41" t="s">
        <v>217</v>
      </c>
      <c r="L20" s="9" t="str">
        <f t="shared" si="11"/>
        <v>N/A</v>
      </c>
    </row>
    <row r="21" spans="1:12" x14ac:dyDescent="0.25">
      <c r="A21" s="50" t="s">
        <v>1120</v>
      </c>
      <c r="B21" s="41" t="s">
        <v>217</v>
      </c>
      <c r="C21" s="14">
        <v>4098.6638808999996</v>
      </c>
      <c r="D21" s="11" t="str">
        <f t="shared" si="8"/>
        <v>N/A</v>
      </c>
      <c r="E21" s="14">
        <v>5808.1918421</v>
      </c>
      <c r="F21" s="11" t="str">
        <f t="shared" si="9"/>
        <v>N/A</v>
      </c>
      <c r="G21" s="14">
        <v>6126.1173056999996</v>
      </c>
      <c r="H21" s="11" t="str">
        <f t="shared" si="10"/>
        <v>N/A</v>
      </c>
      <c r="I21" s="12">
        <v>41.71</v>
      </c>
      <c r="J21" s="12">
        <v>5.4740000000000002</v>
      </c>
      <c r="K21" s="41" t="s">
        <v>732</v>
      </c>
      <c r="L21" s="9" t="str">
        <f t="shared" si="11"/>
        <v>Yes</v>
      </c>
    </row>
    <row r="22" spans="1:12" x14ac:dyDescent="0.25">
      <c r="A22" s="4" t="s">
        <v>1725</v>
      </c>
      <c r="B22" s="41" t="s">
        <v>217</v>
      </c>
      <c r="C22" s="14">
        <v>8421.8193307000001</v>
      </c>
      <c r="D22" s="11" t="str">
        <f t="shared" si="8"/>
        <v>N/A</v>
      </c>
      <c r="E22" s="14">
        <v>8722.5186862999999</v>
      </c>
      <c r="F22" s="11" t="str">
        <f t="shared" si="9"/>
        <v>N/A</v>
      </c>
      <c r="G22" s="14">
        <v>10621.563023999999</v>
      </c>
      <c r="H22" s="11" t="str">
        <f t="shared" si="10"/>
        <v>N/A</v>
      </c>
      <c r="I22" s="12">
        <v>3.57</v>
      </c>
      <c r="J22" s="12">
        <v>21.77</v>
      </c>
      <c r="K22" s="41" t="s">
        <v>732</v>
      </c>
      <c r="L22" s="9" t="str">
        <f t="shared" si="11"/>
        <v>Yes</v>
      </c>
    </row>
    <row r="23" spans="1:12" x14ac:dyDescent="0.25">
      <c r="A23" s="4" t="s">
        <v>1121</v>
      </c>
      <c r="B23" s="41" t="s">
        <v>217</v>
      </c>
      <c r="C23" s="14">
        <v>8400.9071160000003</v>
      </c>
      <c r="D23" s="11" t="str">
        <f t="shared" si="8"/>
        <v>N/A</v>
      </c>
      <c r="E23" s="14">
        <v>11114.330257</v>
      </c>
      <c r="F23" s="11" t="str">
        <f t="shared" si="9"/>
        <v>N/A</v>
      </c>
      <c r="G23" s="14">
        <v>12348.746145999999</v>
      </c>
      <c r="H23" s="11" t="str">
        <f t="shared" si="10"/>
        <v>N/A</v>
      </c>
      <c r="I23" s="12">
        <v>32.299999999999997</v>
      </c>
      <c r="J23" s="12">
        <v>11.11</v>
      </c>
      <c r="K23" s="41" t="s">
        <v>732</v>
      </c>
      <c r="L23" s="9" t="str">
        <f t="shared" si="11"/>
        <v>Yes</v>
      </c>
    </row>
    <row r="24" spans="1:12" x14ac:dyDescent="0.25">
      <c r="A24" s="4" t="s">
        <v>1122</v>
      </c>
      <c r="B24" s="41" t="s">
        <v>217</v>
      </c>
      <c r="C24" s="14">
        <v>1863.4555574000001</v>
      </c>
      <c r="D24" s="11" t="str">
        <f t="shared" si="8"/>
        <v>N/A</v>
      </c>
      <c r="E24" s="14">
        <v>3033.0209212</v>
      </c>
      <c r="F24" s="11" t="str">
        <f t="shared" si="9"/>
        <v>N/A</v>
      </c>
      <c r="G24" s="14">
        <v>3224.5358673000001</v>
      </c>
      <c r="H24" s="11" t="str">
        <f t="shared" si="10"/>
        <v>N/A</v>
      </c>
      <c r="I24" s="12">
        <v>62.76</v>
      </c>
      <c r="J24" s="12">
        <v>6.3140000000000001</v>
      </c>
      <c r="K24" s="41" t="s">
        <v>732</v>
      </c>
      <c r="L24" s="9" t="str">
        <f t="shared" si="11"/>
        <v>Yes</v>
      </c>
    </row>
    <row r="25" spans="1:12" x14ac:dyDescent="0.25">
      <c r="A25" s="4" t="s">
        <v>1123</v>
      </c>
      <c r="B25" s="41" t="s">
        <v>217</v>
      </c>
      <c r="C25" s="14">
        <v>3182.3981592999999</v>
      </c>
      <c r="D25" s="11" t="str">
        <f t="shared" si="8"/>
        <v>N/A</v>
      </c>
      <c r="E25" s="14">
        <v>5913.7703828000003</v>
      </c>
      <c r="F25" s="11" t="str">
        <f t="shared" si="9"/>
        <v>N/A</v>
      </c>
      <c r="G25" s="14">
        <v>6033.0327451000003</v>
      </c>
      <c r="H25" s="11" t="str">
        <f t="shared" si="10"/>
        <v>N/A</v>
      </c>
      <c r="I25" s="12">
        <v>85.83</v>
      </c>
      <c r="J25" s="12">
        <v>2.0169999999999999</v>
      </c>
      <c r="K25" s="41" t="s">
        <v>732</v>
      </c>
      <c r="L25" s="9" t="str">
        <f t="shared" si="11"/>
        <v>Yes</v>
      </c>
    </row>
    <row r="26" spans="1:12" x14ac:dyDescent="0.25">
      <c r="A26" s="2" t="s">
        <v>1124</v>
      </c>
      <c r="B26" s="41" t="s">
        <v>217</v>
      </c>
      <c r="C26" s="14">
        <v>4260.6171476999998</v>
      </c>
      <c r="D26" s="11" t="str">
        <f t="shared" si="8"/>
        <v>N/A</v>
      </c>
      <c r="E26" s="14">
        <v>6169.9791932999997</v>
      </c>
      <c r="F26" s="11" t="str">
        <f t="shared" si="9"/>
        <v>N/A</v>
      </c>
      <c r="G26" s="14">
        <v>6558.2951317999996</v>
      </c>
      <c r="H26" s="11" t="str">
        <f t="shared" si="10"/>
        <v>N/A</v>
      </c>
      <c r="I26" s="12">
        <v>44.81</v>
      </c>
      <c r="J26" s="12">
        <v>6.2939999999999996</v>
      </c>
      <c r="K26" s="41" t="s">
        <v>732</v>
      </c>
      <c r="L26" s="9" t="str">
        <f>IF(J26="Div by 0", "N/A", IF(OR(J26="N/A",K26="N/A"),"N/A", IF(J26&gt;VALUE(MID(K26,1,2)), "No", IF(J26&lt;-1*VALUE(MID(K26,1,2)), "No", "Yes"))))</f>
        <v>Yes</v>
      </c>
    </row>
    <row r="27" spans="1:12" x14ac:dyDescent="0.25">
      <c r="A27" s="2" t="s">
        <v>1125</v>
      </c>
      <c r="B27" s="41" t="s">
        <v>217</v>
      </c>
      <c r="C27" s="14">
        <v>3873.4093708</v>
      </c>
      <c r="D27" s="11" t="str">
        <f t="shared" si="8"/>
        <v>N/A</v>
      </c>
      <c r="E27" s="14">
        <v>5313.2911588999996</v>
      </c>
      <c r="F27" s="11" t="str">
        <f t="shared" si="9"/>
        <v>N/A</v>
      </c>
      <c r="G27" s="14">
        <v>5529.7596248</v>
      </c>
      <c r="H27" s="11" t="str">
        <f t="shared" si="10"/>
        <v>N/A</v>
      </c>
      <c r="I27" s="12">
        <v>37.17</v>
      </c>
      <c r="J27" s="12">
        <v>4.0739999999999998</v>
      </c>
      <c r="K27" s="41" t="s">
        <v>732</v>
      </c>
      <c r="L27" s="9" t="str">
        <f>IF(J27="Div by 0", "N/A", IF(OR(J27="N/A",K27="N/A"),"N/A", IF(J27&gt;VALUE(MID(K27,1,2)), "No", IF(J27&lt;-1*VALUE(MID(K27,1,2)), "No", "Yes"))))</f>
        <v>Yes</v>
      </c>
    </row>
    <row r="28" spans="1:12" x14ac:dyDescent="0.25">
      <c r="A28" s="50" t="s">
        <v>1126</v>
      </c>
      <c r="B28" s="41" t="s">
        <v>217</v>
      </c>
      <c r="C28" s="14">
        <v>6759.6785711000002</v>
      </c>
      <c r="D28" s="11" t="str">
        <f t="shared" si="8"/>
        <v>N/A</v>
      </c>
      <c r="E28" s="14">
        <v>7609.7656778999999</v>
      </c>
      <c r="F28" s="11" t="str">
        <f t="shared" si="9"/>
        <v>N/A</v>
      </c>
      <c r="G28" s="14">
        <v>8971.3428101000009</v>
      </c>
      <c r="H28" s="11" t="str">
        <f t="shared" si="10"/>
        <v>N/A</v>
      </c>
      <c r="I28" s="12">
        <v>12.58</v>
      </c>
      <c r="J28" s="12">
        <v>17.89</v>
      </c>
      <c r="K28" s="41" t="s">
        <v>732</v>
      </c>
      <c r="L28" s="9" t="str">
        <f>IF(J28="Div by 0", "N/A", IF(K28="N/A","N/A", IF(J28&gt;VALUE(MID(K28,1,2)), "No", IF(J28&lt;-1*VALUE(MID(K28,1,2)), "No", "Yes"))))</f>
        <v>Yes</v>
      </c>
    </row>
    <row r="29" spans="1:12" x14ac:dyDescent="0.25">
      <c r="A29" s="2" t="s">
        <v>1127</v>
      </c>
      <c r="B29" s="41" t="s">
        <v>217</v>
      </c>
      <c r="C29" s="14">
        <v>8408.7492504999991</v>
      </c>
      <c r="D29" s="11" t="str">
        <f t="shared" si="8"/>
        <v>N/A</v>
      </c>
      <c r="E29" s="14">
        <v>8679.0327835999997</v>
      </c>
      <c r="F29" s="11" t="str">
        <f t="shared" si="9"/>
        <v>N/A</v>
      </c>
      <c r="G29" s="14">
        <v>10556.753449</v>
      </c>
      <c r="H29" s="11" t="str">
        <f t="shared" si="10"/>
        <v>N/A</v>
      </c>
      <c r="I29" s="12">
        <v>3.214</v>
      </c>
      <c r="J29" s="12">
        <v>21.64</v>
      </c>
      <c r="K29" s="41" t="s">
        <v>732</v>
      </c>
      <c r="L29" s="9" t="str">
        <f>IF(J29="Div by 0", "N/A", IF(K29="N/A","N/A", IF(J29&gt;VALUE(MID(K29,1,2)), "No", IF(J29&lt;-1*VALUE(MID(K29,1,2)), "No", "Yes"))))</f>
        <v>Yes</v>
      </c>
    </row>
    <row r="30" spans="1:12" x14ac:dyDescent="0.25">
      <c r="A30" s="2" t="s">
        <v>1128</v>
      </c>
      <c r="B30" s="41" t="s">
        <v>217</v>
      </c>
      <c r="C30" s="14">
        <v>5879.4925088999998</v>
      </c>
      <c r="D30" s="11" t="str">
        <f t="shared" si="8"/>
        <v>N/A</v>
      </c>
      <c r="E30" s="14">
        <v>6948.6653489999999</v>
      </c>
      <c r="F30" s="11" t="str">
        <f t="shared" si="9"/>
        <v>N/A</v>
      </c>
      <c r="G30" s="14">
        <v>7852.0887493</v>
      </c>
      <c r="H30" s="11" t="str">
        <f t="shared" si="10"/>
        <v>N/A</v>
      </c>
      <c r="I30" s="12">
        <v>18.18</v>
      </c>
      <c r="J30" s="12">
        <v>13</v>
      </c>
      <c r="K30" s="41" t="s">
        <v>732</v>
      </c>
      <c r="L30" s="9" t="str">
        <f>IF(J30="Div by 0", "N/A", IF(K30="N/A","N/A", IF(J30&gt;VALUE(MID(K30,1,2)), "No", IF(J30&lt;-1*VALUE(MID(K30,1,2)), "No", "Yes"))))</f>
        <v>Yes</v>
      </c>
    </row>
    <row r="31" spans="1:12" x14ac:dyDescent="0.25">
      <c r="A31" s="2" t="s">
        <v>1129</v>
      </c>
      <c r="B31" s="41" t="s">
        <v>217</v>
      </c>
      <c r="C31" s="14">
        <v>6997.7142229000001</v>
      </c>
      <c r="D31" s="11" t="str">
        <f t="shared" si="8"/>
        <v>N/A</v>
      </c>
      <c r="E31" s="14">
        <v>7822.0042387000003</v>
      </c>
      <c r="F31" s="11" t="str">
        <f t="shared" si="9"/>
        <v>N/A</v>
      </c>
      <c r="G31" s="14">
        <v>9255.3589776000008</v>
      </c>
      <c r="H31" s="11" t="str">
        <f t="shared" si="10"/>
        <v>N/A</v>
      </c>
      <c r="I31" s="12">
        <v>11.78</v>
      </c>
      <c r="J31" s="12">
        <v>18.32</v>
      </c>
      <c r="K31" s="41" t="s">
        <v>732</v>
      </c>
      <c r="L31" s="9" t="str">
        <f>IF(J31="Div by 0", "N/A", IF(OR(J31="N/A",K31="N/A"),"N/A", IF(J31&gt;VALUE(MID(K31,1,2)), "No", IF(J31&lt;-1*VALUE(MID(K31,1,2)), "No", "Yes"))))</f>
        <v>Yes</v>
      </c>
    </row>
    <row r="32" spans="1:12" x14ac:dyDescent="0.25">
      <c r="A32" s="2" t="s">
        <v>1130</v>
      </c>
      <c r="B32" s="41" t="s">
        <v>217</v>
      </c>
      <c r="C32" s="14">
        <v>6398.8979560999996</v>
      </c>
      <c r="D32" s="11" t="str">
        <f t="shared" si="8"/>
        <v>N/A</v>
      </c>
      <c r="E32" s="14">
        <v>7290.2116806000004</v>
      </c>
      <c r="F32" s="11" t="str">
        <f t="shared" si="9"/>
        <v>N/A</v>
      </c>
      <c r="G32" s="14">
        <v>8518.1671757000004</v>
      </c>
      <c r="H32" s="11" t="str">
        <f t="shared" si="10"/>
        <v>N/A</v>
      </c>
      <c r="I32" s="12">
        <v>13.93</v>
      </c>
      <c r="J32" s="12">
        <v>16.84</v>
      </c>
      <c r="K32" s="41" t="s">
        <v>732</v>
      </c>
      <c r="L32" s="9" t="str">
        <f>IF(J32="Div by 0", "N/A", IF(OR(J32="N/A",K32="N/A"),"N/A", IF(J32&gt;VALUE(MID(K32,1,2)), "No", IF(J32&lt;-1*VALUE(MID(K32,1,2)), "No", "Yes"))))</f>
        <v>Yes</v>
      </c>
    </row>
    <row r="33" spans="1:12" x14ac:dyDescent="0.25">
      <c r="A33" s="2" t="s">
        <v>1730</v>
      </c>
      <c r="B33" s="41" t="s">
        <v>217</v>
      </c>
      <c r="C33" s="14">
        <v>7870.7297728000003</v>
      </c>
      <c r="D33" s="11" t="str">
        <f t="shared" si="8"/>
        <v>N/A</v>
      </c>
      <c r="E33" s="14">
        <v>14751.853466</v>
      </c>
      <c r="F33" s="11" t="str">
        <f t="shared" si="9"/>
        <v>N/A</v>
      </c>
      <c r="G33" s="14">
        <v>17426.368187</v>
      </c>
      <c r="H33" s="11" t="str">
        <f t="shared" si="10"/>
        <v>N/A</v>
      </c>
      <c r="I33" s="12">
        <v>87.43</v>
      </c>
      <c r="J33" s="12">
        <v>18.13</v>
      </c>
      <c r="K33" s="41" t="s">
        <v>732</v>
      </c>
      <c r="L33" s="9" t="str">
        <f t="shared" ref="L33:L45" si="12">IF(J33="Div by 0", "N/A", IF(K33="N/A","N/A", IF(J33&gt;VALUE(MID(K33,1,2)), "No", IF(J33&lt;-1*VALUE(MID(K33,1,2)), "No", "Yes"))))</f>
        <v>Yes</v>
      </c>
    </row>
    <row r="34" spans="1:12" x14ac:dyDescent="0.25">
      <c r="A34" s="2" t="s">
        <v>1731</v>
      </c>
      <c r="B34" s="41" t="s">
        <v>217</v>
      </c>
      <c r="C34" s="14">
        <v>129.63980785000001</v>
      </c>
      <c r="D34" s="11" t="str">
        <f t="shared" si="8"/>
        <v>N/A</v>
      </c>
      <c r="E34" s="14">
        <v>757.86977122999997</v>
      </c>
      <c r="F34" s="11" t="str">
        <f t="shared" si="9"/>
        <v>N/A</v>
      </c>
      <c r="G34" s="14">
        <v>317.83951533999999</v>
      </c>
      <c r="H34" s="11" t="str">
        <f t="shared" si="10"/>
        <v>N/A</v>
      </c>
      <c r="I34" s="12">
        <v>484.6</v>
      </c>
      <c r="J34" s="12">
        <v>-58.1</v>
      </c>
      <c r="K34" s="41" t="s">
        <v>732</v>
      </c>
      <c r="L34" s="9" t="str">
        <f t="shared" si="12"/>
        <v>No</v>
      </c>
    </row>
    <row r="35" spans="1:12" x14ac:dyDescent="0.25">
      <c r="A35" s="2" t="s">
        <v>1732</v>
      </c>
      <c r="B35" s="41" t="s">
        <v>217</v>
      </c>
      <c r="C35" s="14">
        <v>9153.8872463000007</v>
      </c>
      <c r="D35" s="11" t="str">
        <f t="shared" si="8"/>
        <v>N/A</v>
      </c>
      <c r="E35" s="14">
        <v>12122.61435</v>
      </c>
      <c r="F35" s="11" t="str">
        <f t="shared" si="9"/>
        <v>N/A</v>
      </c>
      <c r="G35" s="14">
        <v>16425.477615</v>
      </c>
      <c r="H35" s="11" t="str">
        <f t="shared" si="10"/>
        <v>N/A</v>
      </c>
      <c r="I35" s="12">
        <v>32.43</v>
      </c>
      <c r="J35" s="12">
        <v>35.49</v>
      </c>
      <c r="K35" s="41" t="s">
        <v>732</v>
      </c>
      <c r="L35" s="9" t="str">
        <f t="shared" si="12"/>
        <v>No</v>
      </c>
    </row>
    <row r="36" spans="1:12" x14ac:dyDescent="0.25">
      <c r="A36" s="2" t="s">
        <v>1733</v>
      </c>
      <c r="B36" s="41" t="s">
        <v>217</v>
      </c>
      <c r="C36" s="14">
        <v>52.633421959000003</v>
      </c>
      <c r="D36" s="11" t="str">
        <f t="shared" si="8"/>
        <v>N/A</v>
      </c>
      <c r="E36" s="14">
        <v>754.38843988999997</v>
      </c>
      <c r="F36" s="11" t="str">
        <f t="shared" si="9"/>
        <v>N/A</v>
      </c>
      <c r="G36" s="14">
        <v>142.02972614999999</v>
      </c>
      <c r="H36" s="11" t="str">
        <f t="shared" si="10"/>
        <v>N/A</v>
      </c>
      <c r="I36" s="12">
        <v>1333</v>
      </c>
      <c r="J36" s="12">
        <v>-81.2</v>
      </c>
      <c r="K36" s="41" t="s">
        <v>732</v>
      </c>
      <c r="L36" s="9" t="str">
        <f t="shared" si="12"/>
        <v>No</v>
      </c>
    </row>
    <row r="37" spans="1:12" x14ac:dyDescent="0.25">
      <c r="A37" s="2" t="s">
        <v>1734</v>
      </c>
      <c r="B37" s="41" t="s">
        <v>217</v>
      </c>
      <c r="C37" s="14">
        <v>24531.426749999999</v>
      </c>
      <c r="D37" s="11" t="str">
        <f t="shared" si="8"/>
        <v>N/A</v>
      </c>
      <c r="E37" s="14">
        <v>21050.220066000002</v>
      </c>
      <c r="F37" s="11" t="str">
        <f t="shared" si="9"/>
        <v>N/A</v>
      </c>
      <c r="G37" s="14">
        <v>25127.418396000001</v>
      </c>
      <c r="H37" s="11" t="str">
        <f t="shared" si="10"/>
        <v>N/A</v>
      </c>
      <c r="I37" s="12">
        <v>-14.2</v>
      </c>
      <c r="J37" s="12">
        <v>19.37</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t="s">
        <v>1742</v>
      </c>
      <c r="D39" s="11" t="str">
        <f t="shared" si="8"/>
        <v>N/A</v>
      </c>
      <c r="E39" s="14" t="s">
        <v>1742</v>
      </c>
      <c r="F39" s="11" t="str">
        <f t="shared" si="9"/>
        <v>N/A</v>
      </c>
      <c r="G39" s="14" t="s">
        <v>1742</v>
      </c>
      <c r="H39" s="11" t="str">
        <f t="shared" si="10"/>
        <v>N/A</v>
      </c>
      <c r="I39" s="12" t="s">
        <v>1742</v>
      </c>
      <c r="J39" s="12" t="s">
        <v>1742</v>
      </c>
      <c r="K39" s="41" t="s">
        <v>732</v>
      </c>
      <c r="L39" s="9" t="str">
        <f t="shared" si="12"/>
        <v>N/A</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7607.8961085000001</v>
      </c>
      <c r="D41" s="11" t="str">
        <f t="shared" si="8"/>
        <v>N/A</v>
      </c>
      <c r="E41" s="14">
        <v>8845.3814970999993</v>
      </c>
      <c r="F41" s="11" t="str">
        <f t="shared" si="9"/>
        <v>N/A</v>
      </c>
      <c r="G41" s="14">
        <v>12576.987535</v>
      </c>
      <c r="H41" s="11" t="str">
        <f t="shared" si="10"/>
        <v>N/A</v>
      </c>
      <c r="I41" s="12">
        <v>16.27</v>
      </c>
      <c r="J41" s="12">
        <v>42.19</v>
      </c>
      <c r="K41" s="41" t="s">
        <v>732</v>
      </c>
      <c r="L41" s="9" t="str">
        <f t="shared" si="12"/>
        <v>No</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8834.8183700999998</v>
      </c>
      <c r="D44" s="11" t="str">
        <f t="shared" si="8"/>
        <v>N/A</v>
      </c>
      <c r="E44" s="14">
        <v>11166.232383</v>
      </c>
      <c r="F44" s="11" t="str">
        <f t="shared" si="9"/>
        <v>N/A</v>
      </c>
      <c r="G44" s="14">
        <v>15249.588599000001</v>
      </c>
      <c r="H44" s="11" t="str">
        <f t="shared" si="10"/>
        <v>N/A</v>
      </c>
      <c r="I44" s="12">
        <v>26.39</v>
      </c>
      <c r="J44" s="12">
        <v>36.57</v>
      </c>
      <c r="K44" s="41" t="s">
        <v>732</v>
      </c>
      <c r="L44" s="9" t="str">
        <f t="shared" si="12"/>
        <v>No</v>
      </c>
    </row>
    <row r="45" spans="1:12" ht="25" x14ac:dyDescent="0.25">
      <c r="A45" s="2" t="s">
        <v>1132</v>
      </c>
      <c r="B45" s="41" t="s">
        <v>217</v>
      </c>
      <c r="C45" s="14">
        <v>92.197176478000003</v>
      </c>
      <c r="D45" s="11" t="str">
        <f t="shared" si="8"/>
        <v>N/A</v>
      </c>
      <c r="E45" s="14">
        <v>756.06876089000002</v>
      </c>
      <c r="F45" s="11" t="str">
        <f t="shared" si="9"/>
        <v>N/A</v>
      </c>
      <c r="G45" s="14">
        <v>227.69803461000001</v>
      </c>
      <c r="H45" s="11" t="str">
        <f t="shared" si="10"/>
        <v>N/A</v>
      </c>
      <c r="I45" s="12">
        <v>720.1</v>
      </c>
      <c r="J45" s="12">
        <v>-69.900000000000006</v>
      </c>
      <c r="K45" s="41" t="s">
        <v>732</v>
      </c>
      <c r="L45" s="9" t="str">
        <f t="shared" si="12"/>
        <v>No</v>
      </c>
    </row>
    <row r="46" spans="1:12" x14ac:dyDescent="0.25">
      <c r="A46" s="2" t="s">
        <v>1133</v>
      </c>
      <c r="B46" s="33" t="s">
        <v>217</v>
      </c>
      <c r="C46" s="43">
        <v>39420.581934000002</v>
      </c>
      <c r="D46" s="11" t="str">
        <f t="shared" si="8"/>
        <v>N/A</v>
      </c>
      <c r="E46" s="43">
        <v>40265.691776</v>
      </c>
      <c r="F46" s="11" t="str">
        <f t="shared" si="9"/>
        <v>N/A</v>
      </c>
      <c r="G46" s="43">
        <v>51394.506849999998</v>
      </c>
      <c r="H46" s="11" t="str">
        <f t="shared" si="10"/>
        <v>N/A</v>
      </c>
      <c r="I46" s="12">
        <v>2.1440000000000001</v>
      </c>
      <c r="J46" s="12">
        <v>27.64</v>
      </c>
      <c r="K46" s="41" t="s">
        <v>732</v>
      </c>
      <c r="L46" s="9" t="str">
        <f>IF(J46="Div by 0", "N/A", IF(K46="N/A","N/A", IF(J46&gt;VALUE(MID(K46,1,2)), "No", IF(J46&lt;-1*VALUE(MID(K46,1,2)), "No", "Yes"))))</f>
        <v>Yes</v>
      </c>
    </row>
    <row r="47" spans="1:12" x14ac:dyDescent="0.25">
      <c r="A47" s="51" t="s">
        <v>1134</v>
      </c>
      <c r="B47" s="33" t="s">
        <v>217</v>
      </c>
      <c r="C47" s="43">
        <v>50185.200858999997</v>
      </c>
      <c r="D47" s="11" t="str">
        <f t="shared" si="8"/>
        <v>N/A</v>
      </c>
      <c r="E47" s="43">
        <v>57353.471447999997</v>
      </c>
      <c r="F47" s="11" t="str">
        <f t="shared" si="9"/>
        <v>N/A</v>
      </c>
      <c r="G47" s="43">
        <v>63399.044260000002</v>
      </c>
      <c r="H47" s="11" t="str">
        <f t="shared" si="10"/>
        <v>N/A</v>
      </c>
      <c r="I47" s="12">
        <v>14.28</v>
      </c>
      <c r="J47" s="12">
        <v>10.54</v>
      </c>
      <c r="K47" s="41" t="s">
        <v>732</v>
      </c>
      <c r="L47" s="9" t="str">
        <f>IF(J47="Div by 0", "N/A", IF(K47="N/A","N/A", IF(J47&gt;VALUE(MID(K47,1,2)), "No", IF(J47&lt;-1*VALUE(MID(K47,1,2)), "No", "Yes"))))</f>
        <v>Yes</v>
      </c>
    </row>
    <row r="48" spans="1:12" ht="25" x14ac:dyDescent="0.25">
      <c r="A48" s="2" t="s">
        <v>1135</v>
      </c>
      <c r="B48" s="33" t="s">
        <v>217</v>
      </c>
      <c r="C48" s="43">
        <v>49235.267379999998</v>
      </c>
      <c r="D48" s="11" t="str">
        <f t="shared" si="8"/>
        <v>N/A</v>
      </c>
      <c r="E48" s="43">
        <v>40784.125392000002</v>
      </c>
      <c r="F48" s="11" t="str">
        <f t="shared" si="9"/>
        <v>N/A</v>
      </c>
      <c r="G48" s="43">
        <v>76008.330644999995</v>
      </c>
      <c r="H48" s="11" t="str">
        <f t="shared" si="10"/>
        <v>N/A</v>
      </c>
      <c r="I48" s="12">
        <v>-17.2</v>
      </c>
      <c r="J48" s="12">
        <v>86.37</v>
      </c>
      <c r="K48" s="41" t="s">
        <v>732</v>
      </c>
      <c r="L48" s="9" t="str">
        <f>IF(J48="Div by 0", "N/A", IF(K48="N/A","N/A", IF(J48&gt;VALUE(MID(K48,1,2)), "No", IF(J48&lt;-1*VALUE(MID(K48,1,2)), "No", "Yes"))))</f>
        <v>No</v>
      </c>
    </row>
    <row r="49" spans="1:12" x14ac:dyDescent="0.25">
      <c r="A49" s="6" t="s">
        <v>1136</v>
      </c>
      <c r="B49" s="33" t="s">
        <v>217</v>
      </c>
      <c r="C49" s="43">
        <v>53234.802825999999</v>
      </c>
      <c r="D49" s="11" t="str">
        <f t="shared" si="8"/>
        <v>N/A</v>
      </c>
      <c r="E49" s="43">
        <v>55204.616292999999</v>
      </c>
      <c r="F49" s="11" t="str">
        <f t="shared" si="9"/>
        <v>N/A</v>
      </c>
      <c r="G49" s="43">
        <v>64037.944416999999</v>
      </c>
      <c r="H49" s="11" t="str">
        <f t="shared" si="10"/>
        <v>N/A</v>
      </c>
      <c r="I49" s="12">
        <v>3.7</v>
      </c>
      <c r="J49" s="12">
        <v>16</v>
      </c>
      <c r="K49" s="41" t="s">
        <v>732</v>
      </c>
      <c r="L49" s="9" t="str">
        <f t="shared" ref="L49:L59" si="13">IF(J49="Div by 0", "N/A", IF(K49="N/A","N/A", IF(J49&gt;VALUE(MID(K49,1,2)), "No", IF(J49&lt;-1*VALUE(MID(K49,1,2)), "No", "Yes"))))</f>
        <v>Yes</v>
      </c>
    </row>
    <row r="50" spans="1:12" ht="25" x14ac:dyDescent="0.25">
      <c r="A50" s="2" t="s">
        <v>1137</v>
      </c>
      <c r="B50" s="33" t="s">
        <v>217</v>
      </c>
      <c r="C50" s="43">
        <v>18939.193683000001</v>
      </c>
      <c r="D50" s="11" t="str">
        <f t="shared" si="8"/>
        <v>N/A</v>
      </c>
      <c r="E50" s="43">
        <v>22329.651271999999</v>
      </c>
      <c r="F50" s="11" t="str">
        <f t="shared" si="9"/>
        <v>N/A</v>
      </c>
      <c r="G50" s="43">
        <v>39437.312152999999</v>
      </c>
      <c r="H50" s="11" t="str">
        <f t="shared" si="10"/>
        <v>N/A</v>
      </c>
      <c r="I50" s="12">
        <v>17.899999999999999</v>
      </c>
      <c r="J50" s="12">
        <v>76.61</v>
      </c>
      <c r="K50" s="41" t="s">
        <v>732</v>
      </c>
      <c r="L50" s="9" t="str">
        <f t="shared" si="13"/>
        <v>No</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76387.854949999994</v>
      </c>
      <c r="D55" s="11" t="str">
        <f t="shared" si="14"/>
        <v>N/A</v>
      </c>
      <c r="E55" s="43">
        <v>80012.770164000001</v>
      </c>
      <c r="F55" s="11" t="str">
        <f t="shared" si="15"/>
        <v>N/A</v>
      </c>
      <c r="G55" s="43">
        <v>80242.109998</v>
      </c>
      <c r="H55" s="11" t="str">
        <f t="shared" si="16"/>
        <v>N/A</v>
      </c>
      <c r="I55" s="12">
        <v>4.7450000000000001</v>
      </c>
      <c r="J55" s="12">
        <v>0.28660000000000002</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628158482</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49027511</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579130971</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43054.961041000002</v>
      </c>
      <c r="D71" s="11" t="str">
        <f t="shared" si="14"/>
        <v>N/A</v>
      </c>
      <c r="E71" s="43">
        <v>44956.822306000002</v>
      </c>
      <c r="F71" s="11" t="str">
        <f t="shared" si="15"/>
        <v>N/A</v>
      </c>
      <c r="G71" s="43">
        <v>44648.410122000001</v>
      </c>
      <c r="H71" s="11" t="str">
        <f t="shared" si="16"/>
        <v>N/A</v>
      </c>
      <c r="I71" s="12">
        <v>4.4169999999999998</v>
      </c>
      <c r="J71" s="12">
        <v>-0.68600000000000005</v>
      </c>
      <c r="K71" s="41" t="s">
        <v>732</v>
      </c>
      <c r="L71" s="9" t="str">
        <f t="shared" ref="L71:L81" si="18">IF(J71="Div by 0", "N/A", IF(K71="N/A","N/A", IF(J71&gt;VALUE(MID(K71,1,2)), "No", IF(J71&lt;-1*VALUE(MID(K71,1,2)), "No", "Yes"))))</f>
        <v>Yes</v>
      </c>
    </row>
    <row r="72" spans="1:12" ht="25" x14ac:dyDescent="0.25">
      <c r="A72" s="2" t="s">
        <v>1158</v>
      </c>
      <c r="B72" s="33" t="s">
        <v>217</v>
      </c>
      <c r="C72" s="43">
        <v>9783.9057618999996</v>
      </c>
      <c r="D72" s="11" t="str">
        <f t="shared" si="14"/>
        <v>N/A</v>
      </c>
      <c r="E72" s="43">
        <v>15082.6533</v>
      </c>
      <c r="F72" s="11" t="str">
        <f t="shared" si="15"/>
        <v>N/A</v>
      </c>
      <c r="G72" s="43">
        <v>8775.2838733000008</v>
      </c>
      <c r="H72" s="11" t="str">
        <f t="shared" si="16"/>
        <v>N/A</v>
      </c>
      <c r="I72" s="12">
        <v>54.16</v>
      </c>
      <c r="J72" s="12">
        <v>-41.8</v>
      </c>
      <c r="K72" s="41" t="s">
        <v>732</v>
      </c>
      <c r="L72" s="9" t="str">
        <f t="shared" si="18"/>
        <v>No</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65516.334271</v>
      </c>
      <c r="D77" s="11" t="str">
        <f t="shared" si="14"/>
        <v>N/A</v>
      </c>
      <c r="E77" s="43">
        <v>67500.511127000005</v>
      </c>
      <c r="F77" s="11" t="str">
        <f t="shared" si="15"/>
        <v>N/A</v>
      </c>
      <c r="G77" s="43">
        <v>68277.643362000003</v>
      </c>
      <c r="H77" s="11" t="str">
        <f t="shared" si="16"/>
        <v>N/A</v>
      </c>
      <c r="I77" s="12">
        <v>3.0289999999999999</v>
      </c>
      <c r="J77" s="12">
        <v>1.151</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628173029</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13166</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47711.759760000001</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25150340</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11773</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2136.2728277000001</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316362201</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4568</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69256.173599000002</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0</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t="s">
        <v>1742</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105486342</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6811</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15487.643811</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24820559</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399</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62206.914787000002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3029088</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3222</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940.12662941999997</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97604550</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6721</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14522.325547</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3181856</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2542</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1251.7136112999999</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7613538</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1527</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4985.9449901999997</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14486015</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4712</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3074.2816213999999</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35212</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14</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2515.1428571000001</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2756627</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3477</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792.81765889999997</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1373329</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1322</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1038.8267776</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20086</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21</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956.47619048000001</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1460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11</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292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26251826</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1304</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20131.768404999999</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8883697604</v>
      </c>
      <c r="F139" s="11" t="str">
        <f t="shared" si="24"/>
        <v>N/A</v>
      </c>
      <c r="G139" s="14">
        <v>9421148110</v>
      </c>
      <c r="H139" s="11" t="str">
        <f t="shared" si="25"/>
        <v>N/A</v>
      </c>
      <c r="I139" s="12" t="s">
        <v>217</v>
      </c>
      <c r="J139" s="12">
        <v>6.05</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6103.8973131000002</v>
      </c>
      <c r="F140" s="11" t="str">
        <f t="shared" si="24"/>
        <v>N/A</v>
      </c>
      <c r="G140" s="14">
        <v>6601.9687936999999</v>
      </c>
      <c r="H140" s="11" t="str">
        <f t="shared" si="25"/>
        <v>N/A</v>
      </c>
      <c r="I140" s="12" t="s">
        <v>217</v>
      </c>
      <c r="J140" s="12">
        <v>8.16</v>
      </c>
      <c r="K140" s="14" t="s">
        <v>217</v>
      </c>
      <c r="L140" s="9" t="str">
        <f t="shared" si="26"/>
        <v>N/A</v>
      </c>
    </row>
    <row r="141" spans="1:12" x14ac:dyDescent="0.25">
      <c r="A141" s="48" t="s">
        <v>406</v>
      </c>
      <c r="B141" s="14" t="s">
        <v>217</v>
      </c>
      <c r="C141" s="14">
        <v>16803668</v>
      </c>
      <c r="D141" s="11" t="str">
        <f t="shared" si="23"/>
        <v>N/A</v>
      </c>
      <c r="E141" s="14">
        <v>12111431</v>
      </c>
      <c r="F141" s="11" t="str">
        <f t="shared" si="24"/>
        <v>N/A</v>
      </c>
      <c r="G141" s="14">
        <v>306974</v>
      </c>
      <c r="H141" s="11" t="str">
        <f t="shared" si="25"/>
        <v>N/A</v>
      </c>
      <c r="I141" s="12">
        <v>-27.9</v>
      </c>
      <c r="J141" s="12">
        <v>-97.5</v>
      </c>
      <c r="K141" s="14" t="s">
        <v>217</v>
      </c>
      <c r="L141" s="9" t="str">
        <f t="shared" si="26"/>
        <v>N/A</v>
      </c>
    </row>
    <row r="142" spans="1:12" x14ac:dyDescent="0.25">
      <c r="A142" s="48" t="s">
        <v>1205</v>
      </c>
      <c r="B142" s="14" t="s">
        <v>217</v>
      </c>
      <c r="C142" s="14">
        <v>3147.9333084</v>
      </c>
      <c r="D142" s="11" t="str">
        <f t="shared" si="23"/>
        <v>N/A</v>
      </c>
      <c r="E142" s="14">
        <v>3087.2880448999999</v>
      </c>
      <c r="F142" s="11" t="str">
        <f t="shared" si="24"/>
        <v>N/A</v>
      </c>
      <c r="G142" s="14">
        <v>110.38259619</v>
      </c>
      <c r="H142" s="11" t="str">
        <f t="shared" si="25"/>
        <v>N/A</v>
      </c>
      <c r="I142" s="12">
        <v>-1.93</v>
      </c>
      <c r="J142" s="12">
        <v>-96.4</v>
      </c>
      <c r="K142" s="14" t="s">
        <v>217</v>
      </c>
      <c r="L142" s="9" t="str">
        <f t="shared" si="26"/>
        <v>N/A</v>
      </c>
    </row>
    <row r="143" spans="1:12" x14ac:dyDescent="0.25">
      <c r="A143" s="48" t="s">
        <v>407</v>
      </c>
      <c r="B143" s="14" t="s">
        <v>217</v>
      </c>
      <c r="C143" s="14">
        <v>3094340</v>
      </c>
      <c r="D143" s="11" t="str">
        <f t="shared" si="23"/>
        <v>N/A</v>
      </c>
      <c r="E143" s="14">
        <v>2474275</v>
      </c>
      <c r="F143" s="11" t="str">
        <f t="shared" si="24"/>
        <v>N/A</v>
      </c>
      <c r="G143" s="14">
        <v>5257382</v>
      </c>
      <c r="H143" s="11" t="str">
        <f t="shared" si="25"/>
        <v>N/A</v>
      </c>
      <c r="I143" s="12">
        <v>-20</v>
      </c>
      <c r="J143" s="12">
        <v>112.5</v>
      </c>
      <c r="K143" s="14" t="s">
        <v>217</v>
      </c>
      <c r="L143" s="9" t="str">
        <f t="shared" si="26"/>
        <v>N/A</v>
      </c>
    </row>
    <row r="144" spans="1:12" x14ac:dyDescent="0.25">
      <c r="A144" s="48" t="s">
        <v>1206</v>
      </c>
      <c r="B144" s="14" t="s">
        <v>217</v>
      </c>
      <c r="C144" s="14">
        <v>46.368962881999998</v>
      </c>
      <c r="D144" s="11" t="str">
        <f t="shared" si="23"/>
        <v>N/A</v>
      </c>
      <c r="E144" s="14">
        <v>35.625683926000001</v>
      </c>
      <c r="F144" s="11" t="str">
        <f t="shared" si="24"/>
        <v>N/A</v>
      </c>
      <c r="G144" s="14">
        <v>49.767434375999997</v>
      </c>
      <c r="H144" s="11" t="str">
        <f t="shared" si="25"/>
        <v>N/A</v>
      </c>
      <c r="I144" s="12">
        <v>-23.2</v>
      </c>
      <c r="J144" s="12">
        <v>39.700000000000003</v>
      </c>
      <c r="K144" s="14" t="s">
        <v>217</v>
      </c>
      <c r="L144" s="9" t="str">
        <f t="shared" si="26"/>
        <v>N/A</v>
      </c>
    </row>
    <row r="145" spans="1:13" x14ac:dyDescent="0.25">
      <c r="A145" s="48" t="s">
        <v>408</v>
      </c>
      <c r="B145" s="14" t="s">
        <v>217</v>
      </c>
      <c r="C145" s="14" t="s">
        <v>217</v>
      </c>
      <c r="D145" s="11" t="str">
        <f t="shared" si="23"/>
        <v>N/A</v>
      </c>
      <c r="E145" s="14">
        <v>62778927</v>
      </c>
      <c r="F145" s="11" t="str">
        <f t="shared" si="24"/>
        <v>N/A</v>
      </c>
      <c r="G145" s="14">
        <v>60382742</v>
      </c>
      <c r="H145" s="11" t="str">
        <f t="shared" si="25"/>
        <v>N/A</v>
      </c>
      <c r="I145" s="12" t="s">
        <v>217</v>
      </c>
      <c r="J145" s="12">
        <v>-3.82</v>
      </c>
      <c r="K145" s="14" t="s">
        <v>217</v>
      </c>
      <c r="L145" s="9" t="str">
        <f t="shared" si="26"/>
        <v>N/A</v>
      </c>
    </row>
    <row r="146" spans="1:13" x14ac:dyDescent="0.25">
      <c r="A146" s="48" t="s">
        <v>1207</v>
      </c>
      <c r="B146" s="14" t="s">
        <v>217</v>
      </c>
      <c r="C146" s="14" t="s">
        <v>217</v>
      </c>
      <c r="D146" s="11" t="str">
        <f t="shared" si="23"/>
        <v>N/A</v>
      </c>
      <c r="E146" s="14">
        <v>3933.2702838</v>
      </c>
      <c r="F146" s="11" t="str">
        <f t="shared" si="24"/>
        <v>N/A</v>
      </c>
      <c r="G146" s="14">
        <v>3979.8801739999999</v>
      </c>
      <c r="H146" s="11" t="str">
        <f t="shared" si="25"/>
        <v>N/A</v>
      </c>
      <c r="I146" s="12" t="s">
        <v>217</v>
      </c>
      <c r="J146" s="12">
        <v>1.1850000000000001</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1826.6886018</v>
      </c>
      <c r="D164" s="112" t="str">
        <f t="shared" ref="D164:D166" si="31">IF($B164="N/A","N/A",IF(C164&gt;10,"No",IF(C164&lt;-10,"No","Yes")))</f>
        <v>N/A</v>
      </c>
      <c r="E164" s="113">
        <v>2662.2347724000001</v>
      </c>
      <c r="F164" s="112" t="str">
        <f t="shared" ref="F164:F166" si="32">IF($B164="N/A","N/A",IF(E164&gt;10,"No",IF(E164&lt;-10,"No","Yes")))</f>
        <v>N/A</v>
      </c>
      <c r="G164" s="113">
        <v>2902.1586613999998</v>
      </c>
      <c r="H164" s="112" t="str">
        <f t="shared" ref="H164:H166" si="33">IF($B164="N/A","N/A",IF(G164&gt;10,"No",IF(G164&lt;-10,"No","Yes")))</f>
        <v>N/A</v>
      </c>
      <c r="I164" s="114">
        <v>45.74</v>
      </c>
      <c r="J164" s="114">
        <v>9.0120000000000005</v>
      </c>
      <c r="K164" s="115" t="s">
        <v>732</v>
      </c>
      <c r="L164" s="116" t="str">
        <f>IF(J164="Div by 0", "N/A", IF(OR(J164="N/A",K164="N/A"),"N/A", IF(J164&gt;VALUE(MID(K164,1,2)), "No", IF(J164&lt;-1*VALUE(MID(K164,1,2)), "No", "Yes"))))</f>
        <v>Yes</v>
      </c>
      <c r="N164" s="53"/>
    </row>
    <row r="165" spans="1:16" x14ac:dyDescent="0.25">
      <c r="A165" s="48" t="s">
        <v>1216</v>
      </c>
      <c r="B165" s="113" t="s">
        <v>217</v>
      </c>
      <c r="C165" s="113">
        <v>1832.6660345</v>
      </c>
      <c r="D165" s="112" t="str">
        <f t="shared" si="31"/>
        <v>N/A</v>
      </c>
      <c r="E165" s="113">
        <v>2682.4123082999999</v>
      </c>
      <c r="F165" s="112" t="str">
        <f t="shared" si="32"/>
        <v>N/A</v>
      </c>
      <c r="G165" s="113">
        <v>2908.1234448999999</v>
      </c>
      <c r="H165" s="112" t="str">
        <f t="shared" si="33"/>
        <v>N/A</v>
      </c>
      <c r="I165" s="114">
        <v>46.37</v>
      </c>
      <c r="J165" s="114">
        <v>8.4139999999999997</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1730.0788216999999</v>
      </c>
      <c r="D166" s="112" t="str">
        <f t="shared" si="31"/>
        <v>N/A</v>
      </c>
      <c r="E166" s="113">
        <v>2367.6396807000001</v>
      </c>
      <c r="F166" s="112" t="str">
        <f t="shared" si="32"/>
        <v>N/A</v>
      </c>
      <c r="G166" s="113">
        <v>2812.6080160000001</v>
      </c>
      <c r="H166" s="112" t="str">
        <f t="shared" si="33"/>
        <v>N/A</v>
      </c>
      <c r="I166" s="114">
        <v>36.85</v>
      </c>
      <c r="J166" s="114">
        <v>18.79</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1440378</v>
      </c>
      <c r="D6" s="112" t="str">
        <f t="shared" ref="D6:D11" si="0">IF($B6="N/A","N/A",IF(C6&gt;10,"No",IF(C6&lt;-10,"No","Yes")))</f>
        <v>N/A</v>
      </c>
      <c r="E6" s="131">
        <v>1458747</v>
      </c>
      <c r="F6" s="112" t="str">
        <f t="shared" ref="F6:F11" si="1">IF($B6="N/A","N/A",IF(E6&gt;10,"No",IF(E6&lt;-10,"No","Yes")))</f>
        <v>N/A</v>
      </c>
      <c r="G6" s="131">
        <v>1430310</v>
      </c>
      <c r="H6" s="112" t="str">
        <f t="shared" ref="H6:H11" si="2">IF($B6="N/A","N/A",IF(G6&gt;10,"No",IF(G6&lt;-10,"No","Yes")))</f>
        <v>N/A</v>
      </c>
      <c r="I6" s="114">
        <v>1.2749999999999999</v>
      </c>
      <c r="J6" s="114">
        <v>-1.95</v>
      </c>
      <c r="K6" s="131" t="s">
        <v>732</v>
      </c>
      <c r="L6" s="116" t="str">
        <f t="shared" ref="L6:L14" si="3">IF(J6="Div by 0", "N/A", IF(K6="N/A","N/A", IF(J6&gt;VALUE(MID(K6,1,2)), "No", IF(J6&lt;-1*VALUE(MID(K6,1,2)), "No", "Yes"))))</f>
        <v>Yes</v>
      </c>
    </row>
    <row r="7" spans="1:12" x14ac:dyDescent="0.25">
      <c r="A7" s="16" t="s">
        <v>100</v>
      </c>
      <c r="B7" s="115" t="s">
        <v>217</v>
      </c>
      <c r="C7" s="131">
        <v>55441</v>
      </c>
      <c r="D7" s="112" t="str">
        <f t="shared" si="0"/>
        <v>N/A</v>
      </c>
      <c r="E7" s="131">
        <v>64964</v>
      </c>
      <c r="F7" s="112" t="str">
        <f t="shared" si="1"/>
        <v>N/A</v>
      </c>
      <c r="G7" s="131">
        <v>56973</v>
      </c>
      <c r="H7" s="112" t="str">
        <f t="shared" si="2"/>
        <v>N/A</v>
      </c>
      <c r="I7" s="114">
        <v>17.18</v>
      </c>
      <c r="J7" s="114">
        <v>-12.3</v>
      </c>
      <c r="K7" s="115" t="s">
        <v>732</v>
      </c>
      <c r="L7" s="116" t="str">
        <f t="shared" si="3"/>
        <v>Yes</v>
      </c>
    </row>
    <row r="8" spans="1:12" x14ac:dyDescent="0.25">
      <c r="A8" s="16" t="s">
        <v>101</v>
      </c>
      <c r="B8" s="115" t="s">
        <v>217</v>
      </c>
      <c r="C8" s="131">
        <v>333013</v>
      </c>
      <c r="D8" s="112" t="str">
        <f t="shared" si="0"/>
        <v>N/A</v>
      </c>
      <c r="E8" s="131">
        <v>322096</v>
      </c>
      <c r="F8" s="112" t="str">
        <f t="shared" si="1"/>
        <v>N/A</v>
      </c>
      <c r="G8" s="131">
        <v>252818</v>
      </c>
      <c r="H8" s="112" t="str">
        <f t="shared" si="2"/>
        <v>N/A</v>
      </c>
      <c r="I8" s="114">
        <v>-3.28</v>
      </c>
      <c r="J8" s="114">
        <v>-21.5</v>
      </c>
      <c r="K8" s="115" t="s">
        <v>732</v>
      </c>
      <c r="L8" s="116" t="str">
        <f t="shared" si="3"/>
        <v>Yes</v>
      </c>
    </row>
    <row r="9" spans="1:12" x14ac:dyDescent="0.25">
      <c r="A9" s="16" t="s">
        <v>104</v>
      </c>
      <c r="B9" s="115" t="s">
        <v>217</v>
      </c>
      <c r="C9" s="131">
        <v>751038</v>
      </c>
      <c r="D9" s="112" t="str">
        <f t="shared" si="0"/>
        <v>N/A</v>
      </c>
      <c r="E9" s="131">
        <v>784650</v>
      </c>
      <c r="F9" s="112" t="str">
        <f t="shared" si="1"/>
        <v>N/A</v>
      </c>
      <c r="G9" s="131">
        <v>811321</v>
      </c>
      <c r="H9" s="112" t="str">
        <f t="shared" si="2"/>
        <v>N/A</v>
      </c>
      <c r="I9" s="114">
        <v>4.4749999999999996</v>
      </c>
      <c r="J9" s="114">
        <v>3.399</v>
      </c>
      <c r="K9" s="115" t="s">
        <v>732</v>
      </c>
      <c r="L9" s="116" t="str">
        <f t="shared" si="3"/>
        <v>Yes</v>
      </c>
    </row>
    <row r="10" spans="1:12" x14ac:dyDescent="0.25">
      <c r="A10" s="16" t="s">
        <v>105</v>
      </c>
      <c r="B10" s="115" t="s">
        <v>217</v>
      </c>
      <c r="C10" s="131">
        <v>300886</v>
      </c>
      <c r="D10" s="112" t="str">
        <f t="shared" si="0"/>
        <v>N/A</v>
      </c>
      <c r="E10" s="131">
        <v>287037</v>
      </c>
      <c r="F10" s="112" t="str">
        <f t="shared" si="1"/>
        <v>N/A</v>
      </c>
      <c r="G10" s="131">
        <v>309198</v>
      </c>
      <c r="H10" s="112" t="str">
        <f t="shared" si="2"/>
        <v>N/A</v>
      </c>
      <c r="I10" s="114">
        <v>-4.5999999999999996</v>
      </c>
      <c r="J10" s="114">
        <v>7.7210000000000001</v>
      </c>
      <c r="K10" s="115" t="s">
        <v>732</v>
      </c>
      <c r="L10" s="116" t="str">
        <f t="shared" si="3"/>
        <v>Yes</v>
      </c>
    </row>
    <row r="11" spans="1:12" x14ac:dyDescent="0.25">
      <c r="A11" s="16" t="s">
        <v>77</v>
      </c>
      <c r="B11" s="131" t="s">
        <v>217</v>
      </c>
      <c r="C11" s="131">
        <v>1220427.47</v>
      </c>
      <c r="D11" s="112" t="str">
        <f t="shared" si="0"/>
        <v>N/A</v>
      </c>
      <c r="E11" s="131">
        <v>1239240.73</v>
      </c>
      <c r="F11" s="112" t="str">
        <f t="shared" si="1"/>
        <v>N/A</v>
      </c>
      <c r="G11" s="131">
        <v>1229688.3400000001</v>
      </c>
      <c r="H11" s="112" t="str">
        <f t="shared" si="2"/>
        <v>N/A</v>
      </c>
      <c r="I11" s="114">
        <v>1.542</v>
      </c>
      <c r="J11" s="114">
        <v>-0.77100000000000002</v>
      </c>
      <c r="K11" s="131" t="s">
        <v>733</v>
      </c>
      <c r="L11" s="116" t="str">
        <f t="shared" si="3"/>
        <v>Yes</v>
      </c>
    </row>
    <row r="12" spans="1:12" x14ac:dyDescent="0.25">
      <c r="A12" s="16" t="s">
        <v>115</v>
      </c>
      <c r="B12" s="131" t="s">
        <v>217</v>
      </c>
      <c r="C12" s="131">
        <v>220052</v>
      </c>
      <c r="D12" s="131" t="s">
        <v>217</v>
      </c>
      <c r="E12" s="131">
        <v>221084</v>
      </c>
      <c r="F12" s="131" t="s">
        <v>217</v>
      </c>
      <c r="G12" s="131">
        <v>165479</v>
      </c>
      <c r="H12" s="131" t="s">
        <v>217</v>
      </c>
      <c r="I12" s="114">
        <v>0.46899999999999997</v>
      </c>
      <c r="J12" s="114">
        <v>-25.2</v>
      </c>
      <c r="K12" s="131" t="s">
        <v>733</v>
      </c>
      <c r="L12" s="116" t="str">
        <f t="shared" si="3"/>
        <v>No</v>
      </c>
    </row>
    <row r="13" spans="1:12" x14ac:dyDescent="0.25">
      <c r="A13" s="16" t="s">
        <v>449</v>
      </c>
      <c r="B13" s="131" t="s">
        <v>217</v>
      </c>
      <c r="C13" s="131">
        <v>53469</v>
      </c>
      <c r="D13" s="131" t="s">
        <v>217</v>
      </c>
      <c r="E13" s="131">
        <v>63630</v>
      </c>
      <c r="F13" s="131" t="s">
        <v>217</v>
      </c>
      <c r="G13" s="131">
        <v>55905</v>
      </c>
      <c r="H13" s="131" t="s">
        <v>217</v>
      </c>
      <c r="I13" s="114">
        <v>19</v>
      </c>
      <c r="J13" s="114">
        <v>-12.1</v>
      </c>
      <c r="K13" s="131" t="s">
        <v>733</v>
      </c>
      <c r="L13" s="116" t="str">
        <f t="shared" si="3"/>
        <v>No</v>
      </c>
    </row>
    <row r="14" spans="1:12" x14ac:dyDescent="0.25">
      <c r="A14" s="16" t="s">
        <v>450</v>
      </c>
      <c r="B14" s="131" t="s">
        <v>217</v>
      </c>
      <c r="C14" s="131">
        <v>162480</v>
      </c>
      <c r="D14" s="131" t="s">
        <v>217</v>
      </c>
      <c r="E14" s="131">
        <v>152621</v>
      </c>
      <c r="F14" s="131" t="s">
        <v>217</v>
      </c>
      <c r="G14" s="131">
        <v>104431</v>
      </c>
      <c r="H14" s="131" t="s">
        <v>217</v>
      </c>
      <c r="I14" s="114">
        <v>-6.07</v>
      </c>
      <c r="J14" s="114">
        <v>-31.6</v>
      </c>
      <c r="K14" s="131" t="s">
        <v>733</v>
      </c>
      <c r="L14" s="116" t="str">
        <f t="shared" si="3"/>
        <v>No</v>
      </c>
    </row>
    <row r="15" spans="1:12" x14ac:dyDescent="0.25">
      <c r="A15" s="4" t="s">
        <v>58</v>
      </c>
      <c r="B15" s="115" t="s">
        <v>217</v>
      </c>
      <c r="C15" s="113">
        <v>6179122080</v>
      </c>
      <c r="D15" s="112" t="str">
        <f t="shared" ref="D15:D20" si="4">IF($B15="N/A","N/A",IF(C15&gt;10,"No",IF(C15&lt;-10,"No","Yes")))</f>
        <v>N/A</v>
      </c>
      <c r="E15" s="113">
        <v>8886172329</v>
      </c>
      <c r="F15" s="112" t="str">
        <f t="shared" ref="F15:F20" si="5">IF($B15="N/A","N/A",IF(E15&gt;10,"No",IF(E15&lt;-10,"No","Yes")))</f>
        <v>N/A</v>
      </c>
      <c r="G15" s="113">
        <v>9423743431</v>
      </c>
      <c r="H15" s="112" t="str">
        <f t="shared" ref="H15:H20" si="6">IF($B15="N/A","N/A",IF(G15&gt;10,"No",IF(G15&lt;-10,"No","Yes")))</f>
        <v>N/A</v>
      </c>
      <c r="I15" s="114">
        <v>43.81</v>
      </c>
      <c r="J15" s="114">
        <v>6.05</v>
      </c>
      <c r="K15" s="115" t="s">
        <v>732</v>
      </c>
      <c r="L15" s="116" t="str">
        <f t="shared" ref="L15:L20" si="7">IF(J15="Div by 0", "N/A", IF(K15="N/A","N/A", IF(J15&gt;VALUE(MID(K15,1,2)), "No", IF(J15&lt;-1*VALUE(MID(K15,1,2)), "No", "Yes"))))</f>
        <v>Yes</v>
      </c>
    </row>
    <row r="16" spans="1:12" x14ac:dyDescent="0.25">
      <c r="A16" s="4" t="s">
        <v>1120</v>
      </c>
      <c r="B16" s="115" t="s">
        <v>217</v>
      </c>
      <c r="C16" s="113">
        <v>4289.9308930999996</v>
      </c>
      <c r="D16" s="112" t="str">
        <f t="shared" si="4"/>
        <v>N/A</v>
      </c>
      <c r="E16" s="113">
        <v>6091.6473720000004</v>
      </c>
      <c r="F16" s="112" t="str">
        <f t="shared" si="5"/>
        <v>N/A</v>
      </c>
      <c r="G16" s="113">
        <v>6588.602073</v>
      </c>
      <c r="H16" s="112" t="str">
        <f t="shared" si="6"/>
        <v>N/A</v>
      </c>
      <c r="I16" s="114">
        <v>42</v>
      </c>
      <c r="J16" s="114">
        <v>8.1579999999999995</v>
      </c>
      <c r="K16" s="115" t="s">
        <v>732</v>
      </c>
      <c r="L16" s="116" t="str">
        <f t="shared" si="7"/>
        <v>Yes</v>
      </c>
    </row>
    <row r="17" spans="1:12" x14ac:dyDescent="0.25">
      <c r="A17" s="4" t="s">
        <v>1218</v>
      </c>
      <c r="B17" s="115" t="s">
        <v>217</v>
      </c>
      <c r="C17" s="113">
        <v>15829.701231999999</v>
      </c>
      <c r="D17" s="112" t="str">
        <f t="shared" si="4"/>
        <v>N/A</v>
      </c>
      <c r="E17" s="113">
        <v>15450.783357</v>
      </c>
      <c r="F17" s="112" t="str">
        <f t="shared" si="5"/>
        <v>N/A</v>
      </c>
      <c r="G17" s="113">
        <v>21952.642180999999</v>
      </c>
      <c r="H17" s="112" t="str">
        <f t="shared" si="6"/>
        <v>N/A</v>
      </c>
      <c r="I17" s="114">
        <v>-2.39</v>
      </c>
      <c r="J17" s="114">
        <v>42.08</v>
      </c>
      <c r="K17" s="115" t="s">
        <v>732</v>
      </c>
      <c r="L17" s="116" t="str">
        <f t="shared" si="7"/>
        <v>No</v>
      </c>
    </row>
    <row r="18" spans="1:12" x14ac:dyDescent="0.25">
      <c r="A18" s="4" t="s">
        <v>1219</v>
      </c>
      <c r="B18" s="115" t="s">
        <v>217</v>
      </c>
      <c r="C18" s="113">
        <v>8844.8726385999998</v>
      </c>
      <c r="D18" s="112" t="str">
        <f t="shared" si="4"/>
        <v>N/A</v>
      </c>
      <c r="E18" s="113">
        <v>11784.319858000001</v>
      </c>
      <c r="F18" s="112" t="str">
        <f t="shared" si="5"/>
        <v>N/A</v>
      </c>
      <c r="G18" s="113">
        <v>14540.941357</v>
      </c>
      <c r="H18" s="112" t="str">
        <f t="shared" si="6"/>
        <v>N/A</v>
      </c>
      <c r="I18" s="114">
        <v>33.229999999999997</v>
      </c>
      <c r="J18" s="114">
        <v>23.39</v>
      </c>
      <c r="K18" s="115" t="s">
        <v>732</v>
      </c>
      <c r="L18" s="116" t="str">
        <f t="shared" si="7"/>
        <v>Yes</v>
      </c>
    </row>
    <row r="19" spans="1:12" x14ac:dyDescent="0.25">
      <c r="A19" s="4" t="s">
        <v>1220</v>
      </c>
      <c r="B19" s="115" t="s">
        <v>217</v>
      </c>
      <c r="C19" s="113">
        <v>1862.3469239000001</v>
      </c>
      <c r="D19" s="112" t="str">
        <f t="shared" si="4"/>
        <v>N/A</v>
      </c>
      <c r="E19" s="113">
        <v>3033.3112228</v>
      </c>
      <c r="F19" s="112" t="str">
        <f t="shared" si="5"/>
        <v>N/A</v>
      </c>
      <c r="G19" s="113">
        <v>3226.1490754000001</v>
      </c>
      <c r="H19" s="112" t="str">
        <f t="shared" si="6"/>
        <v>N/A</v>
      </c>
      <c r="I19" s="114">
        <v>62.88</v>
      </c>
      <c r="J19" s="114">
        <v>6.3570000000000002</v>
      </c>
      <c r="K19" s="115" t="s">
        <v>732</v>
      </c>
      <c r="L19" s="116" t="str">
        <f t="shared" si="7"/>
        <v>Yes</v>
      </c>
    </row>
    <row r="20" spans="1:12" x14ac:dyDescent="0.25">
      <c r="A20" s="4" t="s">
        <v>1221</v>
      </c>
      <c r="B20" s="115" t="s">
        <v>217</v>
      </c>
      <c r="C20" s="113">
        <v>3181.7922170000002</v>
      </c>
      <c r="D20" s="112" t="str">
        <f t="shared" si="4"/>
        <v>N/A</v>
      </c>
      <c r="E20" s="113">
        <v>5945.7759765999999</v>
      </c>
      <c r="F20" s="112" t="str">
        <f t="shared" si="5"/>
        <v>N/A</v>
      </c>
      <c r="G20" s="113">
        <v>6078.2454673000002</v>
      </c>
      <c r="H20" s="112" t="str">
        <f t="shared" si="6"/>
        <v>N/A</v>
      </c>
      <c r="I20" s="114">
        <v>86.87</v>
      </c>
      <c r="J20" s="114">
        <v>2.2280000000000002</v>
      </c>
      <c r="K20" s="115" t="s">
        <v>732</v>
      </c>
      <c r="L20" s="116" t="str">
        <f t="shared" si="7"/>
        <v>Yes</v>
      </c>
    </row>
    <row r="21" spans="1:12" x14ac:dyDescent="0.25">
      <c r="A21" s="2" t="s">
        <v>1124</v>
      </c>
      <c r="B21" s="115" t="s">
        <v>217</v>
      </c>
      <c r="C21" s="113">
        <v>4489.4203177999998</v>
      </c>
      <c r="D21" s="112" t="str">
        <f t="shared" ref="D21:D22" si="8">IF($B21="N/A","N/A",IF(C21&gt;10,"No",IF(C21&lt;-10,"No","Yes")))</f>
        <v>N/A</v>
      </c>
      <c r="E21" s="113">
        <v>6514.3142748999999</v>
      </c>
      <c r="F21" s="112" t="str">
        <f t="shared" ref="F21:F22" si="9">IF($B21="N/A","N/A",IF(E21&gt;10,"No",IF(E21&lt;-10,"No","Yes")))</f>
        <v>N/A</v>
      </c>
      <c r="G21" s="113">
        <v>7081.9750769000002</v>
      </c>
      <c r="H21" s="112" t="str">
        <f t="shared" ref="H21:H22" si="10">IF($B21="N/A","N/A",IF(G21&gt;10,"No",IF(G21&lt;-10,"No","Yes")))</f>
        <v>N/A</v>
      </c>
      <c r="I21" s="114">
        <v>45.1</v>
      </c>
      <c r="J21" s="114">
        <v>8.7140000000000004</v>
      </c>
      <c r="K21" s="115" t="s">
        <v>732</v>
      </c>
      <c r="L21" s="116" t="str">
        <f>IF(J21="Div by 0", "N/A", IF(OR(J21="N/A",K21="N/A"),"N/A", IF(J21&gt;VALUE(MID(K21,1,2)), "No", IF(J21&lt;-1*VALUE(MID(K21,1,2)), "No", "Yes"))))</f>
        <v>Yes</v>
      </c>
    </row>
    <row r="22" spans="1:12" x14ac:dyDescent="0.25">
      <c r="A22" s="2" t="s">
        <v>1125</v>
      </c>
      <c r="B22" s="115" t="s">
        <v>217</v>
      </c>
      <c r="C22" s="113">
        <v>4017.3122294</v>
      </c>
      <c r="D22" s="112" t="str">
        <f t="shared" si="8"/>
        <v>N/A</v>
      </c>
      <c r="E22" s="113">
        <v>5522.7827042999998</v>
      </c>
      <c r="F22" s="112" t="str">
        <f t="shared" si="9"/>
        <v>N/A</v>
      </c>
      <c r="G22" s="113">
        <v>5914.20849</v>
      </c>
      <c r="H22" s="112" t="str">
        <f t="shared" si="10"/>
        <v>N/A</v>
      </c>
      <c r="I22" s="114">
        <v>37.47</v>
      </c>
      <c r="J22" s="114">
        <v>7.0869999999999997</v>
      </c>
      <c r="K22" s="115" t="s">
        <v>732</v>
      </c>
      <c r="L22" s="116" t="str">
        <f>IF(J22="Div by 0", "N/A", IF(OR(J22="N/A",K22="N/A"),"N/A", IF(J22&gt;VALUE(MID(K22,1,2)), "No", IF(J22&lt;-1*VALUE(MID(K22,1,2)), "No", "Yes"))))</f>
        <v>Yes</v>
      </c>
    </row>
    <row r="23" spans="1:12" x14ac:dyDescent="0.25">
      <c r="A23" s="4" t="s">
        <v>1222</v>
      </c>
      <c r="B23" s="115" t="s">
        <v>217</v>
      </c>
      <c r="C23" s="113">
        <v>8795.5577727</v>
      </c>
      <c r="D23" s="112" t="str">
        <f>IF($B23="N/A","N/A",IF(C23&gt;10,"No",IF(C23&lt;-10,"No","Yes")))</f>
        <v>N/A</v>
      </c>
      <c r="E23" s="113">
        <v>9989.129046</v>
      </c>
      <c r="F23" s="112" t="str">
        <f>IF($B23="N/A","N/A",IF(E23&gt;10,"No",IF(E23&lt;-10,"No","Yes")))</f>
        <v>N/A</v>
      </c>
      <c r="G23" s="113">
        <v>14666.725917</v>
      </c>
      <c r="H23" s="112" t="str">
        <f>IF($B23="N/A","N/A",IF(G23&gt;10,"No",IF(G23&lt;-10,"No","Yes")))</f>
        <v>N/A</v>
      </c>
      <c r="I23" s="114">
        <v>13.57</v>
      </c>
      <c r="J23" s="114">
        <v>46.83</v>
      </c>
      <c r="K23" s="115" t="s">
        <v>732</v>
      </c>
      <c r="L23" s="116" t="str">
        <f>IF(J23="Div by 0", "N/A", IF(K23="N/A","N/A", IF(J23&gt;VALUE(MID(K23,1,2)), "No", IF(J23&lt;-1*VALUE(MID(K23,1,2)), "No", "Yes"))))</f>
        <v>No</v>
      </c>
    </row>
    <row r="24" spans="1:12" x14ac:dyDescent="0.25">
      <c r="A24" s="4" t="s">
        <v>1223</v>
      </c>
      <c r="B24" s="115" t="s">
        <v>217</v>
      </c>
      <c r="C24" s="113">
        <v>16077.881557999999</v>
      </c>
      <c r="D24" s="112" t="str">
        <f>IF($B24="N/A","N/A",IF(C24&gt;10,"No",IF(C24&lt;-10,"No","Yes")))</f>
        <v>N/A</v>
      </c>
      <c r="E24" s="113">
        <v>15487.039430999999</v>
      </c>
      <c r="F24" s="112" t="str">
        <f>IF($B24="N/A","N/A",IF(E24&gt;10,"No",IF(E24&lt;-10,"No","Yes")))</f>
        <v>N/A</v>
      </c>
      <c r="G24" s="113">
        <v>21993.288757999999</v>
      </c>
      <c r="H24" s="112" t="str">
        <f>IF($B24="N/A","N/A",IF(G24&gt;10,"No",IF(G24&lt;-10,"No","Yes")))</f>
        <v>N/A</v>
      </c>
      <c r="I24" s="114">
        <v>-3.67</v>
      </c>
      <c r="J24" s="114">
        <v>42.01</v>
      </c>
      <c r="K24" s="115" t="s">
        <v>732</v>
      </c>
      <c r="L24" s="116" t="str">
        <f>IF(J24="Div by 0", "N/A", IF(K24="N/A","N/A", IF(J24&gt;VALUE(MID(K24,1,2)), "No", IF(J24&lt;-1*VALUE(MID(K24,1,2)), "No", "Yes"))))</f>
        <v>No</v>
      </c>
    </row>
    <row r="25" spans="1:12" x14ac:dyDescent="0.25">
      <c r="A25" s="4" t="s">
        <v>1224</v>
      </c>
      <c r="B25" s="115" t="s">
        <v>217</v>
      </c>
      <c r="C25" s="113">
        <v>6513.1864353000001</v>
      </c>
      <c r="D25" s="112" t="str">
        <f>IF($B25="N/A","N/A",IF(C25&gt;10,"No",IF(C25&lt;-10,"No","Yes")))</f>
        <v>N/A</v>
      </c>
      <c r="E25" s="113">
        <v>7823.6727842</v>
      </c>
      <c r="F25" s="112" t="str">
        <f>IF($B25="N/A","N/A",IF(E25&gt;10,"No",IF(E25&lt;-10,"No","Yes")))</f>
        <v>N/A</v>
      </c>
      <c r="G25" s="113">
        <v>11195.145818999999</v>
      </c>
      <c r="H25" s="112" t="str">
        <f>IF($B25="N/A","N/A",IF(G25&gt;10,"No",IF(G25&lt;-10,"No","Yes")))</f>
        <v>N/A</v>
      </c>
      <c r="I25" s="114">
        <v>20.12</v>
      </c>
      <c r="J25" s="114">
        <v>43.09</v>
      </c>
      <c r="K25" s="115" t="s">
        <v>732</v>
      </c>
      <c r="L25" s="116" t="str">
        <f>IF(J25="Div by 0", "N/A", IF(K25="N/A","N/A", IF(J25&gt;VALUE(MID(K25,1,2)), "No", IF(J25&lt;-1*VALUE(MID(K25,1,2)), "No", "Yes"))))</f>
        <v>No</v>
      </c>
    </row>
    <row r="26" spans="1:12" x14ac:dyDescent="0.25">
      <c r="A26" s="4" t="s">
        <v>1225</v>
      </c>
      <c r="B26" s="115" t="s">
        <v>217</v>
      </c>
      <c r="C26" s="113">
        <v>9315.0905891999992</v>
      </c>
      <c r="D26" s="112" t="str">
        <f t="shared" ref="D26:D27" si="11">IF($B26="N/A","N/A",IF(C26&gt;10,"No",IF(C26&lt;-10,"No","Yes")))</f>
        <v>N/A</v>
      </c>
      <c r="E26" s="113">
        <v>10506.315871000001</v>
      </c>
      <c r="F26" s="112" t="str">
        <f t="shared" ref="F26:F30" si="12">IF($B26="N/A","N/A",IF(E26&gt;10,"No",IF(E26&lt;-10,"No","Yes")))</f>
        <v>N/A</v>
      </c>
      <c r="G26" s="113">
        <v>14999.217957000001</v>
      </c>
      <c r="H26" s="112" t="str">
        <f t="shared" ref="H26:H27" si="13">IF($B26="N/A","N/A",IF(G26&gt;10,"No",IF(G26&lt;-10,"No","Yes")))</f>
        <v>N/A</v>
      </c>
      <c r="I26" s="114">
        <v>12.79</v>
      </c>
      <c r="J26" s="114">
        <v>42.76</v>
      </c>
      <c r="K26" s="115" t="s">
        <v>732</v>
      </c>
      <c r="L26" s="116" t="str">
        <f>IF(J26="Div by 0", "N/A", IF(OR(J26="N/A",K26="N/A"),"N/A", IF(J26&gt;VALUE(MID(K26,1,2)), "No", IF(J26&lt;-1*VALUE(MID(K26,1,2)), "No", "Yes"))))</f>
        <v>No</v>
      </c>
    </row>
    <row r="27" spans="1:12" x14ac:dyDescent="0.25">
      <c r="A27" s="4" t="s">
        <v>1226</v>
      </c>
      <c r="B27" s="115" t="s">
        <v>217</v>
      </c>
      <c r="C27" s="113">
        <v>8051.2248939000001</v>
      </c>
      <c r="D27" s="112" t="str">
        <f t="shared" si="11"/>
        <v>N/A</v>
      </c>
      <c r="E27" s="113">
        <v>9253.2008635999991</v>
      </c>
      <c r="F27" s="112" t="str">
        <f t="shared" si="12"/>
        <v>N/A</v>
      </c>
      <c r="G27" s="113">
        <v>14123.584149</v>
      </c>
      <c r="H27" s="112" t="str">
        <f t="shared" si="13"/>
        <v>N/A</v>
      </c>
      <c r="I27" s="114">
        <v>14.93</v>
      </c>
      <c r="J27" s="114">
        <v>52.63</v>
      </c>
      <c r="K27" s="115" t="s">
        <v>732</v>
      </c>
      <c r="L27" s="116" t="str">
        <f>IF(J27="Div by 0", "N/A", IF(OR(J27="N/A",K27="N/A"),"N/A", IF(J27&gt;VALUE(MID(K27,1,2)), "No", IF(J27&lt;-1*VALUE(MID(K27,1,2)), "No", "Yes"))))</f>
        <v>No</v>
      </c>
    </row>
    <row r="28" spans="1:12" x14ac:dyDescent="0.25">
      <c r="A28" s="48" t="s">
        <v>1227</v>
      </c>
      <c r="B28" s="113" t="s">
        <v>217</v>
      </c>
      <c r="C28" s="113">
        <v>1826.6886018</v>
      </c>
      <c r="D28" s="112" t="str">
        <f t="shared" ref="D28:D30" si="14">IF($B28="N/A","N/A",IF(C28&gt;10,"No",IF(C28&lt;-10,"No","Yes")))</f>
        <v>N/A</v>
      </c>
      <c r="E28" s="113">
        <v>2662.2347724000001</v>
      </c>
      <c r="F28" s="112" t="str">
        <f t="shared" si="12"/>
        <v>N/A</v>
      </c>
      <c r="G28" s="113">
        <v>2902.1586613999998</v>
      </c>
      <c r="H28" s="112" t="str">
        <f t="shared" ref="H28:H30" si="15">IF($B28="N/A","N/A",IF(G28&gt;10,"No",IF(G28&lt;-10,"No","Yes")))</f>
        <v>N/A</v>
      </c>
      <c r="I28" s="114">
        <v>45.74</v>
      </c>
      <c r="J28" s="114">
        <v>9.0120000000000005</v>
      </c>
      <c r="K28" s="115" t="s">
        <v>732</v>
      </c>
      <c r="L28" s="116" t="str">
        <f>IF(J28="Div by 0", "N/A", IF(OR(J28="N/A",K28="N/A"),"N/A", IF(J28&gt;VALUE(MID(K28,1,2)), "No", IF(J28&lt;-1*VALUE(MID(K28,1,2)), "No", "Yes"))))</f>
        <v>Yes</v>
      </c>
    </row>
    <row r="29" spans="1:12" x14ac:dyDescent="0.25">
      <c r="A29" s="48" t="s">
        <v>1228</v>
      </c>
      <c r="B29" s="113" t="s">
        <v>217</v>
      </c>
      <c r="C29" s="113">
        <v>1832.6660345</v>
      </c>
      <c r="D29" s="112" t="str">
        <f t="shared" si="14"/>
        <v>N/A</v>
      </c>
      <c r="E29" s="113">
        <v>2682.4123082999999</v>
      </c>
      <c r="F29" s="112" t="str">
        <f t="shared" si="12"/>
        <v>N/A</v>
      </c>
      <c r="G29" s="113">
        <v>2908.1234448999999</v>
      </c>
      <c r="H29" s="112" t="str">
        <f t="shared" si="15"/>
        <v>N/A</v>
      </c>
      <c r="I29" s="114">
        <v>46.37</v>
      </c>
      <c r="J29" s="114">
        <v>8.4139999999999997</v>
      </c>
      <c r="K29" s="115" t="s">
        <v>732</v>
      </c>
      <c r="L29" s="116" t="str">
        <f t="shared" ref="L29:L30" si="16">IF(J29="Div by 0", "N/A", IF(OR(J29="N/A",K29="N/A"),"N/A", IF(J29&gt;VALUE(MID(K29,1,2)), "No", IF(J29&lt;-1*VALUE(MID(K29,1,2)), "No", "Yes"))))</f>
        <v>Yes</v>
      </c>
    </row>
    <row r="30" spans="1:12" x14ac:dyDescent="0.25">
      <c r="A30" s="48" t="s">
        <v>1229</v>
      </c>
      <c r="B30" s="113" t="s">
        <v>217</v>
      </c>
      <c r="C30" s="113">
        <v>1730.0788216999999</v>
      </c>
      <c r="D30" s="112" t="str">
        <f t="shared" si="14"/>
        <v>N/A</v>
      </c>
      <c r="E30" s="113">
        <v>2367.6396807000001</v>
      </c>
      <c r="F30" s="112" t="str">
        <f t="shared" si="12"/>
        <v>N/A</v>
      </c>
      <c r="G30" s="113">
        <v>2812.6080160000001</v>
      </c>
      <c r="H30" s="112" t="str">
        <f t="shared" si="15"/>
        <v>N/A</v>
      </c>
      <c r="I30" s="114">
        <v>36.85</v>
      </c>
      <c r="J30" s="114">
        <v>18.79</v>
      </c>
      <c r="K30" s="115" t="s">
        <v>732</v>
      </c>
      <c r="L30" s="116" t="str">
        <f t="shared" si="16"/>
        <v>Yes</v>
      </c>
    </row>
    <row r="31" spans="1:12" x14ac:dyDescent="0.25">
      <c r="A31" s="42" t="s">
        <v>2</v>
      </c>
      <c r="B31" s="117" t="s">
        <v>217</v>
      </c>
      <c r="C31" s="119">
        <v>99.732292494999996</v>
      </c>
      <c r="D31" s="112" t="str">
        <f t="shared" ref="D31:D69" si="17">IF($B31="N/A","N/A",IF(C31&gt;10,"No",IF(C31&lt;-10,"No","Yes")))</f>
        <v>N/A</v>
      </c>
      <c r="E31" s="119">
        <v>99.887574747000002</v>
      </c>
      <c r="F31" s="112" t="str">
        <f t="shared" ref="F31:F69" si="18">IF($B31="N/A","N/A",IF(E31&gt;10,"No",IF(E31&lt;-10,"No","Yes")))</f>
        <v>N/A</v>
      </c>
      <c r="G31" s="119">
        <v>100</v>
      </c>
      <c r="H31" s="112" t="str">
        <f t="shared" ref="H31:H69" si="19">IF($B31="N/A","N/A",IF(G31&gt;10,"No",IF(G31&lt;-10,"No","Yes")))</f>
        <v>N/A</v>
      </c>
      <c r="I31" s="114">
        <v>0.15570000000000001</v>
      </c>
      <c r="J31" s="114">
        <v>0.11260000000000001</v>
      </c>
      <c r="K31" s="115" t="s">
        <v>732</v>
      </c>
      <c r="L31" s="116" t="str">
        <f t="shared" ref="L31:L99" si="20">IF(J31="Div by 0", "N/A", IF(K31="N/A","N/A", IF(J31&gt;VALUE(MID(K31,1,2)), "No", IF(J31&lt;-1*VALUE(MID(K31,1,2)), "No", "Yes"))))</f>
        <v>Yes</v>
      </c>
    </row>
    <row r="32" spans="1:12" x14ac:dyDescent="0.25">
      <c r="A32" s="42" t="s">
        <v>22</v>
      </c>
      <c r="B32" s="117" t="s">
        <v>217</v>
      </c>
      <c r="C32" s="131">
        <v>1436522</v>
      </c>
      <c r="D32" s="112" t="str">
        <f t="shared" si="17"/>
        <v>N/A</v>
      </c>
      <c r="E32" s="131">
        <v>1457107</v>
      </c>
      <c r="F32" s="112" t="str">
        <f t="shared" si="18"/>
        <v>N/A</v>
      </c>
      <c r="G32" s="131">
        <v>1430310</v>
      </c>
      <c r="H32" s="112" t="str">
        <f t="shared" si="19"/>
        <v>N/A</v>
      </c>
      <c r="I32" s="114">
        <v>1.4330000000000001</v>
      </c>
      <c r="J32" s="114">
        <v>-1.84</v>
      </c>
      <c r="K32" s="115" t="s">
        <v>732</v>
      </c>
      <c r="L32" s="116" t="str">
        <f t="shared" si="20"/>
        <v>Yes</v>
      </c>
    </row>
    <row r="33" spans="1:12" x14ac:dyDescent="0.25">
      <c r="A33" s="42" t="s">
        <v>451</v>
      </c>
      <c r="B33" s="115" t="s">
        <v>217</v>
      </c>
      <c r="C33" s="131">
        <v>55087</v>
      </c>
      <c r="D33" s="131" t="str">
        <f t="shared" si="17"/>
        <v>N/A</v>
      </c>
      <c r="E33" s="131">
        <v>64964</v>
      </c>
      <c r="F33" s="131" t="str">
        <f t="shared" si="18"/>
        <v>N/A</v>
      </c>
      <c r="G33" s="131">
        <v>56973</v>
      </c>
      <c r="H33" s="112" t="str">
        <f t="shared" si="19"/>
        <v>N/A</v>
      </c>
      <c r="I33" s="114">
        <v>17.93</v>
      </c>
      <c r="J33" s="114">
        <v>-12.3</v>
      </c>
      <c r="K33" s="115" t="s">
        <v>732</v>
      </c>
      <c r="L33" s="116" t="str">
        <f t="shared" si="20"/>
        <v>Yes</v>
      </c>
    </row>
    <row r="34" spans="1:12" x14ac:dyDescent="0.25">
      <c r="A34" s="42" t="s">
        <v>1230</v>
      </c>
      <c r="B34" s="120" t="s">
        <v>217</v>
      </c>
      <c r="C34" s="131" t="s">
        <v>217</v>
      </c>
      <c r="D34" s="116" t="str">
        <f t="shared" ref="D34:D38" si="21">IF($B34="N/A","N/A",IF(C34&lt;0,"No","Yes"))</f>
        <v>N/A</v>
      </c>
      <c r="E34" s="131">
        <v>18248</v>
      </c>
      <c r="F34" s="116" t="str">
        <f t="shared" ref="F34:F38" si="22">IF($B34="N/A","N/A",IF(E34&lt;0,"No","Yes"))</f>
        <v>N/A</v>
      </c>
      <c r="G34" s="131">
        <v>15555</v>
      </c>
      <c r="H34" s="116" t="str">
        <f t="shared" ref="H34:H38" si="23">IF($B34="N/A","N/A",IF(G34&lt;0,"No","Yes"))</f>
        <v>N/A</v>
      </c>
      <c r="I34" s="114" t="s">
        <v>217</v>
      </c>
      <c r="J34" s="114">
        <v>-14.8</v>
      </c>
      <c r="K34" s="131" t="s">
        <v>732</v>
      </c>
      <c r="L34" s="116" t="str">
        <f t="shared" si="20"/>
        <v>Yes</v>
      </c>
    </row>
    <row r="35" spans="1:12" x14ac:dyDescent="0.25">
      <c r="A35" s="42" t="s">
        <v>1231</v>
      </c>
      <c r="B35" s="120" t="s">
        <v>217</v>
      </c>
      <c r="C35" s="131" t="s">
        <v>217</v>
      </c>
      <c r="D35" s="116" t="str">
        <f t="shared" si="21"/>
        <v>N/A</v>
      </c>
      <c r="E35" s="131">
        <v>353</v>
      </c>
      <c r="F35" s="116" t="str">
        <f t="shared" si="22"/>
        <v>N/A</v>
      </c>
      <c r="G35" s="131">
        <v>324</v>
      </c>
      <c r="H35" s="116" t="str">
        <f t="shared" si="23"/>
        <v>N/A</v>
      </c>
      <c r="I35" s="114" t="s">
        <v>217</v>
      </c>
      <c r="J35" s="114">
        <v>-8.2200000000000006</v>
      </c>
      <c r="K35" s="131" t="s">
        <v>732</v>
      </c>
      <c r="L35" s="116" t="str">
        <f t="shared" si="20"/>
        <v>Yes</v>
      </c>
    </row>
    <row r="36" spans="1:12" x14ac:dyDescent="0.25">
      <c r="A36" s="42" t="s">
        <v>1232</v>
      </c>
      <c r="B36" s="120" t="s">
        <v>217</v>
      </c>
      <c r="C36" s="131" t="s">
        <v>217</v>
      </c>
      <c r="D36" s="116" t="str">
        <f t="shared" si="21"/>
        <v>N/A</v>
      </c>
      <c r="E36" s="131">
        <v>7708</v>
      </c>
      <c r="F36" s="116" t="str">
        <f t="shared" si="22"/>
        <v>N/A</v>
      </c>
      <c r="G36" s="131">
        <v>1517</v>
      </c>
      <c r="H36" s="116" t="str">
        <f t="shared" si="23"/>
        <v>N/A</v>
      </c>
      <c r="I36" s="114" t="s">
        <v>217</v>
      </c>
      <c r="J36" s="114">
        <v>-80.3</v>
      </c>
      <c r="K36" s="131" t="s">
        <v>732</v>
      </c>
      <c r="L36" s="116" t="str">
        <f t="shared" si="20"/>
        <v>No</v>
      </c>
    </row>
    <row r="37" spans="1:12" x14ac:dyDescent="0.25">
      <c r="A37" s="42" t="s">
        <v>1233</v>
      </c>
      <c r="B37" s="120" t="s">
        <v>217</v>
      </c>
      <c r="C37" s="131" t="s">
        <v>217</v>
      </c>
      <c r="D37" s="116" t="str">
        <f t="shared" si="21"/>
        <v>N/A</v>
      </c>
      <c r="E37" s="131">
        <v>38619</v>
      </c>
      <c r="F37" s="116" t="str">
        <f t="shared" si="22"/>
        <v>N/A</v>
      </c>
      <c r="G37" s="131">
        <v>39577</v>
      </c>
      <c r="H37" s="116" t="str">
        <f t="shared" si="23"/>
        <v>N/A</v>
      </c>
      <c r="I37" s="114" t="s">
        <v>217</v>
      </c>
      <c r="J37" s="114">
        <v>2.4809999999999999</v>
      </c>
      <c r="K37" s="131" t="s">
        <v>732</v>
      </c>
      <c r="L37" s="116" t="str">
        <f t="shared" si="20"/>
        <v>Yes</v>
      </c>
    </row>
    <row r="38" spans="1:12" x14ac:dyDescent="0.25">
      <c r="A38" s="42" t="s">
        <v>1234</v>
      </c>
      <c r="B38" s="120" t="s">
        <v>217</v>
      </c>
      <c r="C38" s="131" t="s">
        <v>217</v>
      </c>
      <c r="D38" s="116" t="str">
        <f t="shared" si="21"/>
        <v>N/A</v>
      </c>
      <c r="E38" s="131">
        <v>36</v>
      </c>
      <c r="F38" s="116" t="str">
        <f t="shared" si="22"/>
        <v>N/A</v>
      </c>
      <c r="G38" s="131">
        <v>0</v>
      </c>
      <c r="H38" s="116" t="str">
        <f t="shared" si="23"/>
        <v>N/A</v>
      </c>
      <c r="I38" s="114" t="s">
        <v>217</v>
      </c>
      <c r="J38" s="114">
        <v>-100</v>
      </c>
      <c r="K38" s="131" t="s">
        <v>732</v>
      </c>
      <c r="L38" s="116" t="str">
        <f t="shared" si="20"/>
        <v>No</v>
      </c>
    </row>
    <row r="39" spans="1:12" x14ac:dyDescent="0.25">
      <c r="A39" s="42" t="s">
        <v>452</v>
      </c>
      <c r="B39" s="115" t="s">
        <v>217</v>
      </c>
      <c r="C39" s="131">
        <v>332108</v>
      </c>
      <c r="D39" s="131" t="str">
        <f t="shared" si="17"/>
        <v>N/A</v>
      </c>
      <c r="E39" s="131">
        <v>321181</v>
      </c>
      <c r="F39" s="131" t="str">
        <f t="shared" si="18"/>
        <v>N/A</v>
      </c>
      <c r="G39" s="131">
        <v>252818</v>
      </c>
      <c r="H39" s="112" t="str">
        <f t="shared" si="19"/>
        <v>N/A</v>
      </c>
      <c r="I39" s="114">
        <v>-3.29</v>
      </c>
      <c r="J39" s="114">
        <v>-21.3</v>
      </c>
      <c r="K39" s="115" t="s">
        <v>732</v>
      </c>
      <c r="L39" s="116" t="str">
        <f t="shared" si="20"/>
        <v>Yes</v>
      </c>
    </row>
    <row r="40" spans="1:12" x14ac:dyDescent="0.25">
      <c r="A40" s="42" t="s">
        <v>1235</v>
      </c>
      <c r="B40" s="120" t="s">
        <v>217</v>
      </c>
      <c r="C40" s="131" t="s">
        <v>217</v>
      </c>
      <c r="D40" s="116" t="str">
        <f t="shared" ref="D40:D45" si="24">IF($B40="N/A","N/A",IF(C40&lt;0,"No","Yes"))</f>
        <v>N/A</v>
      </c>
      <c r="E40" s="131">
        <v>271085</v>
      </c>
      <c r="F40" s="116" t="str">
        <f t="shared" ref="F40:F45" si="25">IF($B40="N/A","N/A",IF(E40&lt;0,"No","Yes"))</f>
        <v>N/A</v>
      </c>
      <c r="G40" s="131">
        <v>218657</v>
      </c>
      <c r="H40" s="116" t="str">
        <f t="shared" ref="H40:H45" si="26">IF($B40="N/A","N/A",IF(G40&lt;0,"No","Yes"))</f>
        <v>N/A</v>
      </c>
      <c r="I40" s="114" t="s">
        <v>217</v>
      </c>
      <c r="J40" s="114">
        <v>-19.3</v>
      </c>
      <c r="K40" s="131" t="s">
        <v>732</v>
      </c>
      <c r="L40" s="116" t="str">
        <f t="shared" si="20"/>
        <v>Yes</v>
      </c>
    </row>
    <row r="41" spans="1:12" x14ac:dyDescent="0.25">
      <c r="A41" s="42" t="s">
        <v>1236</v>
      </c>
      <c r="B41" s="120" t="s">
        <v>217</v>
      </c>
      <c r="C41" s="131" t="s">
        <v>217</v>
      </c>
      <c r="D41" s="116" t="str">
        <f t="shared" si="24"/>
        <v>N/A</v>
      </c>
      <c r="E41" s="131">
        <v>249</v>
      </c>
      <c r="F41" s="116" t="str">
        <f t="shared" si="25"/>
        <v>N/A</v>
      </c>
      <c r="G41" s="131">
        <v>445</v>
      </c>
      <c r="H41" s="116" t="str">
        <f t="shared" si="26"/>
        <v>N/A</v>
      </c>
      <c r="I41" s="114" t="s">
        <v>217</v>
      </c>
      <c r="J41" s="114">
        <v>78.709999999999994</v>
      </c>
      <c r="K41" s="131" t="s">
        <v>732</v>
      </c>
      <c r="L41" s="116" t="str">
        <f t="shared" si="20"/>
        <v>No</v>
      </c>
    </row>
    <row r="42" spans="1:12" x14ac:dyDescent="0.25">
      <c r="A42" s="42" t="s">
        <v>1237</v>
      </c>
      <c r="B42" s="120" t="s">
        <v>217</v>
      </c>
      <c r="C42" s="131" t="s">
        <v>217</v>
      </c>
      <c r="D42" s="116" t="str">
        <f t="shared" si="24"/>
        <v>N/A</v>
      </c>
      <c r="E42" s="131">
        <v>22257</v>
      </c>
      <c r="F42" s="116" t="str">
        <f t="shared" si="25"/>
        <v>N/A</v>
      </c>
      <c r="G42" s="131">
        <v>6233</v>
      </c>
      <c r="H42" s="116" t="str">
        <f t="shared" si="26"/>
        <v>N/A</v>
      </c>
      <c r="I42" s="114" t="s">
        <v>217</v>
      </c>
      <c r="J42" s="114">
        <v>-72</v>
      </c>
      <c r="K42" s="131" t="s">
        <v>732</v>
      </c>
      <c r="L42" s="116" t="str">
        <f t="shared" si="20"/>
        <v>No</v>
      </c>
    </row>
    <row r="43" spans="1:12" x14ac:dyDescent="0.25">
      <c r="A43" s="42" t="s">
        <v>1238</v>
      </c>
      <c r="B43" s="120" t="s">
        <v>217</v>
      </c>
      <c r="C43" s="131" t="s">
        <v>217</v>
      </c>
      <c r="D43" s="116" t="str">
        <f t="shared" si="24"/>
        <v>N/A</v>
      </c>
      <c r="E43" s="131">
        <v>3181</v>
      </c>
      <c r="F43" s="116" t="str">
        <f t="shared" si="25"/>
        <v>N/A</v>
      </c>
      <c r="G43" s="131">
        <v>3009</v>
      </c>
      <c r="H43" s="116" t="str">
        <f t="shared" si="26"/>
        <v>N/A</v>
      </c>
      <c r="I43" s="114" t="s">
        <v>217</v>
      </c>
      <c r="J43" s="114">
        <v>-5.41</v>
      </c>
      <c r="K43" s="131" t="s">
        <v>732</v>
      </c>
      <c r="L43" s="116" t="str">
        <f t="shared" si="20"/>
        <v>Yes</v>
      </c>
    </row>
    <row r="44" spans="1:12" x14ac:dyDescent="0.25">
      <c r="A44" s="42" t="s">
        <v>1239</v>
      </c>
      <c r="B44" s="120" t="s">
        <v>217</v>
      </c>
      <c r="C44" s="131" t="s">
        <v>217</v>
      </c>
      <c r="D44" s="116" t="str">
        <f t="shared" si="24"/>
        <v>N/A</v>
      </c>
      <c r="E44" s="131">
        <v>24328</v>
      </c>
      <c r="F44" s="116" t="str">
        <f t="shared" si="25"/>
        <v>N/A</v>
      </c>
      <c r="G44" s="131">
        <v>24286</v>
      </c>
      <c r="H44" s="116" t="str">
        <f t="shared" si="26"/>
        <v>N/A</v>
      </c>
      <c r="I44" s="114" t="s">
        <v>217</v>
      </c>
      <c r="J44" s="114">
        <v>-0.17299999999999999</v>
      </c>
      <c r="K44" s="131" t="s">
        <v>732</v>
      </c>
      <c r="L44" s="116" t="str">
        <f t="shared" si="20"/>
        <v>Yes</v>
      </c>
    </row>
    <row r="45" spans="1:12" x14ac:dyDescent="0.25">
      <c r="A45" s="42" t="s">
        <v>1240</v>
      </c>
      <c r="B45" s="120" t="s">
        <v>217</v>
      </c>
      <c r="C45" s="131" t="s">
        <v>217</v>
      </c>
      <c r="D45" s="116" t="str">
        <f t="shared" si="24"/>
        <v>N/A</v>
      </c>
      <c r="E45" s="131">
        <v>81</v>
      </c>
      <c r="F45" s="116" t="str">
        <f t="shared" si="25"/>
        <v>N/A</v>
      </c>
      <c r="G45" s="131">
        <v>188</v>
      </c>
      <c r="H45" s="116" t="str">
        <f t="shared" si="26"/>
        <v>N/A</v>
      </c>
      <c r="I45" s="114" t="s">
        <v>217</v>
      </c>
      <c r="J45" s="114">
        <v>132.1</v>
      </c>
      <c r="K45" s="131" t="s">
        <v>732</v>
      </c>
      <c r="L45" s="116" t="str">
        <f t="shared" si="20"/>
        <v>No</v>
      </c>
    </row>
    <row r="46" spans="1:12" x14ac:dyDescent="0.25">
      <c r="A46" s="42" t="s">
        <v>453</v>
      </c>
      <c r="B46" s="115" t="s">
        <v>217</v>
      </c>
      <c r="C46" s="131">
        <v>748795</v>
      </c>
      <c r="D46" s="131" t="str">
        <f t="shared" si="17"/>
        <v>N/A</v>
      </c>
      <c r="E46" s="131">
        <v>783935</v>
      </c>
      <c r="F46" s="131" t="str">
        <f t="shared" si="18"/>
        <v>N/A</v>
      </c>
      <c r="G46" s="131">
        <v>811321</v>
      </c>
      <c r="H46" s="112" t="str">
        <f t="shared" si="19"/>
        <v>N/A</v>
      </c>
      <c r="I46" s="114">
        <v>4.6929999999999996</v>
      </c>
      <c r="J46" s="114">
        <v>3.4929999999999999</v>
      </c>
      <c r="K46" s="115" t="s">
        <v>732</v>
      </c>
      <c r="L46" s="116" t="str">
        <f t="shared" si="20"/>
        <v>Yes</v>
      </c>
    </row>
    <row r="47" spans="1:12" x14ac:dyDescent="0.25">
      <c r="A47" s="42" t="s">
        <v>1241</v>
      </c>
      <c r="B47" s="120" t="s">
        <v>217</v>
      </c>
      <c r="C47" s="131" t="s">
        <v>217</v>
      </c>
      <c r="D47" s="116" t="str">
        <f t="shared" ref="D47:D53" si="27">IF($B47="N/A","N/A",IF(C47&lt;0,"No","Yes"))</f>
        <v>N/A</v>
      </c>
      <c r="E47" s="131">
        <v>407537</v>
      </c>
      <c r="F47" s="116" t="str">
        <f t="shared" ref="F47:F53" si="28">IF($B47="N/A","N/A",IF(E47&lt;0,"No","Yes"))</f>
        <v>N/A</v>
      </c>
      <c r="G47" s="131">
        <v>425073</v>
      </c>
      <c r="H47" s="116" t="str">
        <f t="shared" ref="H47:H53" si="29">IF($B47="N/A","N/A",IF(G47&lt;0,"No","Yes"))</f>
        <v>N/A</v>
      </c>
      <c r="I47" s="114" t="s">
        <v>217</v>
      </c>
      <c r="J47" s="114">
        <v>4.3029999999999999</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36898</v>
      </c>
      <c r="F49" s="116" t="str">
        <f t="shared" si="28"/>
        <v>N/A</v>
      </c>
      <c r="G49" s="131">
        <v>39567</v>
      </c>
      <c r="H49" s="116" t="str">
        <f t="shared" si="29"/>
        <v>N/A</v>
      </c>
      <c r="I49" s="114" t="s">
        <v>217</v>
      </c>
      <c r="J49" s="114">
        <v>7.2329999999999997</v>
      </c>
      <c r="K49" s="131" t="s">
        <v>732</v>
      </c>
      <c r="L49" s="116" t="str">
        <f t="shared" si="20"/>
        <v>Yes</v>
      </c>
    </row>
    <row r="50" spans="1:12" x14ac:dyDescent="0.25">
      <c r="A50" s="42" t="s">
        <v>1244</v>
      </c>
      <c r="B50" s="120" t="s">
        <v>217</v>
      </c>
      <c r="C50" s="131" t="s">
        <v>217</v>
      </c>
      <c r="D50" s="116" t="str">
        <f t="shared" si="27"/>
        <v>N/A</v>
      </c>
      <c r="E50" s="131">
        <v>249227</v>
      </c>
      <c r="F50" s="116" t="str">
        <f t="shared" si="28"/>
        <v>N/A</v>
      </c>
      <c r="G50" s="131">
        <v>251620</v>
      </c>
      <c r="H50" s="116" t="str">
        <f t="shared" si="29"/>
        <v>N/A</v>
      </c>
      <c r="I50" s="114" t="s">
        <v>217</v>
      </c>
      <c r="J50" s="114">
        <v>0.96020000000000005</v>
      </c>
      <c r="K50" s="131" t="s">
        <v>732</v>
      </c>
      <c r="L50" s="116" t="str">
        <f t="shared" si="20"/>
        <v>Yes</v>
      </c>
    </row>
    <row r="51" spans="1:12" x14ac:dyDescent="0.25">
      <c r="A51" s="42" t="s">
        <v>1245</v>
      </c>
      <c r="B51" s="120" t="s">
        <v>217</v>
      </c>
      <c r="C51" s="131" t="s">
        <v>217</v>
      </c>
      <c r="D51" s="116" t="str">
        <f t="shared" si="27"/>
        <v>N/A</v>
      </c>
      <c r="E51" s="131">
        <v>38961</v>
      </c>
      <c r="F51" s="116" t="str">
        <f t="shared" si="28"/>
        <v>N/A</v>
      </c>
      <c r="G51" s="131">
        <v>42637</v>
      </c>
      <c r="H51" s="116" t="str">
        <f t="shared" si="29"/>
        <v>N/A</v>
      </c>
      <c r="I51" s="114" t="s">
        <v>217</v>
      </c>
      <c r="J51" s="114">
        <v>9.4350000000000005</v>
      </c>
      <c r="K51" s="131" t="s">
        <v>732</v>
      </c>
      <c r="L51" s="116" t="str">
        <f t="shared" si="20"/>
        <v>Yes</v>
      </c>
    </row>
    <row r="52" spans="1:12" x14ac:dyDescent="0.25">
      <c r="A52" s="42" t="s">
        <v>1246</v>
      </c>
      <c r="B52" s="120" t="s">
        <v>217</v>
      </c>
      <c r="C52" s="131" t="s">
        <v>217</v>
      </c>
      <c r="D52" s="116" t="str">
        <f t="shared" si="27"/>
        <v>N/A</v>
      </c>
      <c r="E52" s="131">
        <v>17796</v>
      </c>
      <c r="F52" s="116" t="str">
        <f t="shared" si="28"/>
        <v>N/A</v>
      </c>
      <c r="G52" s="131">
        <v>18999</v>
      </c>
      <c r="H52" s="116" t="str">
        <f t="shared" si="29"/>
        <v>N/A</v>
      </c>
      <c r="I52" s="114" t="s">
        <v>217</v>
      </c>
      <c r="J52" s="114">
        <v>6.76</v>
      </c>
      <c r="K52" s="131" t="s">
        <v>732</v>
      </c>
      <c r="L52" s="116" t="str">
        <f t="shared" si="20"/>
        <v>Yes</v>
      </c>
    </row>
    <row r="53" spans="1:12" x14ac:dyDescent="0.25">
      <c r="A53" s="42" t="s">
        <v>1247</v>
      </c>
      <c r="B53" s="120" t="s">
        <v>217</v>
      </c>
      <c r="C53" s="131" t="s">
        <v>217</v>
      </c>
      <c r="D53" s="116" t="str">
        <f t="shared" si="27"/>
        <v>N/A</v>
      </c>
      <c r="E53" s="131">
        <v>33516</v>
      </c>
      <c r="F53" s="116" t="str">
        <f t="shared" si="28"/>
        <v>N/A</v>
      </c>
      <c r="G53" s="131">
        <v>33425</v>
      </c>
      <c r="H53" s="116" t="str">
        <f t="shared" si="29"/>
        <v>N/A</v>
      </c>
      <c r="I53" s="114" t="s">
        <v>217</v>
      </c>
      <c r="J53" s="114">
        <v>-0.27200000000000002</v>
      </c>
      <c r="K53" s="131" t="s">
        <v>732</v>
      </c>
      <c r="L53" s="116" t="str">
        <f t="shared" si="20"/>
        <v>Yes</v>
      </c>
    </row>
    <row r="54" spans="1:12" x14ac:dyDescent="0.25">
      <c r="A54" s="42" t="s">
        <v>454</v>
      </c>
      <c r="B54" s="115" t="s">
        <v>217</v>
      </c>
      <c r="C54" s="131">
        <v>300532</v>
      </c>
      <c r="D54" s="131" t="str">
        <f t="shared" si="17"/>
        <v>N/A</v>
      </c>
      <c r="E54" s="131">
        <v>287027</v>
      </c>
      <c r="F54" s="131" t="str">
        <f t="shared" si="18"/>
        <v>N/A</v>
      </c>
      <c r="G54" s="131">
        <v>309198</v>
      </c>
      <c r="H54" s="112" t="str">
        <f t="shared" si="19"/>
        <v>N/A</v>
      </c>
      <c r="I54" s="114">
        <v>-4.49</v>
      </c>
      <c r="J54" s="114">
        <v>7.7240000000000002</v>
      </c>
      <c r="K54" s="115" t="s">
        <v>732</v>
      </c>
      <c r="L54" s="116" t="str">
        <f t="shared" si="20"/>
        <v>Yes</v>
      </c>
    </row>
    <row r="55" spans="1:12" x14ac:dyDescent="0.25">
      <c r="A55" s="42" t="s">
        <v>1248</v>
      </c>
      <c r="B55" s="120" t="s">
        <v>217</v>
      </c>
      <c r="C55" s="131" t="s">
        <v>217</v>
      </c>
      <c r="D55" s="116" t="str">
        <f t="shared" ref="D55:D60" si="30">IF($B55="N/A","N/A",IF(C55&lt;0,"No","Yes"))</f>
        <v>N/A</v>
      </c>
      <c r="E55" s="131">
        <v>218382</v>
      </c>
      <c r="F55" s="116" t="str">
        <f t="shared" ref="F55:F60" si="31">IF($B55="N/A","N/A",IF(E55&lt;0,"No","Yes"))</f>
        <v>N/A</v>
      </c>
      <c r="G55" s="131">
        <v>233905</v>
      </c>
      <c r="H55" s="116" t="str">
        <f t="shared" ref="H55:H60" si="32">IF($B55="N/A","N/A",IF(G55&lt;0,"No","Yes"))</f>
        <v>N/A</v>
      </c>
      <c r="I55" s="114" t="s">
        <v>217</v>
      </c>
      <c r="J55" s="114">
        <v>7.1079999999999997</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13407</v>
      </c>
      <c r="F57" s="116" t="str">
        <f t="shared" si="31"/>
        <v>N/A</v>
      </c>
      <c r="G57" s="131">
        <v>16875</v>
      </c>
      <c r="H57" s="116" t="str">
        <f t="shared" si="32"/>
        <v>N/A</v>
      </c>
      <c r="I57" s="114" t="s">
        <v>217</v>
      </c>
      <c r="J57" s="114">
        <v>25.87</v>
      </c>
      <c r="K57" s="131" t="s">
        <v>732</v>
      </c>
      <c r="L57" s="116" t="str">
        <f t="shared" si="20"/>
        <v>Yes</v>
      </c>
    </row>
    <row r="58" spans="1:12" x14ac:dyDescent="0.25">
      <c r="A58" s="42" t="s">
        <v>1251</v>
      </c>
      <c r="B58" s="120" t="s">
        <v>217</v>
      </c>
      <c r="C58" s="131" t="s">
        <v>217</v>
      </c>
      <c r="D58" s="116" t="str">
        <f t="shared" si="30"/>
        <v>N/A</v>
      </c>
      <c r="E58" s="131">
        <v>26018</v>
      </c>
      <c r="F58" s="116" t="str">
        <f t="shared" si="31"/>
        <v>N/A</v>
      </c>
      <c r="G58" s="131">
        <v>25884</v>
      </c>
      <c r="H58" s="116" t="str">
        <f t="shared" si="32"/>
        <v>N/A</v>
      </c>
      <c r="I58" s="114" t="s">
        <v>217</v>
      </c>
      <c r="J58" s="114">
        <v>-0.51500000000000001</v>
      </c>
      <c r="K58" s="131" t="s">
        <v>732</v>
      </c>
      <c r="L58" s="116" t="str">
        <f t="shared" si="20"/>
        <v>Yes</v>
      </c>
    </row>
    <row r="59" spans="1:12" x14ac:dyDescent="0.25">
      <c r="A59" s="42" t="s">
        <v>1252</v>
      </c>
      <c r="B59" s="120" t="s">
        <v>217</v>
      </c>
      <c r="C59" s="131" t="s">
        <v>217</v>
      </c>
      <c r="D59" s="116" t="str">
        <f t="shared" si="30"/>
        <v>N/A</v>
      </c>
      <c r="E59" s="131">
        <v>28720</v>
      </c>
      <c r="F59" s="116" t="str">
        <f t="shared" si="31"/>
        <v>N/A</v>
      </c>
      <c r="G59" s="131">
        <v>32531</v>
      </c>
      <c r="H59" s="116" t="str">
        <f t="shared" si="32"/>
        <v>N/A</v>
      </c>
      <c r="I59" s="114" t="s">
        <v>217</v>
      </c>
      <c r="J59" s="114">
        <v>13.27</v>
      </c>
      <c r="K59" s="131" t="s">
        <v>732</v>
      </c>
      <c r="L59" s="116" t="str">
        <f t="shared" si="20"/>
        <v>Yes</v>
      </c>
    </row>
    <row r="60" spans="1:12" x14ac:dyDescent="0.25">
      <c r="A60" s="42" t="s">
        <v>1253</v>
      </c>
      <c r="B60" s="120" t="s">
        <v>217</v>
      </c>
      <c r="C60" s="131" t="s">
        <v>217</v>
      </c>
      <c r="D60" s="116" t="str">
        <f t="shared" si="30"/>
        <v>N/A</v>
      </c>
      <c r="E60" s="131">
        <v>500</v>
      </c>
      <c r="F60" s="116" t="str">
        <f t="shared" si="31"/>
        <v>N/A</v>
      </c>
      <c r="G60" s="131">
        <v>11</v>
      </c>
      <c r="H60" s="116" t="str">
        <f t="shared" si="32"/>
        <v>N/A</v>
      </c>
      <c r="I60" s="114" t="s">
        <v>217</v>
      </c>
      <c r="J60" s="114">
        <v>-99.4</v>
      </c>
      <c r="K60" s="131" t="s">
        <v>732</v>
      </c>
      <c r="L60" s="116" t="str">
        <f t="shared" si="20"/>
        <v>No</v>
      </c>
    </row>
    <row r="61" spans="1:12" x14ac:dyDescent="0.25">
      <c r="A61" s="3" t="s">
        <v>190</v>
      </c>
      <c r="B61" s="117" t="s">
        <v>217</v>
      </c>
      <c r="C61" s="131">
        <v>809664</v>
      </c>
      <c r="D61" s="131" t="str">
        <f t="shared" si="17"/>
        <v>N/A</v>
      </c>
      <c r="E61" s="131">
        <v>1387193</v>
      </c>
      <c r="F61" s="131" t="str">
        <f t="shared" si="18"/>
        <v>N/A</v>
      </c>
      <c r="G61" s="131">
        <v>1383377</v>
      </c>
      <c r="H61" s="112" t="str">
        <f t="shared" si="19"/>
        <v>N/A</v>
      </c>
      <c r="I61" s="114">
        <v>71.33</v>
      </c>
      <c r="J61" s="114">
        <v>-0.27500000000000002</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1436185</v>
      </c>
      <c r="D63" s="131" t="str">
        <f t="shared" si="17"/>
        <v>N/A</v>
      </c>
      <c r="E63" s="131">
        <v>1456773</v>
      </c>
      <c r="F63" s="131" t="str">
        <f t="shared" si="18"/>
        <v>N/A</v>
      </c>
      <c r="G63" s="131">
        <v>1383358</v>
      </c>
      <c r="H63" s="112" t="str">
        <f t="shared" si="19"/>
        <v>N/A</v>
      </c>
      <c r="I63" s="114">
        <v>1.4339999999999999</v>
      </c>
      <c r="J63" s="114">
        <v>-5.04</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390</v>
      </c>
      <c r="D66" s="131" t="str">
        <f t="shared" si="17"/>
        <v>N/A</v>
      </c>
      <c r="E66" s="131">
        <v>388</v>
      </c>
      <c r="F66" s="131" t="str">
        <f t="shared" si="18"/>
        <v>N/A</v>
      </c>
      <c r="G66" s="131">
        <v>368</v>
      </c>
      <c r="H66" s="112" t="str">
        <f t="shared" si="19"/>
        <v>N/A</v>
      </c>
      <c r="I66" s="114">
        <v>-0.51300000000000001</v>
      </c>
      <c r="J66" s="114">
        <v>-5.15</v>
      </c>
      <c r="K66" s="115" t="s">
        <v>732</v>
      </c>
      <c r="L66" s="116" t="str">
        <f t="shared" si="33"/>
        <v>Yes</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0</v>
      </c>
      <c r="D68" s="131" t="str">
        <f t="shared" si="17"/>
        <v>N/A</v>
      </c>
      <c r="E68" s="131">
        <v>0</v>
      </c>
      <c r="F68" s="131" t="str">
        <f t="shared" si="18"/>
        <v>N/A</v>
      </c>
      <c r="G68" s="131">
        <v>70662</v>
      </c>
      <c r="H68" s="112" t="str">
        <f t="shared" si="19"/>
        <v>N/A</v>
      </c>
      <c r="I68" s="114" t="s">
        <v>1742</v>
      </c>
      <c r="J68" s="114" t="s">
        <v>1742</v>
      </c>
      <c r="K68" s="115" t="s">
        <v>732</v>
      </c>
      <c r="L68" s="116" t="str">
        <f t="shared" si="33"/>
        <v>N/A</v>
      </c>
    </row>
    <row r="69" spans="1:12" x14ac:dyDescent="0.25">
      <c r="A69" s="2" t="s">
        <v>198</v>
      </c>
      <c r="B69" s="115" t="s">
        <v>217</v>
      </c>
      <c r="C69" s="131">
        <v>1436185</v>
      </c>
      <c r="D69" s="131" t="str">
        <f t="shared" si="17"/>
        <v>N/A</v>
      </c>
      <c r="E69" s="131">
        <v>1456773</v>
      </c>
      <c r="F69" s="131" t="str">
        <f t="shared" si="18"/>
        <v>N/A</v>
      </c>
      <c r="G69" s="131">
        <v>1429982</v>
      </c>
      <c r="H69" s="112" t="str">
        <f t="shared" si="19"/>
        <v>N/A</v>
      </c>
      <c r="I69" s="114">
        <v>1.4339999999999999</v>
      </c>
      <c r="J69" s="114">
        <v>-1.84</v>
      </c>
      <c r="K69" s="115" t="s">
        <v>732</v>
      </c>
      <c r="L69" s="116" t="str">
        <f t="shared" si="33"/>
        <v>Yes</v>
      </c>
    </row>
    <row r="70" spans="1:12" x14ac:dyDescent="0.25">
      <c r="A70" s="42" t="s">
        <v>78</v>
      </c>
      <c r="B70" s="115" t="s">
        <v>298</v>
      </c>
      <c r="C70" s="119">
        <v>53.795920963999997</v>
      </c>
      <c r="D70" s="112" t="str">
        <f>IF($B70="N/A","N/A",IF(C70&gt;=20,"No",IF(C70&lt;0,"No","Yes")))</f>
        <v>No</v>
      </c>
      <c r="E70" s="119">
        <v>97.380181289000006</v>
      </c>
      <c r="F70" s="112" t="str">
        <f>IF($B70="N/A","N/A",IF(E70&gt;=20,"No",IF(E70&lt;0,"No","Yes")))</f>
        <v>No</v>
      </c>
      <c r="G70" s="119">
        <v>99.095957795000004</v>
      </c>
      <c r="H70" s="112" t="str">
        <f>IF($B70="N/A","N/A",IF(G70&gt;=20,"No",IF(G70&lt;0,"No","Yes")))</f>
        <v>No</v>
      </c>
      <c r="I70" s="114">
        <v>81.02</v>
      </c>
      <c r="J70" s="114">
        <v>1.762</v>
      </c>
      <c r="K70" s="115" t="s">
        <v>732</v>
      </c>
      <c r="L70" s="116" t="str">
        <f t="shared" si="20"/>
        <v>Yes</v>
      </c>
    </row>
    <row r="71" spans="1:12" x14ac:dyDescent="0.25">
      <c r="A71" s="42" t="s">
        <v>79</v>
      </c>
      <c r="B71" s="117" t="s">
        <v>217</v>
      </c>
      <c r="C71" s="119">
        <v>46.061839929000001</v>
      </c>
      <c r="D71" s="112" t="str">
        <f>IF($B71="N/A","N/A",IF(C71&gt;10,"No",IF(C71&lt;-10,"No","Yes")))</f>
        <v>N/A</v>
      </c>
      <c r="E71" s="119">
        <v>2.6166524940999998</v>
      </c>
      <c r="F71" s="112" t="str">
        <f>IF($B71="N/A","N/A",IF(E71&gt;10,"No",IF(E71&lt;-10,"No","Yes")))</f>
        <v>N/A</v>
      </c>
      <c r="G71" s="119">
        <v>0.90404220479999997</v>
      </c>
      <c r="H71" s="112" t="str">
        <f>IF($B71="N/A","N/A",IF(G71&gt;10,"No",IF(G71&lt;-10,"No","Yes")))</f>
        <v>N/A</v>
      </c>
      <c r="I71" s="114">
        <v>-94.3</v>
      </c>
      <c r="J71" s="114">
        <v>-65.5</v>
      </c>
      <c r="K71" s="115" t="s">
        <v>732</v>
      </c>
      <c r="L71" s="116" t="str">
        <f t="shared" si="20"/>
        <v>No</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54.688709109999998</v>
      </c>
      <c r="D73" s="112" t="str">
        <f>IF($B73="N/A","N/A",IF(C73&gt;10,"No",IF(C73&lt;-10,"No","Yes")))</f>
        <v>N/A</v>
      </c>
      <c r="E73" s="119">
        <v>94.164813691999996</v>
      </c>
      <c r="F73" s="112" t="str">
        <f>IF($B73="N/A","N/A",IF(E73&gt;10,"No",IF(E73&lt;-10,"No","Yes")))</f>
        <v>N/A</v>
      </c>
      <c r="G73" s="119">
        <v>97.085791455999995</v>
      </c>
      <c r="H73" s="112" t="str">
        <f>IF($B73="N/A","N/A",IF(G73&gt;10,"No",IF(G73&lt;-10,"No","Yes")))</f>
        <v>N/A</v>
      </c>
      <c r="I73" s="114">
        <v>72.180000000000007</v>
      </c>
      <c r="J73" s="114">
        <v>3.1019999999999999</v>
      </c>
      <c r="K73" s="115" t="s">
        <v>732</v>
      </c>
      <c r="L73" s="116" t="str">
        <f t="shared" si="20"/>
        <v>Yes</v>
      </c>
    </row>
    <row r="74" spans="1:12" x14ac:dyDescent="0.25">
      <c r="A74" s="42" t="s">
        <v>121</v>
      </c>
      <c r="B74" s="117" t="s">
        <v>217</v>
      </c>
      <c r="C74" s="119">
        <v>45.163559620000001</v>
      </c>
      <c r="D74" s="112" t="str">
        <f>IF($B74="N/A","N/A",IF(C74&gt;10,"No",IF(C74&lt;-10,"No","Yes")))</f>
        <v>N/A</v>
      </c>
      <c r="E74" s="119">
        <v>5.8351863081999999</v>
      </c>
      <c r="F74" s="112" t="str">
        <f>IF($B74="N/A","N/A",IF(E74&gt;10,"No",IF(E74&lt;-10,"No","Yes")))</f>
        <v>N/A</v>
      </c>
      <c r="G74" s="119">
        <v>2.9142085436</v>
      </c>
      <c r="H74" s="112" t="str">
        <f>IF($B74="N/A","N/A",IF(G74&gt;10,"No",IF(G74&lt;-10,"No","Yes")))</f>
        <v>N/A</v>
      </c>
      <c r="I74" s="114">
        <v>-87.1</v>
      </c>
      <c r="J74" s="114">
        <v>-50.1</v>
      </c>
      <c r="K74" s="115" t="s">
        <v>732</v>
      </c>
      <c r="L74" s="116" t="str">
        <f t="shared" si="20"/>
        <v>No</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v>59.724137931000001</v>
      </c>
      <c r="D76" s="112" t="str">
        <f t="shared" ref="D76:D98" si="34">IF($B76="N/A","N/A",IF(C76&gt;10,"No",IF(C76&lt;-10,"No","Yes")))</f>
        <v>N/A</v>
      </c>
      <c r="E76" s="119">
        <v>99.086246844000001</v>
      </c>
      <c r="F76" s="112" t="str">
        <f t="shared" ref="F76:F98" si="35">IF($B76="N/A","N/A",IF(E76&gt;10,"No",IF(E76&lt;-10,"No","Yes")))</f>
        <v>N/A</v>
      </c>
      <c r="G76" s="119">
        <v>99.281862352999994</v>
      </c>
      <c r="H76" s="112" t="str">
        <f t="shared" ref="H76:H98" si="36">IF($B76="N/A","N/A",IF(G76&gt;10,"No",IF(G76&lt;-10,"No","Yes")))</f>
        <v>N/A</v>
      </c>
      <c r="I76" s="114">
        <v>65.91</v>
      </c>
      <c r="J76" s="114">
        <v>0.19739999999999999</v>
      </c>
      <c r="K76" s="115" t="s">
        <v>732</v>
      </c>
      <c r="L76" s="116" t="str">
        <f>IF(J76="Div by 0", "N/A", IF(OR(J76="N/A",K76="N/A"),"N/A", IF(J76&gt;VALUE(MID(K76,1,2)), "No", IF(J76&lt;-1*VALUE(MID(K76,1,2)), "No", "Yes"))))</f>
        <v>Yes</v>
      </c>
    </row>
    <row r="77" spans="1:12" x14ac:dyDescent="0.25">
      <c r="A77" s="42" t="s">
        <v>200</v>
      </c>
      <c r="B77" s="117" t="s">
        <v>217</v>
      </c>
      <c r="C77" s="119">
        <v>40.275862068999999</v>
      </c>
      <c r="D77" s="112" t="str">
        <f t="shared" si="34"/>
        <v>N/A</v>
      </c>
      <c r="E77" s="119">
        <v>0.9137531565</v>
      </c>
      <c r="F77" s="112" t="str">
        <f t="shared" si="35"/>
        <v>N/A</v>
      </c>
      <c r="G77" s="119">
        <v>0.71813764749999998</v>
      </c>
      <c r="H77" s="112" t="str">
        <f t="shared" si="36"/>
        <v>N/A</v>
      </c>
      <c r="I77" s="114">
        <v>-97.7</v>
      </c>
      <c r="J77" s="114">
        <v>-21.4</v>
      </c>
      <c r="K77" s="115" t="s">
        <v>732</v>
      </c>
      <c r="L77" s="116" t="str">
        <f t="shared" ref="L77:L81" si="37">IF(J77="Div by 0", "N/A", IF(OR(J77="N/A",K77="N/A"),"N/A", IF(J77&gt;VALUE(MID(K77,1,2)), "No", IF(J77&lt;-1*VALUE(MID(K77,1,2)), "No", "Yes"))))</f>
        <v>Yes</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v>47.571656050999998</v>
      </c>
      <c r="D79" s="112" t="str">
        <f t="shared" si="34"/>
        <v>N/A</v>
      </c>
      <c r="E79" s="119">
        <v>99.125807678000001</v>
      </c>
      <c r="F79" s="112" t="str">
        <f t="shared" si="35"/>
        <v>N/A</v>
      </c>
      <c r="G79" s="119">
        <v>99.599198396999995</v>
      </c>
      <c r="H79" s="112" t="str">
        <f t="shared" si="36"/>
        <v>N/A</v>
      </c>
      <c r="I79" s="114">
        <v>108.4</v>
      </c>
      <c r="J79" s="114">
        <v>0.47760000000000002</v>
      </c>
      <c r="K79" s="115" t="s">
        <v>732</v>
      </c>
      <c r="L79" s="116" t="str">
        <f t="shared" si="37"/>
        <v>Yes</v>
      </c>
    </row>
    <row r="80" spans="1:12" x14ac:dyDescent="0.25">
      <c r="A80" s="42" t="s">
        <v>203</v>
      </c>
      <c r="B80" s="117" t="s">
        <v>217</v>
      </c>
      <c r="C80" s="119">
        <v>52.428343949000002</v>
      </c>
      <c r="D80" s="112" t="str">
        <f t="shared" si="34"/>
        <v>N/A</v>
      </c>
      <c r="E80" s="119">
        <v>0.87419232229999999</v>
      </c>
      <c r="F80" s="112" t="str">
        <f t="shared" si="35"/>
        <v>N/A</v>
      </c>
      <c r="G80" s="119">
        <v>0.40080160320000002</v>
      </c>
      <c r="H80" s="112" t="str">
        <f t="shared" si="36"/>
        <v>N/A</v>
      </c>
      <c r="I80" s="114">
        <v>-98.3</v>
      </c>
      <c r="J80" s="114">
        <v>-54.2</v>
      </c>
      <c r="K80" s="115" t="s">
        <v>732</v>
      </c>
      <c r="L80" s="116" t="str">
        <f t="shared" si="37"/>
        <v>No</v>
      </c>
    </row>
    <row r="81" spans="1:12" x14ac:dyDescent="0.25">
      <c r="A81" s="42" t="s">
        <v>204</v>
      </c>
      <c r="B81" s="115" t="s">
        <v>217</v>
      </c>
      <c r="C81" s="119">
        <v>0</v>
      </c>
      <c r="D81" s="112" t="str">
        <f t="shared" si="34"/>
        <v>N/A</v>
      </c>
      <c r="E81" s="119">
        <v>0</v>
      </c>
      <c r="F81" s="112" t="str">
        <f t="shared" si="35"/>
        <v>N/A</v>
      </c>
      <c r="G81" s="119">
        <v>0</v>
      </c>
      <c r="H81" s="112" t="str">
        <f t="shared" si="36"/>
        <v>N/A</v>
      </c>
      <c r="I81" s="114" t="s">
        <v>1742</v>
      </c>
      <c r="J81" s="114" t="s">
        <v>1742</v>
      </c>
      <c r="K81" s="115" t="s">
        <v>732</v>
      </c>
      <c r="L81" s="116" t="str">
        <f t="shared" si="37"/>
        <v>N/A</v>
      </c>
    </row>
    <row r="82" spans="1:12" x14ac:dyDescent="0.25">
      <c r="A82" s="42" t="s">
        <v>73</v>
      </c>
      <c r="B82" s="117" t="s">
        <v>217</v>
      </c>
      <c r="C82" s="128">
        <v>1218540</v>
      </c>
      <c r="D82" s="112" t="str">
        <f t="shared" si="34"/>
        <v>N/A</v>
      </c>
      <c r="E82" s="128">
        <v>1245662</v>
      </c>
      <c r="F82" s="112" t="str">
        <f t="shared" si="35"/>
        <v>N/A</v>
      </c>
      <c r="G82" s="128">
        <v>1236671</v>
      </c>
      <c r="H82" s="112" t="str">
        <f t="shared" si="36"/>
        <v>N/A</v>
      </c>
      <c r="I82" s="114">
        <v>2.226</v>
      </c>
      <c r="J82" s="114">
        <v>-0.72199999999999998</v>
      </c>
      <c r="K82" s="115" t="s">
        <v>732</v>
      </c>
      <c r="L82" s="116" t="str">
        <f t="shared" si="20"/>
        <v>Yes</v>
      </c>
    </row>
    <row r="83" spans="1:12" x14ac:dyDescent="0.25">
      <c r="A83" s="42" t="s">
        <v>1254</v>
      </c>
      <c r="B83" s="117" t="s">
        <v>217</v>
      </c>
      <c r="C83" s="129">
        <v>0</v>
      </c>
      <c r="D83" s="112" t="str">
        <f t="shared" si="34"/>
        <v>N/A</v>
      </c>
      <c r="E83" s="129">
        <v>1.2041790000000001E-3</v>
      </c>
      <c r="F83" s="112" t="str">
        <f t="shared" si="35"/>
        <v>N/A</v>
      </c>
      <c r="G83" s="129">
        <v>3.2344900000000001E-4</v>
      </c>
      <c r="H83" s="112" t="str">
        <f t="shared" si="36"/>
        <v>N/A</v>
      </c>
      <c r="I83" s="114" t="s">
        <v>1742</v>
      </c>
      <c r="J83" s="114">
        <v>-73.099999999999994</v>
      </c>
      <c r="K83" s="115" t="s">
        <v>732</v>
      </c>
      <c r="L83" s="116" t="str">
        <f t="shared" si="20"/>
        <v>No</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69.457055163999996</v>
      </c>
      <c r="D85" s="112" t="str">
        <f t="shared" si="34"/>
        <v>N/A</v>
      </c>
      <c r="E85" s="129">
        <v>5.8409102950999996</v>
      </c>
      <c r="F85" s="112" t="str">
        <f t="shared" si="35"/>
        <v>N/A</v>
      </c>
      <c r="G85" s="129">
        <v>0</v>
      </c>
      <c r="H85" s="112" t="str">
        <f t="shared" si="36"/>
        <v>N/A</v>
      </c>
      <c r="I85" s="114">
        <v>-91.6</v>
      </c>
      <c r="J85" s="114">
        <v>-100</v>
      </c>
      <c r="K85" s="115" t="s">
        <v>732</v>
      </c>
      <c r="L85" s="116" t="str">
        <f t="shared" si="20"/>
        <v>No</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2.60968044E-2</v>
      </c>
      <c r="D87" s="112" t="str">
        <f t="shared" si="34"/>
        <v>N/A</v>
      </c>
      <c r="E87" s="129">
        <v>2.4484972599999998E-2</v>
      </c>
      <c r="F87" s="112" t="str">
        <f t="shared" si="35"/>
        <v>N/A</v>
      </c>
      <c r="G87" s="129">
        <v>3.6848118860999999</v>
      </c>
      <c r="H87" s="112" t="str">
        <f t="shared" si="36"/>
        <v>N/A</v>
      </c>
      <c r="I87" s="114">
        <v>-6.18</v>
      </c>
      <c r="J87" s="114">
        <v>14949</v>
      </c>
      <c r="K87" s="115" t="s">
        <v>732</v>
      </c>
      <c r="L87" s="116" t="str">
        <f t="shared" si="20"/>
        <v>No</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30.279186568</v>
      </c>
      <c r="D89" s="112" t="str">
        <f t="shared" si="34"/>
        <v>N/A</v>
      </c>
      <c r="E89" s="129">
        <v>93.770380728999996</v>
      </c>
      <c r="F89" s="112" t="str">
        <f t="shared" si="35"/>
        <v>N/A</v>
      </c>
      <c r="G89" s="129">
        <v>95.789664349000006</v>
      </c>
      <c r="H89" s="112" t="str">
        <f t="shared" si="36"/>
        <v>N/A</v>
      </c>
      <c r="I89" s="114">
        <v>209.7</v>
      </c>
      <c r="J89" s="114">
        <v>2.153</v>
      </c>
      <c r="K89" s="115" t="s">
        <v>732</v>
      </c>
      <c r="L89" s="116" t="str">
        <f t="shared" si="20"/>
        <v>Yes</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2.4258680000000001E-4</v>
      </c>
      <c r="H97" s="112" t="str">
        <f t="shared" si="36"/>
        <v>N/A</v>
      </c>
      <c r="I97" s="114" t="s">
        <v>1742</v>
      </c>
      <c r="J97" s="114" t="s">
        <v>1742</v>
      </c>
      <c r="K97" s="115" t="s">
        <v>732</v>
      </c>
      <c r="L97" s="116" t="str">
        <f t="shared" si="20"/>
        <v>N/A</v>
      </c>
    </row>
    <row r="98" spans="1:12" x14ac:dyDescent="0.25">
      <c r="A98" s="42" t="s">
        <v>1269</v>
      </c>
      <c r="B98" s="117" t="s">
        <v>217</v>
      </c>
      <c r="C98" s="129">
        <v>0.23766146369999999</v>
      </c>
      <c r="D98" s="112" t="str">
        <f t="shared" si="34"/>
        <v>N/A</v>
      </c>
      <c r="E98" s="129">
        <v>0.36301982399999999</v>
      </c>
      <c r="F98" s="112" t="str">
        <f t="shared" si="35"/>
        <v>N/A</v>
      </c>
      <c r="G98" s="129">
        <v>0.52495772929999995</v>
      </c>
      <c r="H98" s="112" t="str">
        <f t="shared" si="36"/>
        <v>N/A</v>
      </c>
      <c r="I98" s="114">
        <v>52.75</v>
      </c>
      <c r="J98" s="114">
        <v>44.61</v>
      </c>
      <c r="K98" s="115" t="s">
        <v>732</v>
      </c>
      <c r="L98" s="116" t="str">
        <f t="shared" si="20"/>
        <v>No</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1826568745</v>
      </c>
      <c r="D100" s="112" t="str">
        <f>IF($B100="N/A","N/A",IF(C100&gt;10,"No",IF(C100&lt;-10,"No","Yes")))</f>
        <v>N/A</v>
      </c>
      <c r="E100" s="118">
        <v>5810514886</v>
      </c>
      <c r="F100" s="112" t="str">
        <f>IF($B100="N/A","N/A",IF(E100&gt;10,"No",IF(E100&lt;-10,"No","Yes")))</f>
        <v>N/A</v>
      </c>
      <c r="G100" s="118">
        <v>7170061583</v>
      </c>
      <c r="H100" s="112" t="str">
        <f>IF($B100="N/A","N/A",IF(G100&gt;10,"No",IF(G100&lt;-10,"No","Yes")))</f>
        <v>N/A</v>
      </c>
      <c r="I100" s="114">
        <v>218.1</v>
      </c>
      <c r="J100" s="114">
        <v>23.4</v>
      </c>
      <c r="K100" s="115" t="s">
        <v>732</v>
      </c>
      <c r="L100" s="116" t="str">
        <f t="shared" ref="L100:L111" si="38">IF(J100="Div by 0", "N/A", IF(K100="N/A","N/A", IF(J100&gt;VALUE(MID(K100,1,2)), "No", IF(J100&lt;-1*VALUE(MID(K100,1,2)), "No", "Yes"))))</f>
        <v>Yes</v>
      </c>
    </row>
    <row r="101" spans="1:12" x14ac:dyDescent="0.25">
      <c r="A101" s="42" t="s">
        <v>455</v>
      </c>
      <c r="B101" s="117" t="s">
        <v>217</v>
      </c>
      <c r="C101" s="118">
        <v>1383035149</v>
      </c>
      <c r="D101" s="112" t="str">
        <f>IF($B101="N/A","N/A",IF(C101&gt;10,"No",IF(C101&lt;-10,"No","Yes")))</f>
        <v>N/A</v>
      </c>
      <c r="E101" s="118">
        <v>5317525483</v>
      </c>
      <c r="F101" s="112" t="str">
        <f>IF($B101="N/A","N/A",IF(E101&gt;10,"No",IF(E101&lt;-10,"No","Yes")))</f>
        <v>N/A</v>
      </c>
      <c r="G101" s="118">
        <v>6791748030</v>
      </c>
      <c r="H101" s="112" t="str">
        <f>IF($B101="N/A","N/A",IF(G101&gt;10,"No",IF(G101&lt;-10,"No","Yes")))</f>
        <v>N/A</v>
      </c>
      <c r="I101" s="114">
        <v>284.5</v>
      </c>
      <c r="J101" s="114">
        <v>27.72</v>
      </c>
      <c r="K101" s="115" t="s">
        <v>732</v>
      </c>
      <c r="L101" s="116" t="str">
        <f t="shared" si="38"/>
        <v>Yes</v>
      </c>
    </row>
    <row r="102" spans="1:12" x14ac:dyDescent="0.25">
      <c r="A102" s="42" t="s">
        <v>456</v>
      </c>
      <c r="B102" s="117" t="s">
        <v>217</v>
      </c>
      <c r="C102" s="118">
        <v>443533596</v>
      </c>
      <c r="D102" s="112" t="str">
        <f>IF($B102="N/A","N/A",IF(C102&gt;10,"No",IF(C102&lt;-10,"No","Yes")))</f>
        <v>N/A</v>
      </c>
      <c r="E102" s="118">
        <v>492989403</v>
      </c>
      <c r="F102" s="112" t="str">
        <f>IF($B102="N/A","N/A",IF(E102&gt;10,"No",IF(E102&lt;-10,"No","Yes")))</f>
        <v>N/A</v>
      </c>
      <c r="G102" s="118">
        <v>378313553</v>
      </c>
      <c r="H102" s="112" t="str">
        <f>IF($B102="N/A","N/A",IF(G102&gt;10,"No",IF(G102&lt;-10,"No","Yes")))</f>
        <v>N/A</v>
      </c>
      <c r="I102" s="114">
        <v>11.15</v>
      </c>
      <c r="J102" s="114">
        <v>-23.3</v>
      </c>
      <c r="K102" s="115" t="s">
        <v>732</v>
      </c>
      <c r="L102" s="116" t="str">
        <f t="shared" si="38"/>
        <v>Yes</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1.0455039310000001</v>
      </c>
      <c r="D104" s="112" t="str">
        <f>IF($B104="N/A","N/A",IF(C104&gt;2,"No",IF(C104&lt;0.9,"No","Yes")))</f>
        <v>Yes</v>
      </c>
      <c r="E104" s="129">
        <v>1.1498978314999999</v>
      </c>
      <c r="F104" s="112" t="str">
        <f>IF($B104="N/A","N/A",IF(E104&gt;2,"No",IF(E104&lt;0.9,"No","Yes")))</f>
        <v>Yes</v>
      </c>
      <c r="G104" s="129">
        <v>1.14459914</v>
      </c>
      <c r="H104" s="112" t="str">
        <f>IF($B104="N/A","N/A",IF(G104&gt;2,"No",IF(G104&lt;0.9,"No","Yes")))</f>
        <v>Yes</v>
      </c>
      <c r="I104" s="114">
        <v>9.9849999999999994</v>
      </c>
      <c r="J104" s="114">
        <v>-0.46100000000000002</v>
      </c>
      <c r="K104" s="115" t="s">
        <v>732</v>
      </c>
      <c r="L104" s="116" t="str">
        <f t="shared" si="38"/>
        <v>Yes</v>
      </c>
    </row>
    <row r="105" spans="1:12" x14ac:dyDescent="0.25">
      <c r="A105" s="42" t="s">
        <v>458</v>
      </c>
      <c r="B105" s="133" t="s">
        <v>299</v>
      </c>
      <c r="C105" s="129">
        <v>1.0386919804000001</v>
      </c>
      <c r="D105" s="112" t="str">
        <f>IF($B105="N/A","N/A",IF(C105&gt;2,"No",IF(C105&lt;0.9,"No","Yes")))</f>
        <v>Yes</v>
      </c>
      <c r="E105" s="129">
        <v>1.0775957973000001</v>
      </c>
      <c r="F105" s="112" t="str">
        <f>IF($B105="N/A","N/A",IF(E105&gt;2,"No",IF(E105&lt;0.9,"No","Yes")))</f>
        <v>Yes</v>
      </c>
      <c r="G105" s="129">
        <v>1.0761005361</v>
      </c>
      <c r="H105" s="112" t="str">
        <f>IF($B105="N/A","N/A",IF(G105&gt;2,"No",IF(G105&lt;0.9,"No","Yes")))</f>
        <v>Yes</v>
      </c>
      <c r="I105" s="114">
        <v>3.7450000000000001</v>
      </c>
      <c r="J105" s="114">
        <v>-0.13900000000000001</v>
      </c>
      <c r="K105" s="115" t="s">
        <v>732</v>
      </c>
      <c r="L105" s="116" t="str">
        <f t="shared" si="38"/>
        <v>Yes</v>
      </c>
    </row>
    <row r="106" spans="1:12" x14ac:dyDescent="0.25">
      <c r="A106" s="42" t="s">
        <v>459</v>
      </c>
      <c r="B106" s="133" t="s">
        <v>299</v>
      </c>
      <c r="C106" s="129">
        <v>0.67930030289999999</v>
      </c>
      <c r="D106" s="112" t="str">
        <f>IF($B106="N/A","N/A",IF(C106&gt;2,"No",IF(C106&lt;0.9,"No","Yes")))</f>
        <v>No</v>
      </c>
      <c r="E106" s="129">
        <v>0.1151718763</v>
      </c>
      <c r="F106" s="112" t="str">
        <f>IF($B106="N/A","N/A",IF(E106&gt;2,"No",IF(E106&lt;0.9,"No","Yes")))</f>
        <v>No</v>
      </c>
      <c r="G106" s="129">
        <v>0.1089600275</v>
      </c>
      <c r="H106" s="112" t="str">
        <f>IF($B106="N/A","N/A",IF(G106&gt;2,"No",IF(G106&lt;0.9,"No","Yes")))</f>
        <v>No</v>
      </c>
      <c r="I106" s="114">
        <v>-83</v>
      </c>
      <c r="J106" s="114">
        <v>-5.39</v>
      </c>
      <c r="K106" s="115" t="s">
        <v>732</v>
      </c>
      <c r="L106" s="116" t="str">
        <f t="shared" si="38"/>
        <v>Yes</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125.04936029</v>
      </c>
      <c r="D108" s="112" t="str">
        <f>IF($B108="N/A","N/A",IF(C108&gt;10,"No",IF(C108&lt;-10,"No","Yes")))</f>
        <v>N/A</v>
      </c>
      <c r="E108" s="118">
        <v>401.86271318000001</v>
      </c>
      <c r="F108" s="112" t="str">
        <f>IF($B108="N/A","N/A",IF(E108&gt;10,"No",IF(E108&lt;-10,"No","Yes")))</f>
        <v>N/A</v>
      </c>
      <c r="G108" s="118">
        <v>488.36822340999998</v>
      </c>
      <c r="H108" s="112" t="str">
        <f>IF($B108="N/A","N/A",IF(G108&gt;10,"No",IF(G108&lt;-10,"No","Yes")))</f>
        <v>N/A</v>
      </c>
      <c r="I108" s="114">
        <v>221.4</v>
      </c>
      <c r="J108" s="114">
        <v>21.53</v>
      </c>
      <c r="K108" s="115" t="s">
        <v>732</v>
      </c>
      <c r="L108" s="116" t="str">
        <f t="shared" si="38"/>
        <v>Yes</v>
      </c>
    </row>
    <row r="109" spans="1:12" x14ac:dyDescent="0.25">
      <c r="A109" s="42" t="s">
        <v>1272</v>
      </c>
      <c r="B109" s="117" t="s">
        <v>217</v>
      </c>
      <c r="C109" s="118">
        <v>268.43021592999997</v>
      </c>
      <c r="D109" s="112" t="str">
        <f>IF($B109="N/A","N/A",IF(C109&gt;10,"No",IF(C109&lt;-10,"No","Yes")))</f>
        <v>N/A</v>
      </c>
      <c r="E109" s="118">
        <v>382.99240148000001</v>
      </c>
      <c r="F109" s="112" t="str">
        <f>IF($B109="N/A","N/A",IF(E109&gt;10,"No",IF(E109&lt;-10,"No","Yes")))</f>
        <v>N/A</v>
      </c>
      <c r="G109" s="118">
        <v>480.66004248000002</v>
      </c>
      <c r="H109" s="112" t="str">
        <f>IF($B109="N/A","N/A",IF(G109&gt;10,"No",IF(G109&lt;-10,"No","Yes")))</f>
        <v>N/A</v>
      </c>
      <c r="I109" s="114">
        <v>42.68</v>
      </c>
      <c r="J109" s="114">
        <v>25.5</v>
      </c>
      <c r="K109" s="115" t="s">
        <v>732</v>
      </c>
      <c r="L109" s="116" t="str">
        <f t="shared" si="38"/>
        <v>Yes</v>
      </c>
    </row>
    <row r="110" spans="1:12" x14ac:dyDescent="0.25">
      <c r="A110" s="42" t="s">
        <v>1273</v>
      </c>
      <c r="B110" s="117" t="s">
        <v>217</v>
      </c>
      <c r="C110" s="118">
        <v>30.372880598999998</v>
      </c>
      <c r="D110" s="112" t="str">
        <f>IF($B110="N/A","N/A",IF(C110&gt;10,"No",IF(C110&lt;-10,"No","Yes")))</f>
        <v>N/A</v>
      </c>
      <c r="E110" s="118">
        <v>34.104999374999998</v>
      </c>
      <c r="F110" s="112" t="str">
        <f>IF($B110="N/A","N/A",IF(E110&gt;10,"No",IF(E110&lt;-10,"No","Yes")))</f>
        <v>N/A</v>
      </c>
      <c r="G110" s="118">
        <v>25.774774220000001</v>
      </c>
      <c r="H110" s="112" t="str">
        <f>IF($B110="N/A","N/A",IF(G110&gt;10,"No",IF(G110&lt;-10,"No","Yes")))</f>
        <v>N/A</v>
      </c>
      <c r="I110" s="114">
        <v>12.29</v>
      </c>
      <c r="J110" s="114">
        <v>-24.4</v>
      </c>
      <c r="K110" s="115" t="s">
        <v>732</v>
      </c>
      <c r="L110" s="116" t="str">
        <f t="shared" si="38"/>
        <v>Yes</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99.572161094999998</v>
      </c>
      <c r="D112" s="112" t="str">
        <f>IF(OR($B112="N/A",$C112="N/A"),"N/A",IF(C112&gt;98,"Yes","No"))</f>
        <v>Yes</v>
      </c>
      <c r="E112" s="129">
        <v>99.99121547</v>
      </c>
      <c r="F112" s="112" t="str">
        <f>IF(OR($B112="N/A",$E112="N/A"),"N/A",IF(E112&gt;98,"Yes","No"))</f>
        <v>Yes</v>
      </c>
      <c r="G112" s="129">
        <v>99.999021190999997</v>
      </c>
      <c r="H112" s="112" t="str">
        <f t="shared" ref="H112:H115" si="39">IF($B112="N/A","N/A",IF(G112&gt;98,"Yes","No"))</f>
        <v>Yes</v>
      </c>
      <c r="I112" s="114">
        <v>0.4209</v>
      </c>
      <c r="J112" s="114">
        <v>7.7999999999999996E-3</v>
      </c>
      <c r="K112" s="115" t="s">
        <v>732</v>
      </c>
      <c r="L112" s="116" t="str">
        <f>IF(J112="Div by 0", "N/A", IF(OR(J112="N/A",K112="N/A"),"N/A", IF(J112&gt;VALUE(MID(K112,1,2)), "No", IF(J112&lt;-1*VALUE(MID(K112,1,2)), "No", "Yes"))))</f>
        <v>Yes</v>
      </c>
    </row>
    <row r="113" spans="1:12" x14ac:dyDescent="0.25">
      <c r="A113" s="42" t="s">
        <v>461</v>
      </c>
      <c r="B113" s="115" t="s">
        <v>300</v>
      </c>
      <c r="C113" s="129">
        <v>99.920375579999998</v>
      </c>
      <c r="D113" s="112" t="str">
        <f t="shared" ref="D113:D115" si="40">IF(OR($B113="N/A",$C113="N/A"),"N/A",IF(C113&gt;98,"Yes","No"))</f>
        <v>Yes</v>
      </c>
      <c r="E113" s="129">
        <v>99.989981809</v>
      </c>
      <c r="F113" s="112" t="str">
        <f t="shared" ref="F113:F115" si="41">IF(OR($B113="N/A",$E113="N/A"),"N/A",IF(E113&gt;98,"Yes","No"))</f>
        <v>Yes</v>
      </c>
      <c r="G113" s="129">
        <v>99.998337767999999</v>
      </c>
      <c r="H113" s="112" t="str">
        <f t="shared" si="39"/>
        <v>Yes</v>
      </c>
      <c r="I113" s="114">
        <v>6.9699999999999998E-2</v>
      </c>
      <c r="J113" s="114">
        <v>8.3999999999999995E-3</v>
      </c>
      <c r="K113" s="115" t="s">
        <v>732</v>
      </c>
      <c r="L113" s="116" t="str">
        <f t="shared" ref="L113:L115" si="42">IF(J113="Div by 0", "N/A", IF(OR(J113="N/A",K113="N/A"),"N/A", IF(J113&gt;VALUE(MID(K113,1,2)), "No", IF(J113&lt;-1*VALUE(MID(K113,1,2)), "No", "Yes"))))</f>
        <v>Yes</v>
      </c>
    </row>
    <row r="114" spans="1:12" x14ac:dyDescent="0.25">
      <c r="A114" s="42" t="s">
        <v>462</v>
      </c>
      <c r="B114" s="115" t="s">
        <v>300</v>
      </c>
      <c r="C114" s="129">
        <v>70.789139281999994</v>
      </c>
      <c r="D114" s="112" t="str">
        <f t="shared" si="40"/>
        <v>No</v>
      </c>
      <c r="E114" s="129">
        <v>13.909579598000001</v>
      </c>
      <c r="F114" s="112" t="str">
        <f t="shared" si="41"/>
        <v>No</v>
      </c>
      <c r="G114" s="129">
        <v>13.895909179</v>
      </c>
      <c r="H114" s="112" t="str">
        <f t="shared" si="39"/>
        <v>No</v>
      </c>
      <c r="I114" s="114">
        <v>-80.400000000000006</v>
      </c>
      <c r="J114" s="114">
        <v>-9.8000000000000004E-2</v>
      </c>
      <c r="K114" s="115" t="s">
        <v>732</v>
      </c>
      <c r="L114" s="116" t="str">
        <f t="shared" si="42"/>
        <v>Yes</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1436522</v>
      </c>
      <c r="D116" s="112" t="str">
        <f>IF($B116="N/A","N/A",IF(C116&gt;10,"No",IF(C116&lt;-10,"No","Yes")))</f>
        <v>N/A</v>
      </c>
      <c r="E116" s="131">
        <v>1457107</v>
      </c>
      <c r="F116" s="112" t="str">
        <f>IF($B116="N/A","N/A",IF(E116&gt;10,"No",IF(E116&lt;-10,"No","Yes")))</f>
        <v>N/A</v>
      </c>
      <c r="G116" s="131">
        <v>1430310</v>
      </c>
      <c r="H116" s="112" t="str">
        <f>IF($B116="N/A","N/A",IF(G116&gt;10,"No",IF(G116&lt;-10,"No","Yes")))</f>
        <v>N/A</v>
      </c>
      <c r="I116" s="114">
        <v>1.4330000000000001</v>
      </c>
      <c r="J116" s="114">
        <v>-1.84</v>
      </c>
      <c r="K116" s="115" t="s">
        <v>732</v>
      </c>
      <c r="L116" s="116" t="str">
        <f>IF(J116="Div by 0", "N/A", IF(OR(J116="N/A",K116="N/A"),"N/A", IF(J116&gt;VALUE(MID(K116,1,2)), "No", IF(J116&lt;-1*VALUE(MID(K116,1,2)), "No", "Yes"))))</f>
        <v>Yes</v>
      </c>
    </row>
    <row r="117" spans="1:12" x14ac:dyDescent="0.25">
      <c r="A117" s="3" t="s">
        <v>215</v>
      </c>
      <c r="B117" s="115" t="s">
        <v>217</v>
      </c>
      <c r="C117" s="129">
        <v>37.995380509</v>
      </c>
      <c r="D117" s="112" t="str">
        <f>IF($B117="N/A","N/A",IF(C117&gt;10,"No",IF(C117&lt;-10,"No","Yes")))</f>
        <v>N/A</v>
      </c>
      <c r="E117" s="129">
        <v>72.546559724000005</v>
      </c>
      <c r="F117" s="112" t="str">
        <f>IF($B117="N/A","N/A",IF(E117&gt;10,"No",IF(E117&lt;-10,"No","Yes")))</f>
        <v>N/A</v>
      </c>
      <c r="G117" s="129">
        <v>78.464318923999997</v>
      </c>
      <c r="H117" s="112" t="str">
        <f>IF($B117="N/A","N/A",IF(G117&gt;10,"No",IF(G117&lt;-10,"No","Yes")))</f>
        <v>N/A</v>
      </c>
      <c r="I117" s="114">
        <v>90.94</v>
      </c>
      <c r="J117" s="114">
        <v>8.157</v>
      </c>
      <c r="K117" s="115" t="s">
        <v>732</v>
      </c>
      <c r="L117" s="116" t="str">
        <f>IF(J117="Div by 0", "N/A", IF(OR(J117="N/A",K117="N/A"),"N/A", IF(J117&gt;VALUE(MID(K117,1,2)), "No", IF(J117&lt;-1*VALUE(MID(K117,1,2)), "No", "Yes"))))</f>
        <v>Yes</v>
      </c>
    </row>
    <row r="118" spans="1:12" x14ac:dyDescent="0.25">
      <c r="A118" s="4" t="s">
        <v>1629</v>
      </c>
      <c r="B118" s="115" t="s">
        <v>217</v>
      </c>
      <c r="C118" s="113">
        <v>215185792</v>
      </c>
      <c r="D118" s="112" t="str">
        <f>IF($B118="N/A","N/A",IF(C118&gt;10,"No",IF(C118&lt;-10,"No","Yes")))</f>
        <v>N/A</v>
      </c>
      <c r="E118" s="113">
        <v>30795649</v>
      </c>
      <c r="F118" s="112" t="str">
        <f>IF($B118="N/A","N/A",IF(E118&gt;10,"No",IF(E118&lt;-10,"No","Yes")))</f>
        <v>N/A</v>
      </c>
      <c r="G118" s="113">
        <v>13770189</v>
      </c>
      <c r="H118" s="112" t="str">
        <f>IF($B118="N/A","N/A",IF(G118&gt;10,"No",IF(G118&lt;-10,"No","Yes")))</f>
        <v>N/A</v>
      </c>
      <c r="I118" s="114">
        <v>-85.7</v>
      </c>
      <c r="J118" s="114">
        <v>-55.3</v>
      </c>
      <c r="K118" s="115" t="s">
        <v>732</v>
      </c>
      <c r="L118" s="116" t="str">
        <f>IF(J118="Div by 0", "N/A", IF(K118="N/A","N/A", IF(J118&gt;VALUE(MID(K118,1,2)), "No", IF(J118&lt;-1*VALUE(MID(K118,1,2)), "No", "Yes"))))</f>
        <v>No</v>
      </c>
    </row>
    <row r="119" spans="1:12" x14ac:dyDescent="0.25">
      <c r="A119" s="4" t="s">
        <v>1630</v>
      </c>
      <c r="B119" s="115" t="s">
        <v>217</v>
      </c>
      <c r="C119" s="113">
        <v>2567534990</v>
      </c>
      <c r="D119" s="112" t="str">
        <f>IF($B119="N/A","N/A",IF(C119&gt;10,"No",IF(C119&lt;-10,"No","Yes")))</f>
        <v>N/A</v>
      </c>
      <c r="E119" s="113">
        <v>445159590</v>
      </c>
      <c r="F119" s="112" t="str">
        <f>IF($B119="N/A","N/A",IF(E119&gt;10,"No",IF(E119&lt;-10,"No","Yes")))</f>
        <v>N/A</v>
      </c>
      <c r="G119" s="113">
        <v>136775331</v>
      </c>
      <c r="H119" s="112" t="str">
        <f>IF($B119="N/A","N/A",IF(G119&gt;10,"No",IF(G119&lt;-10,"No","Yes")))</f>
        <v>N/A</v>
      </c>
      <c r="I119" s="114">
        <v>-82.7</v>
      </c>
      <c r="J119" s="114">
        <v>-69.3</v>
      </c>
      <c r="K119" s="115" t="s">
        <v>732</v>
      </c>
      <c r="L119" s="116" t="str">
        <f>IF(J119="Div by 0", "N/A", IF(K119="N/A","N/A", IF(J119&gt;VALUE(MID(K119,1,2)), "No", IF(J119&lt;-1*VALUE(MID(K119,1,2)), "No", "Yes"))))</f>
        <v>No</v>
      </c>
    </row>
    <row r="120" spans="1:12" x14ac:dyDescent="0.25">
      <c r="A120" s="4" t="s">
        <v>1631</v>
      </c>
      <c r="B120" s="115" t="s">
        <v>217</v>
      </c>
      <c r="C120" s="131">
        <v>626469</v>
      </c>
      <c r="D120" s="112" t="str">
        <f>IF($B120="N/A","N/A",IF(C120&gt;10,"No",IF(C120&lt;-10,"No","Yes")))</f>
        <v>N/A</v>
      </c>
      <c r="E120" s="131">
        <v>69631</v>
      </c>
      <c r="F120" s="112" t="str">
        <f>IF($B120="N/A","N/A",IF(E120&gt;10,"No",IF(E120&lt;-10,"No","Yes")))</f>
        <v>N/A</v>
      </c>
      <c r="G120" s="131">
        <v>46628</v>
      </c>
      <c r="H120" s="112" t="str">
        <f>IF($B120="N/A","N/A",IF(G120&gt;10,"No",IF(G120&lt;-10,"No","Yes")))</f>
        <v>N/A</v>
      </c>
      <c r="I120" s="114">
        <v>-88.9</v>
      </c>
      <c r="J120" s="114">
        <v>-33</v>
      </c>
      <c r="K120" s="115" t="s">
        <v>732</v>
      </c>
      <c r="L120" s="116" t="str">
        <f>IF(J120="Div by 0", "N/A", IF(K120="N/A","N/A", IF(J120&gt;VALUE(MID(K120,1,2)), "No", IF(J120&lt;-1*VALUE(MID(K120,1,2)), "No", "Yes"))))</f>
        <v>No</v>
      </c>
    </row>
    <row r="121" spans="1:12" x14ac:dyDescent="0.25">
      <c r="A121" s="4" t="s">
        <v>1632</v>
      </c>
      <c r="B121" s="120" t="s">
        <v>217</v>
      </c>
      <c r="C121" s="131" t="s">
        <v>217</v>
      </c>
      <c r="D121" s="116" t="str">
        <f t="shared" ref="D121:H134" si="43">IF($B121="N/A","N/A",IF(C121&lt;0,"No","Yes"))</f>
        <v>N/A</v>
      </c>
      <c r="E121" s="131">
        <v>498</v>
      </c>
      <c r="F121" s="116" t="str">
        <f t="shared" si="43"/>
        <v>N/A</v>
      </c>
      <c r="G121" s="131">
        <v>98</v>
      </c>
      <c r="H121" s="116" t="str">
        <f t="shared" si="43"/>
        <v>N/A</v>
      </c>
      <c r="I121" s="114" t="s">
        <v>217</v>
      </c>
      <c r="J121" s="114">
        <v>-80.3</v>
      </c>
      <c r="K121" s="120" t="s">
        <v>732</v>
      </c>
      <c r="L121" s="116" t="str">
        <f t="shared" ref="L121:L142" si="44">IF(J121="Div by 0", "N/A", IF(OR(J121="N/A",K121="N/A"),"N/A", IF(J121&gt;VALUE(MID(K121,1,2)), "No", IF(J121&lt;-1*VALUE(MID(K121,1,2)), "No", "Yes"))))</f>
        <v>No</v>
      </c>
    </row>
    <row r="122" spans="1:12" x14ac:dyDescent="0.25">
      <c r="A122" s="4" t="s">
        <v>1633</v>
      </c>
      <c r="B122" s="120" t="s">
        <v>217</v>
      </c>
      <c r="C122" s="131" t="s">
        <v>217</v>
      </c>
      <c r="D122" s="116" t="str">
        <f t="shared" si="43"/>
        <v>N/A</v>
      </c>
      <c r="E122" s="131">
        <v>49553</v>
      </c>
      <c r="F122" s="116" t="str">
        <f t="shared" si="43"/>
        <v>N/A</v>
      </c>
      <c r="G122" s="131">
        <v>37970</v>
      </c>
      <c r="H122" s="116" t="str">
        <f t="shared" si="43"/>
        <v>N/A</v>
      </c>
      <c r="I122" s="114" t="s">
        <v>217</v>
      </c>
      <c r="J122" s="114">
        <v>-23.4</v>
      </c>
      <c r="K122" s="120" t="s">
        <v>732</v>
      </c>
      <c r="L122" s="116" t="str">
        <f t="shared" si="44"/>
        <v>Yes</v>
      </c>
    </row>
    <row r="123" spans="1:12" x14ac:dyDescent="0.25">
      <c r="A123" s="4" t="s">
        <v>1634</v>
      </c>
      <c r="B123" s="120" t="s">
        <v>217</v>
      </c>
      <c r="C123" s="131" t="s">
        <v>217</v>
      </c>
      <c r="D123" s="116" t="str">
        <f t="shared" si="43"/>
        <v>N/A</v>
      </c>
      <c r="E123" s="131">
        <v>17851</v>
      </c>
      <c r="F123" s="116" t="str">
        <f t="shared" si="43"/>
        <v>N/A</v>
      </c>
      <c r="G123" s="131">
        <v>8414</v>
      </c>
      <c r="H123" s="116" t="str">
        <f t="shared" si="43"/>
        <v>N/A</v>
      </c>
      <c r="I123" s="114" t="s">
        <v>217</v>
      </c>
      <c r="J123" s="114">
        <v>-52.9</v>
      </c>
      <c r="K123" s="120" t="s">
        <v>732</v>
      </c>
      <c r="L123" s="116" t="str">
        <f t="shared" si="44"/>
        <v>No</v>
      </c>
    </row>
    <row r="124" spans="1:12" x14ac:dyDescent="0.25">
      <c r="A124" s="4" t="s">
        <v>1635</v>
      </c>
      <c r="B124" s="120" t="s">
        <v>217</v>
      </c>
      <c r="C124" s="131" t="s">
        <v>217</v>
      </c>
      <c r="D124" s="116" t="str">
        <f t="shared" si="43"/>
        <v>N/A</v>
      </c>
      <c r="E124" s="131">
        <v>1729</v>
      </c>
      <c r="F124" s="116" t="str">
        <f t="shared" si="43"/>
        <v>N/A</v>
      </c>
      <c r="G124" s="131">
        <v>146</v>
      </c>
      <c r="H124" s="116" t="str">
        <f t="shared" si="43"/>
        <v>N/A</v>
      </c>
      <c r="I124" s="114" t="s">
        <v>217</v>
      </c>
      <c r="J124" s="114">
        <v>-91.6</v>
      </c>
      <c r="K124" s="120" t="s">
        <v>732</v>
      </c>
      <c r="L124" s="116" t="str">
        <f t="shared" si="44"/>
        <v>No</v>
      </c>
    </row>
    <row r="125" spans="1:12" x14ac:dyDescent="0.25">
      <c r="A125" s="2" t="s">
        <v>1636</v>
      </c>
      <c r="B125" s="120" t="s">
        <v>217</v>
      </c>
      <c r="C125" s="119" t="s">
        <v>217</v>
      </c>
      <c r="D125" s="116" t="str">
        <f t="shared" si="43"/>
        <v>N/A</v>
      </c>
      <c r="E125" s="119" t="s">
        <v>217</v>
      </c>
      <c r="F125" s="116" t="str">
        <f t="shared" si="43"/>
        <v>N/A</v>
      </c>
      <c r="G125" s="119">
        <v>3.2599925889999999</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0.1720113036</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15.018709111</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1.0370741051000001</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4.7218934099999998E-2</v>
      </c>
      <c r="H129" s="116" t="str">
        <f t="shared" si="43"/>
        <v>N/A</v>
      </c>
      <c r="I129" s="114" t="s">
        <v>217</v>
      </c>
      <c r="J129" s="114" t="s">
        <v>217</v>
      </c>
      <c r="K129" s="120" t="s">
        <v>732</v>
      </c>
      <c r="L129" s="116" t="str">
        <f t="shared" si="45"/>
        <v>N/A</v>
      </c>
    </row>
    <row r="130" spans="1:12" ht="25" x14ac:dyDescent="0.25">
      <c r="A130" s="2" t="s">
        <v>1641</v>
      </c>
      <c r="B130" s="120" t="s">
        <v>217</v>
      </c>
      <c r="C130" s="119">
        <v>12.078331091000001</v>
      </c>
      <c r="D130" s="116" t="str">
        <f t="shared" si="43"/>
        <v>N/A</v>
      </c>
      <c r="E130" s="119">
        <v>31.161407994000001</v>
      </c>
      <c r="F130" s="116" t="str">
        <f t="shared" si="43"/>
        <v>N/A</v>
      </c>
      <c r="G130" s="119">
        <v>70.938062966000004</v>
      </c>
      <c r="H130" s="116" t="str">
        <f t="shared" si="43"/>
        <v>N/A</v>
      </c>
      <c r="I130" s="114">
        <v>158</v>
      </c>
      <c r="J130" s="114">
        <v>127.6</v>
      </c>
      <c r="K130" s="115" t="s">
        <v>732</v>
      </c>
      <c r="L130" s="116" t="str">
        <f>IF(J130="Div by 0", "N/A", IF(OR(J130="N/A",K130="N/A"),"N/A", IF(J130&gt;VALUE(MID(K130,1,2)), "No", IF(J130&lt;-1*VALUE(MID(K130,1,2)), "No", "Yes"))))</f>
        <v>No</v>
      </c>
    </row>
    <row r="131" spans="1:12" ht="25" x14ac:dyDescent="0.25">
      <c r="A131" s="2" t="s">
        <v>1642</v>
      </c>
      <c r="B131" s="120" t="s">
        <v>217</v>
      </c>
      <c r="C131" s="119" t="s">
        <v>217</v>
      </c>
      <c r="D131" s="116" t="str">
        <f t="shared" si="43"/>
        <v>N/A</v>
      </c>
      <c r="E131" s="119">
        <v>4.8192771083999997</v>
      </c>
      <c r="F131" s="116" t="str">
        <f t="shared" si="43"/>
        <v>N/A</v>
      </c>
      <c r="G131" s="119">
        <v>4.0816326530999998</v>
      </c>
      <c r="H131" s="116" t="str">
        <f t="shared" si="43"/>
        <v>N/A</v>
      </c>
      <c r="I131" s="114" t="s">
        <v>217</v>
      </c>
      <c r="J131" s="114">
        <v>-15.3</v>
      </c>
      <c r="K131" s="120" t="s">
        <v>732</v>
      </c>
      <c r="L131" s="116" t="str">
        <f t="shared" si="44"/>
        <v>Yes</v>
      </c>
    </row>
    <row r="132" spans="1:12" ht="25" x14ac:dyDescent="0.25">
      <c r="A132" s="2" t="s">
        <v>496</v>
      </c>
      <c r="B132" s="120" t="s">
        <v>217</v>
      </c>
      <c r="C132" s="119" t="s">
        <v>217</v>
      </c>
      <c r="D132" s="116" t="str">
        <f t="shared" si="43"/>
        <v>N/A</v>
      </c>
      <c r="E132" s="119">
        <v>29.630900248</v>
      </c>
      <c r="F132" s="116" t="str">
        <f t="shared" si="43"/>
        <v>N/A</v>
      </c>
      <c r="G132" s="119">
        <v>69.186199630999994</v>
      </c>
      <c r="H132" s="116" t="str">
        <f t="shared" si="43"/>
        <v>N/A</v>
      </c>
      <c r="I132" s="114" t="s">
        <v>217</v>
      </c>
      <c r="J132" s="114">
        <v>133.5</v>
      </c>
      <c r="K132" s="120" t="s">
        <v>732</v>
      </c>
      <c r="L132" s="116" t="str">
        <f t="shared" si="44"/>
        <v>No</v>
      </c>
    </row>
    <row r="133" spans="1:12" ht="25" x14ac:dyDescent="0.25">
      <c r="A133" s="2" t="s">
        <v>497</v>
      </c>
      <c r="B133" s="120" t="s">
        <v>217</v>
      </c>
      <c r="C133" s="119" t="s">
        <v>217</v>
      </c>
      <c r="D133" s="116" t="str">
        <f t="shared" si="43"/>
        <v>N/A</v>
      </c>
      <c r="E133" s="119">
        <v>37.084757156000002</v>
      </c>
      <c r="F133" s="116" t="str">
        <f t="shared" si="43"/>
        <v>N/A</v>
      </c>
      <c r="G133" s="119">
        <v>80.615640599000002</v>
      </c>
      <c r="H133" s="116" t="str">
        <f t="shared" si="43"/>
        <v>N/A</v>
      </c>
      <c r="I133" s="114" t="s">
        <v>217</v>
      </c>
      <c r="J133" s="114">
        <v>117.4</v>
      </c>
      <c r="K133" s="120" t="s">
        <v>732</v>
      </c>
      <c r="L133" s="116" t="str">
        <f t="shared" si="44"/>
        <v>No</v>
      </c>
    </row>
    <row r="134" spans="1:12" ht="25" x14ac:dyDescent="0.25">
      <c r="A134" s="2" t="s">
        <v>498</v>
      </c>
      <c r="B134" s="120" t="s">
        <v>217</v>
      </c>
      <c r="C134" s="119" t="s">
        <v>217</v>
      </c>
      <c r="D134" s="116" t="str">
        <f t="shared" si="43"/>
        <v>N/A</v>
      </c>
      <c r="E134" s="119">
        <v>21.457489879000001</v>
      </c>
      <c r="F134" s="116" t="str">
        <f t="shared" si="43"/>
        <v>N/A</v>
      </c>
      <c r="G134" s="119">
        <v>13.698630137</v>
      </c>
      <c r="H134" s="116" t="str">
        <f t="shared" si="43"/>
        <v>N/A</v>
      </c>
      <c r="I134" s="114" t="s">
        <v>217</v>
      </c>
      <c r="J134" s="114">
        <v>-36.200000000000003</v>
      </c>
      <c r="K134" s="120" t="s">
        <v>732</v>
      </c>
      <c r="L134" s="116" t="str">
        <f t="shared" si="44"/>
        <v>No</v>
      </c>
    </row>
    <row r="135" spans="1:12" ht="25" x14ac:dyDescent="0.25">
      <c r="A135" s="2" t="s">
        <v>499</v>
      </c>
      <c r="B135" s="117" t="s">
        <v>217</v>
      </c>
      <c r="C135" s="119" t="s">
        <v>217</v>
      </c>
      <c r="D135" s="112" t="str">
        <f t="shared" ref="D135:D141" si="46">IF($B135="N/A","N/A",IF(C135&gt;10,"No",IF(C135&lt;-10,"No","Yes")))</f>
        <v>N/A</v>
      </c>
      <c r="E135" s="119">
        <v>0</v>
      </c>
      <c r="F135" s="112" t="str">
        <f t="shared" ref="F135:F141" si="47">IF($B135="N/A","N/A",IF(E135&gt;10,"No",IF(E135&lt;-10,"No","Yes")))</f>
        <v>N/A</v>
      </c>
      <c r="G135" s="119">
        <v>0</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v>1.2235929399000001</v>
      </c>
      <c r="F136" s="112" t="str">
        <f t="shared" si="47"/>
        <v>N/A</v>
      </c>
      <c r="G136" s="119">
        <v>3.1783477739000001</v>
      </c>
      <c r="H136" s="112" t="str">
        <f t="shared" si="48"/>
        <v>N/A</v>
      </c>
      <c r="I136" s="114" t="s">
        <v>217</v>
      </c>
      <c r="J136" s="114">
        <v>159.80000000000001</v>
      </c>
      <c r="K136" s="120" t="s">
        <v>732</v>
      </c>
      <c r="L136" s="116" t="str">
        <f t="shared" si="44"/>
        <v>No</v>
      </c>
    </row>
    <row r="137" spans="1:12" ht="25" x14ac:dyDescent="0.25">
      <c r="A137" s="2" t="s">
        <v>501</v>
      </c>
      <c r="B137" s="117" t="s">
        <v>217</v>
      </c>
      <c r="C137" s="119" t="s">
        <v>217</v>
      </c>
      <c r="D137" s="112" t="str">
        <f t="shared" si="46"/>
        <v>N/A</v>
      </c>
      <c r="E137" s="119">
        <v>0</v>
      </c>
      <c r="F137" s="112" t="str">
        <f t="shared" si="47"/>
        <v>N/A</v>
      </c>
      <c r="G137" s="119">
        <v>0</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v>0.35903548709999999</v>
      </c>
      <c r="F138" s="112" t="str">
        <f t="shared" si="47"/>
        <v>N/A</v>
      </c>
      <c r="G138" s="119">
        <v>8.6021274770999998</v>
      </c>
      <c r="H138" s="112" t="str">
        <f t="shared" si="48"/>
        <v>N/A</v>
      </c>
      <c r="I138" s="114" t="s">
        <v>217</v>
      </c>
      <c r="J138" s="114">
        <v>2296</v>
      </c>
      <c r="K138" s="120" t="s">
        <v>732</v>
      </c>
      <c r="L138" s="116" t="str">
        <f t="shared" si="44"/>
        <v>No</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17.902945527</v>
      </c>
      <c r="F140" s="112" t="str">
        <f t="shared" si="47"/>
        <v>N/A</v>
      </c>
      <c r="G140" s="119">
        <v>33.505618941000002</v>
      </c>
      <c r="H140" s="112" t="str">
        <f t="shared" si="48"/>
        <v>N/A</v>
      </c>
      <c r="I140" s="114" t="s">
        <v>217</v>
      </c>
      <c r="J140" s="114">
        <v>87.15</v>
      </c>
      <c r="K140" s="120" t="s">
        <v>732</v>
      </c>
      <c r="L140" s="116" t="str">
        <f t="shared" si="44"/>
        <v>No</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40.144475880000002</v>
      </c>
      <c r="F142" s="116" t="str">
        <f t="shared" ref="F142" si="50">IF($B142="N/A","N/A",IF(E142&lt;0,"No","Yes"))</f>
        <v>N/A</v>
      </c>
      <c r="G142" s="119">
        <v>192.36081325000001</v>
      </c>
      <c r="H142" s="116" t="str">
        <f t="shared" ref="H142" si="51">IF($B142="N/A","N/A",IF(G142&lt;0,"No","Yes"))</f>
        <v>N/A</v>
      </c>
      <c r="I142" s="114" t="s">
        <v>217</v>
      </c>
      <c r="J142" s="114">
        <v>379.2</v>
      </c>
      <c r="K142" s="120" t="s">
        <v>732</v>
      </c>
      <c r="L142" s="116" t="str">
        <f t="shared" si="44"/>
        <v>No</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810053</v>
      </c>
      <c r="D150" s="112" t="str">
        <f t="shared" ref="D150:D172" si="56">IF($B150="N/A","N/A",IF(C150&gt;10,"No",IF(C150&lt;-10,"No","Yes")))</f>
        <v>N/A</v>
      </c>
      <c r="E150" s="131">
        <v>1387476</v>
      </c>
      <c r="F150" s="112" t="str">
        <f t="shared" ref="F150:F172" si="57">IF($B150="N/A","N/A",IF(E150&gt;10,"No",IF(E150&lt;-10,"No","Yes")))</f>
        <v>N/A</v>
      </c>
      <c r="G150" s="131">
        <v>1383682</v>
      </c>
      <c r="H150" s="112" t="str">
        <f t="shared" ref="H150:H172" si="58">IF($B150="N/A","N/A",IF(G150&gt;10,"No",IF(G150&lt;-10,"No","Yes")))</f>
        <v>N/A</v>
      </c>
      <c r="I150" s="114">
        <v>71.28</v>
      </c>
      <c r="J150" s="114">
        <v>-0.27300000000000002</v>
      </c>
      <c r="K150" s="115" t="s">
        <v>732</v>
      </c>
      <c r="L150" s="116" t="str">
        <f t="shared" ref="L150:L172" si="59">IF(J150="Div by 0", "N/A", IF(K150="N/A","N/A", IF(J150&gt;VALUE(MID(K150,1,2)), "No", IF(J150&lt;-1*VALUE(MID(K150,1,2)), "No", "Yes"))))</f>
        <v>Yes</v>
      </c>
    </row>
    <row r="151" spans="1:12" x14ac:dyDescent="0.25">
      <c r="A151" s="4" t="s">
        <v>534</v>
      </c>
      <c r="B151" s="115" t="s">
        <v>217</v>
      </c>
      <c r="C151" s="131">
        <v>30409</v>
      </c>
      <c r="D151" s="112" t="str">
        <f t="shared" si="56"/>
        <v>N/A</v>
      </c>
      <c r="E151" s="131">
        <v>64466</v>
      </c>
      <c r="F151" s="112" t="str">
        <f t="shared" si="57"/>
        <v>N/A</v>
      </c>
      <c r="G151" s="131">
        <v>56875</v>
      </c>
      <c r="H151" s="112" t="str">
        <f t="shared" si="58"/>
        <v>N/A</v>
      </c>
      <c r="I151" s="114">
        <v>112</v>
      </c>
      <c r="J151" s="114">
        <v>-11.8</v>
      </c>
      <c r="K151" s="115" t="s">
        <v>732</v>
      </c>
      <c r="L151" s="116" t="str">
        <f t="shared" si="59"/>
        <v>Yes</v>
      </c>
    </row>
    <row r="152" spans="1:12" x14ac:dyDescent="0.25">
      <c r="A152" s="4" t="s">
        <v>535</v>
      </c>
      <c r="B152" s="115" t="s">
        <v>217</v>
      </c>
      <c r="C152" s="131">
        <v>155138</v>
      </c>
      <c r="D152" s="112" t="str">
        <f t="shared" si="56"/>
        <v>N/A</v>
      </c>
      <c r="E152" s="131">
        <v>271628</v>
      </c>
      <c r="F152" s="112" t="str">
        <f t="shared" si="57"/>
        <v>N/A</v>
      </c>
      <c r="G152" s="131">
        <v>214848</v>
      </c>
      <c r="H152" s="112" t="str">
        <f t="shared" si="58"/>
        <v>N/A</v>
      </c>
      <c r="I152" s="114">
        <v>75.09</v>
      </c>
      <c r="J152" s="114">
        <v>-20.9</v>
      </c>
      <c r="K152" s="115" t="s">
        <v>732</v>
      </c>
      <c r="L152" s="116" t="str">
        <f t="shared" si="59"/>
        <v>Yes</v>
      </c>
    </row>
    <row r="153" spans="1:12" x14ac:dyDescent="0.25">
      <c r="A153" s="4" t="s">
        <v>536</v>
      </c>
      <c r="B153" s="115" t="s">
        <v>217</v>
      </c>
      <c r="C153" s="131">
        <v>458311</v>
      </c>
      <c r="D153" s="112" t="str">
        <f t="shared" si="56"/>
        <v>N/A</v>
      </c>
      <c r="E153" s="131">
        <v>766084</v>
      </c>
      <c r="F153" s="112" t="str">
        <f t="shared" si="57"/>
        <v>N/A</v>
      </c>
      <c r="G153" s="131">
        <v>802907</v>
      </c>
      <c r="H153" s="112" t="str">
        <f t="shared" si="58"/>
        <v>N/A</v>
      </c>
      <c r="I153" s="114">
        <v>67.150000000000006</v>
      </c>
      <c r="J153" s="114">
        <v>4.8070000000000004</v>
      </c>
      <c r="K153" s="115" t="s">
        <v>732</v>
      </c>
      <c r="L153" s="116" t="str">
        <f t="shared" si="59"/>
        <v>Yes</v>
      </c>
    </row>
    <row r="154" spans="1:12" x14ac:dyDescent="0.25">
      <c r="A154" s="4" t="s">
        <v>537</v>
      </c>
      <c r="B154" s="115" t="s">
        <v>217</v>
      </c>
      <c r="C154" s="131">
        <v>166195</v>
      </c>
      <c r="D154" s="112" t="str">
        <f t="shared" si="56"/>
        <v>N/A</v>
      </c>
      <c r="E154" s="131">
        <v>285298</v>
      </c>
      <c r="F154" s="112" t="str">
        <f t="shared" si="57"/>
        <v>N/A</v>
      </c>
      <c r="G154" s="131">
        <v>309052</v>
      </c>
      <c r="H154" s="112" t="str">
        <f t="shared" si="58"/>
        <v>N/A</v>
      </c>
      <c r="I154" s="114">
        <v>71.66</v>
      </c>
      <c r="J154" s="114">
        <v>8.3260000000000005</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96.740007410999993</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99.827988696000006</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84.981290888999993</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98.962925894999998</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99.952781066</v>
      </c>
      <c r="H159" s="116" t="str">
        <f t="shared" si="62"/>
        <v>N/A</v>
      </c>
      <c r="I159" s="114" t="s">
        <v>217</v>
      </c>
      <c r="J159" s="114" t="s">
        <v>217</v>
      </c>
      <c r="K159" s="120" t="s">
        <v>732</v>
      </c>
      <c r="L159" s="116" t="str">
        <f t="shared" si="63"/>
        <v>N/A</v>
      </c>
    </row>
    <row r="160" spans="1:12" ht="25" x14ac:dyDescent="0.25">
      <c r="A160" s="4" t="s">
        <v>543</v>
      </c>
      <c r="B160" s="115" t="s">
        <v>217</v>
      </c>
      <c r="C160" s="131">
        <v>430497.34</v>
      </c>
      <c r="D160" s="112" t="str">
        <f t="shared" si="56"/>
        <v>N/A</v>
      </c>
      <c r="E160" s="131">
        <v>1157033.33</v>
      </c>
      <c r="F160" s="112" t="str">
        <f t="shared" si="57"/>
        <v>N/A</v>
      </c>
      <c r="G160" s="131">
        <v>1177519.22</v>
      </c>
      <c r="H160" s="112" t="str">
        <f t="shared" si="58"/>
        <v>N/A</v>
      </c>
      <c r="I160" s="114">
        <v>168.8</v>
      </c>
      <c r="J160" s="114">
        <v>1.7709999999999999</v>
      </c>
      <c r="K160" s="115" t="s">
        <v>732</v>
      </c>
      <c r="L160" s="116" t="str">
        <f t="shared" si="59"/>
        <v>Yes</v>
      </c>
    </row>
    <row r="161" spans="1:12" x14ac:dyDescent="0.25">
      <c r="A161" s="4" t="s">
        <v>544</v>
      </c>
      <c r="B161" s="115" t="s">
        <v>217</v>
      </c>
      <c r="C161" s="113">
        <v>1611382953</v>
      </c>
      <c r="D161" s="112" t="str">
        <f t="shared" si="56"/>
        <v>N/A</v>
      </c>
      <c r="E161" s="113">
        <v>5779719237</v>
      </c>
      <c r="F161" s="112" t="str">
        <f t="shared" si="57"/>
        <v>N/A</v>
      </c>
      <c r="G161" s="113">
        <v>7156291394</v>
      </c>
      <c r="H161" s="112" t="str">
        <f t="shared" si="58"/>
        <v>N/A</v>
      </c>
      <c r="I161" s="114">
        <v>258.7</v>
      </c>
      <c r="J161" s="114">
        <v>23.82</v>
      </c>
      <c r="K161" s="115" t="s">
        <v>732</v>
      </c>
      <c r="L161" s="116" t="str">
        <f t="shared" si="59"/>
        <v>Yes</v>
      </c>
    </row>
    <row r="162" spans="1:12" x14ac:dyDescent="0.25">
      <c r="A162" s="4" t="s">
        <v>1275</v>
      </c>
      <c r="B162" s="115" t="s">
        <v>217</v>
      </c>
      <c r="C162" s="113">
        <v>1989.2315108</v>
      </c>
      <c r="D162" s="112" t="str">
        <f t="shared" si="56"/>
        <v>N/A</v>
      </c>
      <c r="E162" s="113">
        <v>4165.6354683</v>
      </c>
      <c r="F162" s="112" t="str">
        <f t="shared" si="57"/>
        <v>N/A</v>
      </c>
      <c r="G162" s="113">
        <v>5171.9191215999999</v>
      </c>
      <c r="H162" s="112" t="str">
        <f t="shared" si="58"/>
        <v>N/A</v>
      </c>
      <c r="I162" s="114">
        <v>109.4</v>
      </c>
      <c r="J162" s="114">
        <v>24.16</v>
      </c>
      <c r="K162" s="115" t="s">
        <v>732</v>
      </c>
      <c r="L162" s="116" t="str">
        <f t="shared" si="59"/>
        <v>Yes</v>
      </c>
    </row>
    <row r="163" spans="1:12" ht="25" x14ac:dyDescent="0.25">
      <c r="A163" s="4" t="s">
        <v>1276</v>
      </c>
      <c r="B163" s="115" t="s">
        <v>217</v>
      </c>
      <c r="C163" s="113">
        <v>1821.1972114</v>
      </c>
      <c r="D163" s="112" t="str">
        <f t="shared" si="56"/>
        <v>N/A</v>
      </c>
      <c r="E163" s="113">
        <v>2462.7682654</v>
      </c>
      <c r="F163" s="112" t="str">
        <f t="shared" si="57"/>
        <v>N/A</v>
      </c>
      <c r="G163" s="113">
        <v>14530.950804</v>
      </c>
      <c r="H163" s="112" t="str">
        <f t="shared" si="58"/>
        <v>N/A</v>
      </c>
      <c r="I163" s="114">
        <v>35.229999999999997</v>
      </c>
      <c r="J163" s="114">
        <v>490</v>
      </c>
      <c r="K163" s="115" t="s">
        <v>732</v>
      </c>
      <c r="L163" s="116" t="str">
        <f t="shared" si="59"/>
        <v>No</v>
      </c>
    </row>
    <row r="164" spans="1:12" ht="25" x14ac:dyDescent="0.25">
      <c r="A164" s="4" t="s">
        <v>1277</v>
      </c>
      <c r="B164" s="115" t="s">
        <v>217</v>
      </c>
      <c r="C164" s="113">
        <v>3932.4058967000001</v>
      </c>
      <c r="D164" s="112" t="str">
        <f t="shared" si="56"/>
        <v>N/A</v>
      </c>
      <c r="E164" s="113">
        <v>7895.5132680999996</v>
      </c>
      <c r="F164" s="112" t="str">
        <f t="shared" si="57"/>
        <v>N/A</v>
      </c>
      <c r="G164" s="113">
        <v>11228.594141</v>
      </c>
      <c r="H164" s="112" t="str">
        <f t="shared" si="58"/>
        <v>N/A</v>
      </c>
      <c r="I164" s="114">
        <v>100.8</v>
      </c>
      <c r="J164" s="114">
        <v>42.21</v>
      </c>
      <c r="K164" s="115" t="s">
        <v>732</v>
      </c>
      <c r="L164" s="116" t="str">
        <f t="shared" si="59"/>
        <v>No</v>
      </c>
    </row>
    <row r="165" spans="1:12" ht="25" x14ac:dyDescent="0.25">
      <c r="A165" s="4" t="s">
        <v>1278</v>
      </c>
      <c r="B165" s="115" t="s">
        <v>217</v>
      </c>
      <c r="C165" s="113">
        <v>1161.4992156000001</v>
      </c>
      <c r="D165" s="112" t="str">
        <f t="shared" si="56"/>
        <v>N/A</v>
      </c>
      <c r="E165" s="113">
        <v>2523.916064</v>
      </c>
      <c r="F165" s="112" t="str">
        <f t="shared" si="57"/>
        <v>N/A</v>
      </c>
      <c r="G165" s="113">
        <v>2752.349287</v>
      </c>
      <c r="H165" s="112" t="str">
        <f t="shared" si="58"/>
        <v>N/A</v>
      </c>
      <c r="I165" s="114">
        <v>117.3</v>
      </c>
      <c r="J165" s="114">
        <v>9.0510000000000002</v>
      </c>
      <c r="K165" s="115" t="s">
        <v>732</v>
      </c>
      <c r="L165" s="116" t="str">
        <f t="shared" si="59"/>
        <v>Yes</v>
      </c>
    </row>
    <row r="166" spans="1:12" ht="25" x14ac:dyDescent="0.25">
      <c r="A166" s="4" t="s">
        <v>1279</v>
      </c>
      <c r="B166" s="115" t="s">
        <v>217</v>
      </c>
      <c r="C166" s="113">
        <v>2488.6952916999999</v>
      </c>
      <c r="D166" s="112" t="str">
        <f t="shared" si="56"/>
        <v>N/A</v>
      </c>
      <c r="E166" s="113">
        <v>5407.6096783000003</v>
      </c>
      <c r="F166" s="112" t="str">
        <f t="shared" si="57"/>
        <v>N/A</v>
      </c>
      <c r="G166" s="113">
        <v>5525.0315934</v>
      </c>
      <c r="H166" s="112" t="str">
        <f t="shared" si="58"/>
        <v>N/A</v>
      </c>
      <c r="I166" s="114">
        <v>117.3</v>
      </c>
      <c r="J166" s="114">
        <v>2.1709999999999998</v>
      </c>
      <c r="K166" s="115" t="s">
        <v>732</v>
      </c>
      <c r="L166" s="116" t="str">
        <f t="shared" si="59"/>
        <v>Yes</v>
      </c>
    </row>
    <row r="167" spans="1:12" x14ac:dyDescent="0.25">
      <c r="A167" s="42" t="s">
        <v>545</v>
      </c>
      <c r="B167" s="117" t="s">
        <v>217</v>
      </c>
      <c r="C167" s="118">
        <v>1998394130</v>
      </c>
      <c r="D167" s="112" t="str">
        <f t="shared" si="56"/>
        <v>N/A</v>
      </c>
      <c r="E167" s="118">
        <v>2656446960</v>
      </c>
      <c r="F167" s="112" t="str">
        <f t="shared" si="57"/>
        <v>N/A</v>
      </c>
      <c r="G167" s="118">
        <v>2130676706</v>
      </c>
      <c r="H167" s="112" t="str">
        <f t="shared" si="58"/>
        <v>N/A</v>
      </c>
      <c r="I167" s="114">
        <v>32.93</v>
      </c>
      <c r="J167" s="114">
        <v>-19.8</v>
      </c>
      <c r="K167" s="115" t="s">
        <v>732</v>
      </c>
      <c r="L167" s="116" t="str">
        <f t="shared" si="59"/>
        <v>Yes</v>
      </c>
    </row>
    <row r="168" spans="1:12" x14ac:dyDescent="0.25">
      <c r="A168" s="42" t="s">
        <v>1280</v>
      </c>
      <c r="B168" s="117" t="s">
        <v>217</v>
      </c>
      <c r="C168" s="118">
        <v>2466.9918265000001</v>
      </c>
      <c r="D168" s="112" t="str">
        <f t="shared" si="56"/>
        <v>N/A</v>
      </c>
      <c r="E168" s="118">
        <v>1914.5894848</v>
      </c>
      <c r="F168" s="112" t="str">
        <f t="shared" si="57"/>
        <v>N/A</v>
      </c>
      <c r="G168" s="118">
        <v>1539.8601022</v>
      </c>
      <c r="H168" s="112" t="str">
        <f t="shared" si="58"/>
        <v>N/A</v>
      </c>
      <c r="I168" s="114">
        <v>-22.4</v>
      </c>
      <c r="J168" s="114">
        <v>-19.600000000000001</v>
      </c>
      <c r="K168" s="115" t="s">
        <v>732</v>
      </c>
      <c r="L168" s="116" t="str">
        <f t="shared" si="59"/>
        <v>Yes</v>
      </c>
    </row>
    <row r="169" spans="1:12" ht="25" x14ac:dyDescent="0.25">
      <c r="A169" s="42" t="s">
        <v>1281</v>
      </c>
      <c r="B169" s="115" t="s">
        <v>217</v>
      </c>
      <c r="C169" s="113">
        <v>15201.026209</v>
      </c>
      <c r="D169" s="112" t="str">
        <f t="shared" si="56"/>
        <v>N/A</v>
      </c>
      <c r="E169" s="113">
        <v>13025.155493</v>
      </c>
      <c r="F169" s="112" t="str">
        <f t="shared" si="57"/>
        <v>N/A</v>
      </c>
      <c r="G169" s="113">
        <v>7458.6866286000004</v>
      </c>
      <c r="H169" s="112" t="str">
        <f t="shared" si="58"/>
        <v>N/A</v>
      </c>
      <c r="I169" s="114">
        <v>-14.3</v>
      </c>
      <c r="J169" s="114">
        <v>-42.7</v>
      </c>
      <c r="K169" s="115" t="s">
        <v>732</v>
      </c>
      <c r="L169" s="116" t="str">
        <f t="shared" si="59"/>
        <v>No</v>
      </c>
    </row>
    <row r="170" spans="1:12" ht="25" x14ac:dyDescent="0.25">
      <c r="A170" s="42" t="s">
        <v>1282</v>
      </c>
      <c r="B170" s="115" t="s">
        <v>217</v>
      </c>
      <c r="C170" s="113">
        <v>6177.5007413000003</v>
      </c>
      <c r="D170" s="112" t="str">
        <f t="shared" si="56"/>
        <v>N/A</v>
      </c>
      <c r="E170" s="113">
        <v>4726.1285471000001</v>
      </c>
      <c r="F170" s="112" t="str">
        <f t="shared" si="57"/>
        <v>N/A</v>
      </c>
      <c r="G170" s="113">
        <v>5320.1664338999999</v>
      </c>
      <c r="H170" s="112" t="str">
        <f t="shared" si="58"/>
        <v>N/A</v>
      </c>
      <c r="I170" s="114">
        <v>-23.5</v>
      </c>
      <c r="J170" s="114">
        <v>12.57</v>
      </c>
      <c r="K170" s="115" t="s">
        <v>732</v>
      </c>
      <c r="L170" s="116" t="str">
        <f t="shared" si="59"/>
        <v>Yes</v>
      </c>
    </row>
    <row r="171" spans="1:12" ht="25" x14ac:dyDescent="0.25">
      <c r="A171" s="42" t="s">
        <v>1283</v>
      </c>
      <c r="B171" s="115" t="s">
        <v>217</v>
      </c>
      <c r="C171" s="113">
        <v>805.26036032000002</v>
      </c>
      <c r="D171" s="112" t="str">
        <f t="shared" si="56"/>
        <v>N/A</v>
      </c>
      <c r="E171" s="113">
        <v>489.00493941000002</v>
      </c>
      <c r="F171" s="112" t="str">
        <f t="shared" si="57"/>
        <v>N/A</v>
      </c>
      <c r="G171" s="113">
        <v>487.76201478000002</v>
      </c>
      <c r="H171" s="112" t="str">
        <f t="shared" si="58"/>
        <v>N/A</v>
      </c>
      <c r="I171" s="114">
        <v>-39.299999999999997</v>
      </c>
      <c r="J171" s="114">
        <v>-0.254</v>
      </c>
      <c r="K171" s="115" t="s">
        <v>732</v>
      </c>
      <c r="L171" s="116" t="str">
        <f t="shared" si="59"/>
        <v>Yes</v>
      </c>
    </row>
    <row r="172" spans="1:12" ht="25" x14ac:dyDescent="0.25">
      <c r="A172" s="42" t="s">
        <v>1284</v>
      </c>
      <c r="B172" s="115" t="s">
        <v>217</v>
      </c>
      <c r="C172" s="113">
        <v>1255.8821445000001</v>
      </c>
      <c r="D172" s="112" t="str">
        <f t="shared" si="56"/>
        <v>N/A</v>
      </c>
      <c r="E172" s="113">
        <v>555.20747077999999</v>
      </c>
      <c r="F172" s="112" t="str">
        <f t="shared" si="57"/>
        <v>N/A</v>
      </c>
      <c r="G172" s="113">
        <v>555.92343683000001</v>
      </c>
      <c r="H172" s="112" t="str">
        <f t="shared" si="58"/>
        <v>N/A</v>
      </c>
      <c r="I172" s="114">
        <v>-55.8</v>
      </c>
      <c r="J172" s="114">
        <v>0.129</v>
      </c>
      <c r="K172" s="115" t="s">
        <v>732</v>
      </c>
      <c r="L172" s="116" t="str">
        <f t="shared" si="59"/>
        <v>Yes</v>
      </c>
    </row>
    <row r="173" spans="1:12" ht="25" x14ac:dyDescent="0.25">
      <c r="A173" s="2" t="s">
        <v>546</v>
      </c>
      <c r="B173" s="115" t="s">
        <v>217</v>
      </c>
      <c r="C173" s="113">
        <v>116646488</v>
      </c>
      <c r="D173" s="112" t="str">
        <f t="shared" ref="D173:D181" si="64">IF($B173="N/A","N/A",IF(C173&gt;10,"No",IF(C173&lt;-10,"No","Yes")))</f>
        <v>N/A</v>
      </c>
      <c r="E173" s="113">
        <v>24785453</v>
      </c>
      <c r="F173" s="112" t="str">
        <f t="shared" ref="F173:F181" si="65">IF($B173="N/A","N/A",IF(E173&gt;10,"No",IF(E173&lt;-10,"No","Yes")))</f>
        <v>N/A</v>
      </c>
      <c r="G173" s="113">
        <v>7466305</v>
      </c>
      <c r="H173" s="112" t="str">
        <f t="shared" ref="H173:H181" si="66">IF($B173="N/A","N/A",IF(G173&gt;10,"No",IF(G173&lt;-10,"No","Yes")))</f>
        <v>N/A</v>
      </c>
      <c r="I173" s="114">
        <v>-78.8</v>
      </c>
      <c r="J173" s="114">
        <v>-69.900000000000006</v>
      </c>
      <c r="K173" s="115" t="s">
        <v>732</v>
      </c>
      <c r="L173" s="116" t="str">
        <f t="shared" ref="L173:L181" si="67">IF(J173="Div by 0", "N/A", IF(K173="N/A","N/A", IF(J173&gt;VALUE(MID(K173,1,2)), "No", IF(J173&lt;-1*VALUE(MID(K173,1,2)), "No", "Yes"))))</f>
        <v>No</v>
      </c>
    </row>
    <row r="174" spans="1:12" ht="25" x14ac:dyDescent="0.25">
      <c r="A174" s="2" t="s">
        <v>1285</v>
      </c>
      <c r="B174" s="115" t="s">
        <v>217</v>
      </c>
      <c r="C174" s="113">
        <v>681744514</v>
      </c>
      <c r="D174" s="112" t="str">
        <f t="shared" si="64"/>
        <v>N/A</v>
      </c>
      <c r="E174" s="113">
        <v>1155053617</v>
      </c>
      <c r="F174" s="112" t="str">
        <f t="shared" si="65"/>
        <v>N/A</v>
      </c>
      <c r="G174" s="113">
        <v>642995131</v>
      </c>
      <c r="H174" s="112" t="str">
        <f t="shared" si="66"/>
        <v>N/A</v>
      </c>
      <c r="I174" s="114">
        <v>69.430000000000007</v>
      </c>
      <c r="J174" s="114">
        <v>-44.3</v>
      </c>
      <c r="K174" s="115" t="s">
        <v>732</v>
      </c>
      <c r="L174" s="116" t="str">
        <f t="shared" si="67"/>
        <v>No</v>
      </c>
    </row>
    <row r="175" spans="1:12" ht="25" x14ac:dyDescent="0.25">
      <c r="A175" s="2" t="s">
        <v>547</v>
      </c>
      <c r="B175" s="115" t="s">
        <v>217</v>
      </c>
      <c r="C175" s="113">
        <v>339369586</v>
      </c>
      <c r="D175" s="112" t="str">
        <f t="shared" si="64"/>
        <v>N/A</v>
      </c>
      <c r="E175" s="113">
        <v>643504164</v>
      </c>
      <c r="F175" s="112" t="str">
        <f t="shared" si="65"/>
        <v>N/A</v>
      </c>
      <c r="G175" s="113">
        <v>671941371</v>
      </c>
      <c r="H175" s="112" t="str">
        <f t="shared" si="66"/>
        <v>N/A</v>
      </c>
      <c r="I175" s="114">
        <v>89.62</v>
      </c>
      <c r="J175" s="114">
        <v>4.4189999999999996</v>
      </c>
      <c r="K175" s="115" t="s">
        <v>732</v>
      </c>
      <c r="L175" s="116" t="str">
        <f t="shared" si="67"/>
        <v>Yes</v>
      </c>
    </row>
    <row r="176" spans="1:12" ht="25" x14ac:dyDescent="0.25">
      <c r="A176" s="2" t="s">
        <v>512</v>
      </c>
      <c r="B176" s="115" t="s">
        <v>217</v>
      </c>
      <c r="C176" s="113">
        <v>860633542</v>
      </c>
      <c r="D176" s="112" t="str">
        <f t="shared" si="64"/>
        <v>N/A</v>
      </c>
      <c r="E176" s="113">
        <v>833103726</v>
      </c>
      <c r="F176" s="112" t="str">
        <f t="shared" si="65"/>
        <v>N/A</v>
      </c>
      <c r="G176" s="113">
        <v>808273899</v>
      </c>
      <c r="H176" s="112" t="str">
        <f t="shared" si="66"/>
        <v>N/A</v>
      </c>
      <c r="I176" s="114">
        <v>-3.2</v>
      </c>
      <c r="J176" s="114">
        <v>-2.98</v>
      </c>
      <c r="K176" s="115" t="s">
        <v>732</v>
      </c>
      <c r="L176" s="116" t="str">
        <f t="shared" si="67"/>
        <v>Yes</v>
      </c>
    </row>
    <row r="177" spans="1:12" ht="25" x14ac:dyDescent="0.25">
      <c r="A177" s="2" t="s">
        <v>513</v>
      </c>
      <c r="B177" s="117" t="s">
        <v>217</v>
      </c>
      <c r="C177" s="118">
        <v>143.99858775000001</v>
      </c>
      <c r="D177" s="112" t="str">
        <f t="shared" si="64"/>
        <v>N/A</v>
      </c>
      <c r="E177" s="118">
        <v>17.863698543000002</v>
      </c>
      <c r="F177" s="112" t="str">
        <f t="shared" si="65"/>
        <v>N/A</v>
      </c>
      <c r="G177" s="118">
        <v>5.3959688715</v>
      </c>
      <c r="H177" s="112" t="str">
        <f t="shared" si="66"/>
        <v>N/A</v>
      </c>
      <c r="I177" s="114">
        <v>-87.6</v>
      </c>
      <c r="J177" s="114">
        <v>-69.8</v>
      </c>
      <c r="K177" s="115" t="s">
        <v>732</v>
      </c>
      <c r="L177" s="116" t="str">
        <f t="shared" si="67"/>
        <v>No</v>
      </c>
    </row>
    <row r="178" spans="1:12" ht="25" x14ac:dyDescent="0.25">
      <c r="A178" s="2" t="s">
        <v>1286</v>
      </c>
      <c r="B178" s="117" t="s">
        <v>217</v>
      </c>
      <c r="C178" s="118">
        <v>841.60482586000001</v>
      </c>
      <c r="D178" s="112" t="str">
        <f t="shared" si="64"/>
        <v>N/A</v>
      </c>
      <c r="E178" s="118">
        <v>832.48547506</v>
      </c>
      <c r="F178" s="112" t="str">
        <f t="shared" si="65"/>
        <v>N/A</v>
      </c>
      <c r="G178" s="118">
        <v>464.69863090000001</v>
      </c>
      <c r="H178" s="112" t="str">
        <f t="shared" si="66"/>
        <v>N/A</v>
      </c>
      <c r="I178" s="114">
        <v>-1.08</v>
      </c>
      <c r="J178" s="114">
        <v>-44.2</v>
      </c>
      <c r="K178" s="115" t="s">
        <v>732</v>
      </c>
      <c r="L178" s="116" t="str">
        <f t="shared" si="67"/>
        <v>No</v>
      </c>
    </row>
    <row r="179" spans="1:12" ht="25" x14ac:dyDescent="0.25">
      <c r="A179" s="2" t="s">
        <v>514</v>
      </c>
      <c r="B179" s="117" t="s">
        <v>217</v>
      </c>
      <c r="C179" s="118">
        <v>418.94738491999999</v>
      </c>
      <c r="D179" s="112" t="str">
        <f t="shared" si="64"/>
        <v>N/A</v>
      </c>
      <c r="E179" s="118">
        <v>463.79480726000003</v>
      </c>
      <c r="F179" s="112" t="str">
        <f t="shared" si="65"/>
        <v>N/A</v>
      </c>
      <c r="G179" s="118">
        <v>485.61835088999999</v>
      </c>
      <c r="H179" s="112" t="str">
        <f t="shared" si="66"/>
        <v>N/A</v>
      </c>
      <c r="I179" s="114">
        <v>10.7</v>
      </c>
      <c r="J179" s="114">
        <v>4.7050000000000001</v>
      </c>
      <c r="K179" s="115" t="s">
        <v>732</v>
      </c>
      <c r="L179" s="116" t="str">
        <f t="shared" si="67"/>
        <v>Yes</v>
      </c>
    </row>
    <row r="180" spans="1:12" ht="25" x14ac:dyDescent="0.25">
      <c r="A180" s="2" t="s">
        <v>515</v>
      </c>
      <c r="B180" s="115" t="s">
        <v>217</v>
      </c>
      <c r="C180" s="113">
        <v>1062.4410279000001</v>
      </c>
      <c r="D180" s="112" t="str">
        <f t="shared" si="64"/>
        <v>N/A</v>
      </c>
      <c r="E180" s="113">
        <v>600.44550391999996</v>
      </c>
      <c r="F180" s="112" t="str">
        <f t="shared" si="65"/>
        <v>N/A</v>
      </c>
      <c r="G180" s="113">
        <v>584.14715159000002</v>
      </c>
      <c r="H180" s="112" t="str">
        <f t="shared" si="66"/>
        <v>N/A</v>
      </c>
      <c r="I180" s="114">
        <v>-43.5</v>
      </c>
      <c r="J180" s="114">
        <v>-2.71</v>
      </c>
      <c r="K180" s="115" t="s">
        <v>732</v>
      </c>
      <c r="L180" s="116" t="str">
        <f t="shared" si="67"/>
        <v>Yes</v>
      </c>
    </row>
    <row r="181" spans="1:12" ht="25" x14ac:dyDescent="0.25">
      <c r="A181" s="2" t="s">
        <v>1684</v>
      </c>
      <c r="B181" s="115" t="s">
        <v>217</v>
      </c>
      <c r="C181" s="119">
        <v>58.038794992</v>
      </c>
      <c r="D181" s="112" t="str">
        <f t="shared" si="64"/>
        <v>N/A</v>
      </c>
      <c r="E181" s="119">
        <v>74.623488983000001</v>
      </c>
      <c r="F181" s="112" t="str">
        <f t="shared" si="65"/>
        <v>N/A</v>
      </c>
      <c r="G181" s="119">
        <v>78.717942417000003</v>
      </c>
      <c r="H181" s="112" t="str">
        <f t="shared" si="66"/>
        <v>N/A</v>
      </c>
      <c r="I181" s="114">
        <v>28.58</v>
      </c>
      <c r="J181" s="114">
        <v>5.4870000000000001</v>
      </c>
      <c r="K181" s="115" t="s">
        <v>732</v>
      </c>
      <c r="L181" s="116" t="str">
        <f t="shared" si="67"/>
        <v>Yes</v>
      </c>
    </row>
    <row r="182" spans="1:12" ht="25" x14ac:dyDescent="0.25">
      <c r="A182" s="2" t="s">
        <v>1685</v>
      </c>
      <c r="B182" s="120" t="s">
        <v>217</v>
      </c>
      <c r="C182" s="119" t="s">
        <v>217</v>
      </c>
      <c r="D182" s="116" t="str">
        <f t="shared" ref="D182:D185" si="68">IF($B182="N/A","N/A",IF(C182&lt;0,"No","Yes"))</f>
        <v>N/A</v>
      </c>
      <c r="E182" s="119">
        <v>26.206062110000001</v>
      </c>
      <c r="F182" s="116" t="str">
        <f t="shared" ref="F182:F185" si="69">IF($B182="N/A","N/A",IF(E182&lt;0,"No","Yes"))</f>
        <v>N/A</v>
      </c>
      <c r="G182" s="119">
        <v>56.610109889999997</v>
      </c>
      <c r="H182" s="116" t="str">
        <f t="shared" ref="H182:H185" si="70">IF($B182="N/A","N/A",IF(G182&lt;0,"No","Yes"))</f>
        <v>N/A</v>
      </c>
      <c r="I182" s="114" t="s">
        <v>217</v>
      </c>
      <c r="J182" s="114">
        <v>116</v>
      </c>
      <c r="K182" s="120" t="s">
        <v>732</v>
      </c>
      <c r="L182" s="116" t="str">
        <f t="shared" ref="L182:L213" si="71">IF(J182="Div by 0", "N/A", IF(OR(J182="N/A",K182="N/A"),"N/A", IF(J182&gt;VALUE(MID(K182,1,2)), "No", IF(J182&lt;-1*VALUE(MID(K182,1,2)), "No", "Yes"))))</f>
        <v>No</v>
      </c>
    </row>
    <row r="183" spans="1:12" ht="25" x14ac:dyDescent="0.25">
      <c r="A183" s="2" t="s">
        <v>1686</v>
      </c>
      <c r="B183" s="120" t="s">
        <v>217</v>
      </c>
      <c r="C183" s="119" t="s">
        <v>217</v>
      </c>
      <c r="D183" s="116" t="str">
        <f t="shared" si="68"/>
        <v>N/A</v>
      </c>
      <c r="E183" s="119">
        <v>55.516736123999998</v>
      </c>
      <c r="F183" s="116" t="str">
        <f t="shared" si="69"/>
        <v>N/A</v>
      </c>
      <c r="G183" s="119">
        <v>65.494209859999998</v>
      </c>
      <c r="H183" s="116" t="str">
        <f t="shared" si="70"/>
        <v>N/A</v>
      </c>
      <c r="I183" s="114" t="s">
        <v>217</v>
      </c>
      <c r="J183" s="114">
        <v>17.97</v>
      </c>
      <c r="K183" s="120" t="s">
        <v>732</v>
      </c>
      <c r="L183" s="116" t="str">
        <f t="shared" si="71"/>
        <v>Yes</v>
      </c>
    </row>
    <row r="184" spans="1:12" ht="25" x14ac:dyDescent="0.25">
      <c r="A184" s="2" t="s">
        <v>1687</v>
      </c>
      <c r="B184" s="120" t="s">
        <v>217</v>
      </c>
      <c r="C184" s="119" t="s">
        <v>217</v>
      </c>
      <c r="D184" s="116" t="str">
        <f t="shared" si="68"/>
        <v>N/A</v>
      </c>
      <c r="E184" s="119">
        <v>83.483012306999996</v>
      </c>
      <c r="F184" s="116" t="str">
        <f t="shared" si="69"/>
        <v>N/A</v>
      </c>
      <c r="G184" s="119">
        <v>83.403059134000003</v>
      </c>
      <c r="H184" s="116" t="str">
        <f t="shared" si="70"/>
        <v>N/A</v>
      </c>
      <c r="I184" s="114" t="s">
        <v>217</v>
      </c>
      <c r="J184" s="114">
        <v>-9.6000000000000002E-2</v>
      </c>
      <c r="K184" s="120" t="s">
        <v>732</v>
      </c>
      <c r="L184" s="116" t="str">
        <f t="shared" si="71"/>
        <v>Yes</v>
      </c>
    </row>
    <row r="185" spans="1:12" ht="25" x14ac:dyDescent="0.25">
      <c r="A185" s="2" t="s">
        <v>1688</v>
      </c>
      <c r="B185" s="120" t="s">
        <v>217</v>
      </c>
      <c r="C185" s="119" t="s">
        <v>217</v>
      </c>
      <c r="D185" s="116" t="str">
        <f t="shared" si="68"/>
        <v>N/A</v>
      </c>
      <c r="E185" s="119">
        <v>79.965509748000002</v>
      </c>
      <c r="F185" s="116" t="str">
        <f t="shared" si="69"/>
        <v>N/A</v>
      </c>
      <c r="G185" s="119">
        <v>79.807605193000001</v>
      </c>
      <c r="H185" s="116" t="str">
        <f t="shared" si="70"/>
        <v>N/A</v>
      </c>
      <c r="I185" s="114" t="s">
        <v>217</v>
      </c>
      <c r="J185" s="114">
        <v>-0.19700000000000001</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7.6437358195999998</v>
      </c>
      <c r="F186" s="112" t="str">
        <f t="shared" ref="F186:F213" si="73">IF($B186="N/A","N/A",IF(E186&gt;10,"No",IF(E186&lt;-10,"No","Yes")))</f>
        <v>N/A</v>
      </c>
      <c r="G186" s="119">
        <v>7.389270078</v>
      </c>
      <c r="H186" s="112" t="str">
        <f t="shared" ref="H186:H213" si="74">IF($B186="N/A","N/A",IF(G186&gt;10,"No",IF(G186&lt;-10,"No","Yes")))</f>
        <v>N/A</v>
      </c>
      <c r="I186" s="114" t="s">
        <v>217</v>
      </c>
      <c r="J186" s="114">
        <v>-3.33</v>
      </c>
      <c r="K186" s="115" t="s">
        <v>732</v>
      </c>
      <c r="L186" s="116" t="str">
        <f t="shared" si="71"/>
        <v>Yes</v>
      </c>
    </row>
    <row r="187" spans="1:12" ht="25" x14ac:dyDescent="0.25">
      <c r="A187" s="2" t="s">
        <v>1690</v>
      </c>
      <c r="B187" s="117" t="s">
        <v>217</v>
      </c>
      <c r="C187" s="119" t="s">
        <v>217</v>
      </c>
      <c r="D187" s="112" t="str">
        <f t="shared" si="72"/>
        <v>N/A</v>
      </c>
      <c r="E187" s="119">
        <v>5.0451320000000001E-4</v>
      </c>
      <c r="F187" s="112" t="str">
        <f t="shared" si="73"/>
        <v>N/A</v>
      </c>
      <c r="G187" s="119">
        <v>2.5294828999999999E-3</v>
      </c>
      <c r="H187" s="112" t="str">
        <f t="shared" si="74"/>
        <v>N/A</v>
      </c>
      <c r="I187" s="114" t="s">
        <v>217</v>
      </c>
      <c r="J187" s="114">
        <v>401.4</v>
      </c>
      <c r="K187" s="115" t="s">
        <v>732</v>
      </c>
      <c r="L187" s="116" t="str">
        <f t="shared" si="71"/>
        <v>No</v>
      </c>
    </row>
    <row r="188" spans="1:12" ht="25" x14ac:dyDescent="0.25">
      <c r="A188" s="2" t="s">
        <v>1691</v>
      </c>
      <c r="B188" s="117" t="s">
        <v>217</v>
      </c>
      <c r="C188" s="119" t="s">
        <v>217</v>
      </c>
      <c r="D188" s="112" t="str">
        <f t="shared" si="72"/>
        <v>N/A</v>
      </c>
      <c r="E188" s="119">
        <v>0.1323986865</v>
      </c>
      <c r="F188" s="112" t="str">
        <f t="shared" si="73"/>
        <v>N/A</v>
      </c>
      <c r="G188" s="119">
        <v>0.15986332119999999</v>
      </c>
      <c r="H188" s="112" t="str">
        <f t="shared" si="74"/>
        <v>N/A</v>
      </c>
      <c r="I188" s="114" t="s">
        <v>217</v>
      </c>
      <c r="J188" s="114">
        <v>20.74</v>
      </c>
      <c r="K188" s="115" t="s">
        <v>732</v>
      </c>
      <c r="L188" s="116" t="str">
        <f t="shared" si="71"/>
        <v>Yes</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1.8032322456000001</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70.498877097999994</v>
      </c>
      <c r="F191" s="112" t="str">
        <f t="shared" si="73"/>
        <v>N/A</v>
      </c>
      <c r="G191" s="119">
        <v>73.484731318000001</v>
      </c>
      <c r="H191" s="112" t="str">
        <f t="shared" si="74"/>
        <v>N/A</v>
      </c>
      <c r="I191" s="114" t="s">
        <v>217</v>
      </c>
      <c r="J191" s="114">
        <v>4.2350000000000003</v>
      </c>
      <c r="K191" s="115" t="s">
        <v>732</v>
      </c>
      <c r="L191" s="116" t="str">
        <f t="shared" si="71"/>
        <v>Yes</v>
      </c>
    </row>
    <row r="192" spans="1:12" ht="25" x14ac:dyDescent="0.25">
      <c r="A192" s="2" t="s">
        <v>1695</v>
      </c>
      <c r="B192" s="117" t="s">
        <v>217</v>
      </c>
      <c r="C192" s="119" t="s">
        <v>217</v>
      </c>
      <c r="D192" s="112" t="str">
        <f t="shared" si="72"/>
        <v>N/A</v>
      </c>
      <c r="E192" s="119">
        <v>0</v>
      </c>
      <c r="F192" s="112" t="str">
        <f t="shared" si="73"/>
        <v>N/A</v>
      </c>
      <c r="G192" s="119">
        <v>0</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0.2277516872</v>
      </c>
      <c r="F193" s="112" t="str">
        <f t="shared" si="73"/>
        <v>N/A</v>
      </c>
      <c r="G193" s="119">
        <v>0.36749773429999999</v>
      </c>
      <c r="H193" s="112" t="str">
        <f t="shared" si="74"/>
        <v>N/A</v>
      </c>
      <c r="I193" s="114" t="s">
        <v>217</v>
      </c>
      <c r="J193" s="114">
        <v>61.36</v>
      </c>
      <c r="K193" s="115" t="s">
        <v>732</v>
      </c>
      <c r="L193" s="116" t="str">
        <f t="shared" si="71"/>
        <v>No</v>
      </c>
    </row>
    <row r="194" spans="1:12" ht="25" x14ac:dyDescent="0.25">
      <c r="A194" s="2" t="s">
        <v>1697</v>
      </c>
      <c r="B194" s="117" t="s">
        <v>217</v>
      </c>
      <c r="C194" s="119" t="s">
        <v>217</v>
      </c>
      <c r="D194" s="112" t="str">
        <f t="shared" si="72"/>
        <v>N/A</v>
      </c>
      <c r="E194" s="119">
        <v>30.767234893000001</v>
      </c>
      <c r="F194" s="112" t="str">
        <f t="shared" si="73"/>
        <v>N/A</v>
      </c>
      <c r="G194" s="119">
        <v>30.151291988000001</v>
      </c>
      <c r="H194" s="112" t="str">
        <f t="shared" si="74"/>
        <v>N/A</v>
      </c>
      <c r="I194" s="114" t="s">
        <v>217</v>
      </c>
      <c r="J194" s="114">
        <v>-2</v>
      </c>
      <c r="K194" s="115" t="s">
        <v>732</v>
      </c>
      <c r="L194" s="116" t="str">
        <f t="shared" si="71"/>
        <v>Yes</v>
      </c>
    </row>
    <row r="195" spans="1:12" ht="25" x14ac:dyDescent="0.25">
      <c r="A195" s="2" t="s">
        <v>1698</v>
      </c>
      <c r="B195" s="117" t="s">
        <v>217</v>
      </c>
      <c r="C195" s="119" t="s">
        <v>217</v>
      </c>
      <c r="D195" s="112" t="str">
        <f t="shared" si="72"/>
        <v>N/A</v>
      </c>
      <c r="E195" s="119">
        <v>1.7367507618</v>
      </c>
      <c r="F195" s="112" t="str">
        <f t="shared" si="73"/>
        <v>N/A</v>
      </c>
      <c r="G195" s="119">
        <v>3.6801085799000002</v>
      </c>
      <c r="H195" s="112" t="str">
        <f t="shared" si="74"/>
        <v>N/A</v>
      </c>
      <c r="I195" s="114" t="s">
        <v>217</v>
      </c>
      <c r="J195" s="114">
        <v>111.9</v>
      </c>
      <c r="K195" s="115" t="s">
        <v>732</v>
      </c>
      <c r="L195" s="116" t="str">
        <f t="shared" si="71"/>
        <v>No</v>
      </c>
    </row>
    <row r="196" spans="1:12" ht="25" x14ac:dyDescent="0.25">
      <c r="A196" s="2" t="s">
        <v>1699</v>
      </c>
      <c r="B196" s="117" t="s">
        <v>217</v>
      </c>
      <c r="C196" s="119" t="s">
        <v>217</v>
      </c>
      <c r="D196" s="112" t="str">
        <f t="shared" si="72"/>
        <v>N/A</v>
      </c>
      <c r="E196" s="119">
        <v>0.67165125739999998</v>
      </c>
      <c r="F196" s="112" t="str">
        <f t="shared" si="73"/>
        <v>N/A</v>
      </c>
      <c r="G196" s="119">
        <v>1.2218125262999999</v>
      </c>
      <c r="H196" s="112" t="str">
        <f t="shared" si="74"/>
        <v>N/A</v>
      </c>
      <c r="I196" s="114" t="s">
        <v>217</v>
      </c>
      <c r="J196" s="114">
        <v>81.91</v>
      </c>
      <c r="K196" s="115" t="s">
        <v>732</v>
      </c>
      <c r="L196" s="116" t="str">
        <f t="shared" si="71"/>
        <v>No</v>
      </c>
    </row>
    <row r="197" spans="1:12" ht="25" x14ac:dyDescent="0.25">
      <c r="A197" s="2" t="s">
        <v>1700</v>
      </c>
      <c r="B197" s="117" t="s">
        <v>217</v>
      </c>
      <c r="C197" s="119" t="s">
        <v>217</v>
      </c>
      <c r="D197" s="112" t="str">
        <f t="shared" si="72"/>
        <v>N/A</v>
      </c>
      <c r="E197" s="119">
        <v>56.577555214999997</v>
      </c>
      <c r="F197" s="112" t="str">
        <f t="shared" si="73"/>
        <v>N/A</v>
      </c>
      <c r="G197" s="119">
        <v>57.503530435000002</v>
      </c>
      <c r="H197" s="112" t="str">
        <f t="shared" si="74"/>
        <v>N/A</v>
      </c>
      <c r="I197" s="114" t="s">
        <v>217</v>
      </c>
      <c r="J197" s="114">
        <v>1.637</v>
      </c>
      <c r="K197" s="115" t="s">
        <v>732</v>
      </c>
      <c r="L197" s="116" t="str">
        <f t="shared" si="71"/>
        <v>Yes</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1.2785086012</v>
      </c>
      <c r="F199" s="112" t="str">
        <f t="shared" si="73"/>
        <v>N/A</v>
      </c>
      <c r="G199" s="119">
        <v>1.5130644179999999</v>
      </c>
      <c r="H199" s="112" t="str">
        <f t="shared" si="74"/>
        <v>N/A</v>
      </c>
      <c r="I199" s="114" t="s">
        <v>217</v>
      </c>
      <c r="J199" s="114">
        <v>18.350000000000001</v>
      </c>
      <c r="K199" s="115" t="s">
        <v>732</v>
      </c>
      <c r="L199" s="116" t="str">
        <f t="shared" si="71"/>
        <v>Yes</v>
      </c>
    </row>
    <row r="200" spans="1:12" ht="25" x14ac:dyDescent="0.25">
      <c r="A200" s="2" t="s">
        <v>1703</v>
      </c>
      <c r="B200" s="117" t="s">
        <v>217</v>
      </c>
      <c r="C200" s="119" t="s">
        <v>217</v>
      </c>
      <c r="D200" s="112" t="str">
        <f t="shared" si="72"/>
        <v>N/A</v>
      </c>
      <c r="E200" s="119">
        <v>8.0092916922999997</v>
      </c>
      <c r="F200" s="112" t="str">
        <f t="shared" si="73"/>
        <v>N/A</v>
      </c>
      <c r="G200" s="119">
        <v>8.3494617983000001</v>
      </c>
      <c r="H200" s="112" t="str">
        <f t="shared" si="74"/>
        <v>N/A</v>
      </c>
      <c r="I200" s="114" t="s">
        <v>217</v>
      </c>
      <c r="J200" s="114">
        <v>4.2469999999999999</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4.4253017700000001E-2</v>
      </c>
      <c r="F203" s="112" t="str">
        <f t="shared" si="73"/>
        <v>N/A</v>
      </c>
      <c r="G203" s="119">
        <v>0.64971575839999995</v>
      </c>
      <c r="H203" s="112" t="str">
        <f t="shared" si="74"/>
        <v>N/A</v>
      </c>
      <c r="I203" s="114" t="s">
        <v>217</v>
      </c>
      <c r="J203" s="114">
        <v>1368</v>
      </c>
      <c r="K203" s="115" t="s">
        <v>732</v>
      </c>
      <c r="L203" s="116" t="str">
        <f t="shared" si="71"/>
        <v>No</v>
      </c>
    </row>
    <row r="204" spans="1:12" ht="25" x14ac:dyDescent="0.25">
      <c r="A204" s="2" t="s">
        <v>1707</v>
      </c>
      <c r="B204" s="117" t="s">
        <v>217</v>
      </c>
      <c r="C204" s="119" t="s">
        <v>217</v>
      </c>
      <c r="D204" s="112" t="str">
        <f t="shared" si="72"/>
        <v>N/A</v>
      </c>
      <c r="E204" s="119">
        <v>4.3243991000000001E-3</v>
      </c>
      <c r="F204" s="112" t="str">
        <f t="shared" si="73"/>
        <v>N/A</v>
      </c>
      <c r="G204" s="119">
        <v>2.6306622500000001E-2</v>
      </c>
      <c r="H204" s="112" t="str">
        <f t="shared" si="74"/>
        <v>N/A</v>
      </c>
      <c r="I204" s="114" t="s">
        <v>217</v>
      </c>
      <c r="J204" s="114">
        <v>508.3</v>
      </c>
      <c r="K204" s="115" t="s">
        <v>732</v>
      </c>
      <c r="L204" s="116" t="str">
        <f t="shared" si="71"/>
        <v>No</v>
      </c>
    </row>
    <row r="205" spans="1:12" ht="25" x14ac:dyDescent="0.25">
      <c r="A205" s="2" t="s">
        <v>1708</v>
      </c>
      <c r="B205" s="117" t="s">
        <v>217</v>
      </c>
      <c r="C205" s="119" t="s">
        <v>217</v>
      </c>
      <c r="D205" s="112" t="str">
        <f t="shared" si="72"/>
        <v>N/A</v>
      </c>
      <c r="E205" s="119">
        <v>0.29665377999999998</v>
      </c>
      <c r="F205" s="112" t="str">
        <f t="shared" si="73"/>
        <v>N/A</v>
      </c>
      <c r="G205" s="119">
        <v>0.25880223920000001</v>
      </c>
      <c r="H205" s="112" t="str">
        <f t="shared" si="74"/>
        <v>N/A</v>
      </c>
      <c r="I205" s="114" t="s">
        <v>217</v>
      </c>
      <c r="J205" s="114">
        <v>-12.8</v>
      </c>
      <c r="K205" s="115" t="s">
        <v>732</v>
      </c>
      <c r="L205" s="116" t="str">
        <f t="shared" si="71"/>
        <v>Yes</v>
      </c>
    </row>
    <row r="206" spans="1:12" ht="25" x14ac:dyDescent="0.25">
      <c r="A206" s="2" t="s">
        <v>1709</v>
      </c>
      <c r="B206" s="117" t="s">
        <v>217</v>
      </c>
      <c r="C206" s="119" t="s">
        <v>217</v>
      </c>
      <c r="D206" s="112" t="str">
        <f t="shared" si="72"/>
        <v>N/A</v>
      </c>
      <c r="E206" s="119">
        <v>3.6036660000000003E-4</v>
      </c>
      <c r="F206" s="112" t="str">
        <f t="shared" si="73"/>
        <v>N/A</v>
      </c>
      <c r="G206" s="119">
        <v>4.3362564999999999E-3</v>
      </c>
      <c r="H206" s="112" t="str">
        <f t="shared" si="74"/>
        <v>N/A</v>
      </c>
      <c r="I206" s="114" t="s">
        <v>217</v>
      </c>
      <c r="J206" s="114">
        <v>1103</v>
      </c>
      <c r="K206" s="115" t="s">
        <v>732</v>
      </c>
      <c r="L206" s="116" t="str">
        <f t="shared" si="71"/>
        <v>No</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14.372717078000001</v>
      </c>
      <c r="F208" s="112" t="str">
        <f t="shared" si="73"/>
        <v>N/A</v>
      </c>
      <c r="G208" s="119">
        <v>15.32960608</v>
      </c>
      <c r="H208" s="112" t="str">
        <f t="shared" si="74"/>
        <v>N/A</v>
      </c>
      <c r="I208" s="114" t="s">
        <v>217</v>
      </c>
      <c r="J208" s="114">
        <v>6.6580000000000004</v>
      </c>
      <c r="K208" s="115" t="s">
        <v>732</v>
      </c>
      <c r="L208" s="116" t="str">
        <f t="shared" si="71"/>
        <v>Yes</v>
      </c>
    </row>
    <row r="209" spans="1:12" ht="25" x14ac:dyDescent="0.25">
      <c r="A209" s="2" t="s">
        <v>1712</v>
      </c>
      <c r="B209" s="117" t="s">
        <v>217</v>
      </c>
      <c r="C209" s="119" t="s">
        <v>217</v>
      </c>
      <c r="D209" s="112" t="str">
        <f t="shared" si="72"/>
        <v>N/A</v>
      </c>
      <c r="E209" s="119">
        <v>8.0217603799999995E-2</v>
      </c>
      <c r="F209" s="112" t="str">
        <f t="shared" si="73"/>
        <v>N/A</v>
      </c>
      <c r="G209" s="119">
        <v>8.10157247E-2</v>
      </c>
      <c r="H209" s="112" t="str">
        <f t="shared" si="74"/>
        <v>N/A</v>
      </c>
      <c r="I209" s="114" t="s">
        <v>217</v>
      </c>
      <c r="J209" s="114">
        <v>0.99490000000000001</v>
      </c>
      <c r="K209" s="115" t="s">
        <v>732</v>
      </c>
      <c r="L209" s="116" t="str">
        <f t="shared" si="71"/>
        <v>Yes</v>
      </c>
    </row>
    <row r="210" spans="1:12" ht="25" x14ac:dyDescent="0.25">
      <c r="A210" s="2" t="s">
        <v>1713</v>
      </c>
      <c r="B210" s="117" t="s">
        <v>217</v>
      </c>
      <c r="C210" s="119" t="s">
        <v>217</v>
      </c>
      <c r="D210" s="112" t="str">
        <f t="shared" si="72"/>
        <v>N/A</v>
      </c>
      <c r="E210" s="119">
        <v>23.920846198</v>
      </c>
      <c r="F210" s="112" t="str">
        <f t="shared" si="73"/>
        <v>N/A</v>
      </c>
      <c r="G210" s="119">
        <v>22.544920003000001</v>
      </c>
      <c r="H210" s="112" t="str">
        <f t="shared" si="74"/>
        <v>N/A</v>
      </c>
      <c r="I210" s="114" t="s">
        <v>217</v>
      </c>
      <c r="J210" s="114">
        <v>-5.75</v>
      </c>
      <c r="K210" s="115" t="s">
        <v>732</v>
      </c>
      <c r="L210" s="116" t="str">
        <f t="shared" si="71"/>
        <v>Yes</v>
      </c>
    </row>
    <row r="211" spans="1:12" ht="25" x14ac:dyDescent="0.25">
      <c r="A211" s="2" t="s">
        <v>1714</v>
      </c>
      <c r="B211" s="117" t="s">
        <v>217</v>
      </c>
      <c r="C211" s="119" t="s">
        <v>217</v>
      </c>
      <c r="D211" s="112" t="str">
        <f t="shared" si="72"/>
        <v>N/A</v>
      </c>
      <c r="E211" s="119">
        <v>0</v>
      </c>
      <c r="F211" s="112" t="str">
        <f t="shared" si="73"/>
        <v>N/A</v>
      </c>
      <c r="G211" s="119">
        <v>1.42373754E-2</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1.4454189999999999E-4</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1.2679138234</v>
      </c>
      <c r="F213" s="112" t="str">
        <f t="shared" si="73"/>
        <v>N/A</v>
      </c>
      <c r="G213" s="119">
        <v>1.2815805944000001</v>
      </c>
      <c r="H213" s="112" t="str">
        <f t="shared" si="74"/>
        <v>N/A</v>
      </c>
      <c r="I213" s="114" t="s">
        <v>217</v>
      </c>
      <c r="J213" s="114">
        <v>1.0780000000000001</v>
      </c>
      <c r="K213" s="115" t="s">
        <v>732</v>
      </c>
      <c r="L213" s="116" t="str">
        <f t="shared" si="71"/>
        <v>Yes</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528652</v>
      </c>
      <c r="D6" s="11" t="str">
        <f t="shared" ref="D6:D39" si="0">IF($B6="N/A","N/A",IF(C6&gt;10,"No",IF(C6&lt;-10,"No","Yes")))</f>
        <v>N/A</v>
      </c>
      <c r="E6" s="1">
        <v>65479</v>
      </c>
      <c r="F6" s="11" t="str">
        <f t="shared" ref="F6:F39" si="1">IF($B6="N/A","N/A",IF(E6&gt;10,"No",IF(E6&lt;-10,"No","Yes")))</f>
        <v>N/A</v>
      </c>
      <c r="G6" s="1">
        <v>45132</v>
      </c>
      <c r="H6" s="11" t="str">
        <f t="shared" ref="H6:H39" si="2">IF($B6="N/A","N/A",IF(G6&gt;10,"No",IF(G6&lt;-10,"No","Yes")))</f>
        <v>N/A</v>
      </c>
      <c r="I6" s="12">
        <v>-87.6</v>
      </c>
      <c r="J6" s="12">
        <v>-31.1</v>
      </c>
      <c r="K6" s="41" t="s">
        <v>732</v>
      </c>
      <c r="L6" s="9" t="str">
        <f t="shared" ref="L6:L39" si="3">IF(J6="Div by 0", "N/A", IF(K6="N/A","N/A", IF(J6&gt;VALUE(MID(K6,1,2)), "No", IF(J6&lt;-1*VALUE(MID(K6,1,2)), "No", "Yes"))))</f>
        <v>No</v>
      </c>
    </row>
    <row r="7" spans="1:12" x14ac:dyDescent="0.25">
      <c r="A7" s="16" t="s">
        <v>4</v>
      </c>
      <c r="B7" s="33" t="s">
        <v>217</v>
      </c>
      <c r="C7" s="34">
        <v>423176</v>
      </c>
      <c r="D7" s="11" t="str">
        <f t="shared" si="0"/>
        <v>N/A</v>
      </c>
      <c r="E7" s="34">
        <v>51389</v>
      </c>
      <c r="F7" s="11" t="str">
        <f t="shared" si="1"/>
        <v>N/A</v>
      </c>
      <c r="G7" s="34">
        <v>33297</v>
      </c>
      <c r="H7" s="11" t="str">
        <f t="shared" si="2"/>
        <v>N/A</v>
      </c>
      <c r="I7" s="12">
        <v>-87.9</v>
      </c>
      <c r="J7" s="12">
        <v>-35.200000000000003</v>
      </c>
      <c r="K7" s="41" t="s">
        <v>732</v>
      </c>
      <c r="L7" s="9" t="str">
        <f t="shared" si="3"/>
        <v>No</v>
      </c>
    </row>
    <row r="8" spans="1:12" x14ac:dyDescent="0.25">
      <c r="A8" s="16" t="s">
        <v>363</v>
      </c>
      <c r="B8" s="33" t="s">
        <v>217</v>
      </c>
      <c r="C8" s="34" t="s">
        <v>217</v>
      </c>
      <c r="D8" s="11" t="str">
        <f>IF($B8="N/A","N/A",IF(C8&gt;10,"No",IF(C8&lt;-10,"No","Yes")))</f>
        <v>N/A</v>
      </c>
      <c r="E8" s="34" t="s">
        <v>217</v>
      </c>
      <c r="F8" s="11" t="str">
        <f t="shared" si="1"/>
        <v>N/A</v>
      </c>
      <c r="G8" s="8">
        <v>73.776921032000004</v>
      </c>
      <c r="H8" s="11" t="str">
        <f t="shared" si="2"/>
        <v>N/A</v>
      </c>
      <c r="I8" s="12" t="s">
        <v>217</v>
      </c>
      <c r="J8" s="12" t="s">
        <v>217</v>
      </c>
      <c r="K8" s="41" t="s">
        <v>732</v>
      </c>
      <c r="L8" s="9" t="str">
        <f t="shared" si="3"/>
        <v>No</v>
      </c>
    </row>
    <row r="9" spans="1:12" x14ac:dyDescent="0.25">
      <c r="A9" s="16" t="s">
        <v>83</v>
      </c>
      <c r="B9" s="33" t="s">
        <v>217</v>
      </c>
      <c r="C9" s="34">
        <v>420674.58</v>
      </c>
      <c r="D9" s="11" t="str">
        <f t="shared" si="0"/>
        <v>N/A</v>
      </c>
      <c r="E9" s="34">
        <v>59305.71</v>
      </c>
      <c r="F9" s="11" t="str">
        <f t="shared" si="1"/>
        <v>N/A</v>
      </c>
      <c r="G9" s="34">
        <v>36206.730000000003</v>
      </c>
      <c r="H9" s="11" t="str">
        <f t="shared" si="2"/>
        <v>N/A</v>
      </c>
      <c r="I9" s="12">
        <v>-85.9</v>
      </c>
      <c r="J9" s="12">
        <v>-38.9</v>
      </c>
      <c r="K9" s="41" t="s">
        <v>732</v>
      </c>
      <c r="L9" s="9" t="str">
        <f t="shared" si="3"/>
        <v>No</v>
      </c>
    </row>
    <row r="10" spans="1:12" x14ac:dyDescent="0.25">
      <c r="A10" s="16" t="s">
        <v>100</v>
      </c>
      <c r="B10" s="33" t="s">
        <v>217</v>
      </c>
      <c r="C10" s="34">
        <v>896</v>
      </c>
      <c r="D10" s="11" t="str">
        <f t="shared" si="0"/>
        <v>N/A</v>
      </c>
      <c r="E10" s="34">
        <v>32</v>
      </c>
      <c r="F10" s="11" t="str">
        <f t="shared" si="1"/>
        <v>N/A</v>
      </c>
      <c r="G10" s="34">
        <v>11</v>
      </c>
      <c r="H10" s="11" t="str">
        <f t="shared" si="2"/>
        <v>N/A</v>
      </c>
      <c r="I10" s="12">
        <v>-96.4</v>
      </c>
      <c r="J10" s="12">
        <v>-84.4</v>
      </c>
      <c r="K10" s="41" t="s">
        <v>732</v>
      </c>
      <c r="L10" s="9" t="str">
        <f t="shared" si="3"/>
        <v>No</v>
      </c>
    </row>
    <row r="11" spans="1:12" x14ac:dyDescent="0.25">
      <c r="A11" s="16" t="s">
        <v>983</v>
      </c>
      <c r="B11" s="33" t="s">
        <v>217</v>
      </c>
      <c r="C11" s="34">
        <v>218</v>
      </c>
      <c r="D11" s="11" t="str">
        <f t="shared" si="0"/>
        <v>N/A</v>
      </c>
      <c r="E11" s="34">
        <v>28</v>
      </c>
      <c r="F11" s="11" t="str">
        <f t="shared" si="1"/>
        <v>N/A</v>
      </c>
      <c r="G11" s="34">
        <v>11</v>
      </c>
      <c r="H11" s="11" t="str">
        <f t="shared" si="2"/>
        <v>N/A</v>
      </c>
      <c r="I11" s="12">
        <v>-87.2</v>
      </c>
      <c r="J11" s="12">
        <v>-82.1</v>
      </c>
      <c r="K11" s="41" t="s">
        <v>732</v>
      </c>
      <c r="L11" s="9" t="str">
        <f t="shared" si="3"/>
        <v>No</v>
      </c>
    </row>
    <row r="12" spans="1:12" x14ac:dyDescent="0.25">
      <c r="A12" s="16" t="s">
        <v>984</v>
      </c>
      <c r="B12" s="33" t="s">
        <v>217</v>
      </c>
      <c r="C12" s="34">
        <v>281</v>
      </c>
      <c r="D12" s="11" t="str">
        <f t="shared" si="0"/>
        <v>N/A</v>
      </c>
      <c r="E12" s="34">
        <v>0</v>
      </c>
      <c r="F12" s="11" t="str">
        <f t="shared" si="1"/>
        <v>N/A</v>
      </c>
      <c r="G12" s="34">
        <v>0</v>
      </c>
      <c r="H12" s="11" t="str">
        <f t="shared" si="2"/>
        <v>N/A</v>
      </c>
      <c r="I12" s="12">
        <v>-100</v>
      </c>
      <c r="J12" s="12" t="s">
        <v>1742</v>
      </c>
      <c r="K12" s="41" t="s">
        <v>732</v>
      </c>
      <c r="L12" s="9" t="str">
        <f t="shared" si="3"/>
        <v>N/A</v>
      </c>
    </row>
    <row r="13" spans="1:12" x14ac:dyDescent="0.25">
      <c r="A13" s="16" t="s">
        <v>985</v>
      </c>
      <c r="B13" s="33" t="s">
        <v>217</v>
      </c>
      <c r="C13" s="34">
        <v>202</v>
      </c>
      <c r="D13" s="11" t="str">
        <f t="shared" si="0"/>
        <v>N/A</v>
      </c>
      <c r="E13" s="34">
        <v>11</v>
      </c>
      <c r="F13" s="11" t="str">
        <f t="shared" si="1"/>
        <v>N/A</v>
      </c>
      <c r="G13" s="34">
        <v>0</v>
      </c>
      <c r="H13" s="11" t="str">
        <f t="shared" si="2"/>
        <v>N/A</v>
      </c>
      <c r="I13" s="12">
        <v>-99.5</v>
      </c>
      <c r="J13" s="12">
        <v>-100</v>
      </c>
      <c r="K13" s="41" t="s">
        <v>732</v>
      </c>
      <c r="L13" s="9" t="str">
        <f t="shared" si="3"/>
        <v>No</v>
      </c>
    </row>
    <row r="14" spans="1:12" x14ac:dyDescent="0.25">
      <c r="A14" s="16" t="s">
        <v>986</v>
      </c>
      <c r="B14" s="33" t="s">
        <v>217</v>
      </c>
      <c r="C14" s="34">
        <v>193</v>
      </c>
      <c r="D14" s="11" t="str">
        <f t="shared" si="0"/>
        <v>N/A</v>
      </c>
      <c r="E14" s="34">
        <v>11</v>
      </c>
      <c r="F14" s="11" t="str">
        <f t="shared" si="1"/>
        <v>N/A</v>
      </c>
      <c r="G14" s="34">
        <v>0</v>
      </c>
      <c r="H14" s="11" t="str">
        <f t="shared" si="2"/>
        <v>N/A</v>
      </c>
      <c r="I14" s="12">
        <v>-99</v>
      </c>
      <c r="J14" s="12">
        <v>-100</v>
      </c>
      <c r="K14" s="41" t="s">
        <v>732</v>
      </c>
      <c r="L14" s="9" t="str">
        <f t="shared" si="3"/>
        <v>No</v>
      </c>
    </row>
    <row r="15" spans="1:12" x14ac:dyDescent="0.25">
      <c r="A15" s="4" t="s">
        <v>987</v>
      </c>
      <c r="B15" s="33" t="s">
        <v>217</v>
      </c>
      <c r="C15" s="34">
        <v>11</v>
      </c>
      <c r="D15" s="11" t="str">
        <f t="shared" si="0"/>
        <v>N/A</v>
      </c>
      <c r="E15" s="34">
        <v>11</v>
      </c>
      <c r="F15" s="11" t="str">
        <f t="shared" si="1"/>
        <v>N/A</v>
      </c>
      <c r="G15" s="34">
        <v>0</v>
      </c>
      <c r="H15" s="11" t="str">
        <f t="shared" si="2"/>
        <v>N/A</v>
      </c>
      <c r="I15" s="12">
        <v>-50</v>
      </c>
      <c r="J15" s="12">
        <v>-100</v>
      </c>
      <c r="K15" s="41" t="s">
        <v>732</v>
      </c>
      <c r="L15" s="9" t="str">
        <f t="shared" si="3"/>
        <v>No</v>
      </c>
    </row>
    <row r="16" spans="1:12" x14ac:dyDescent="0.25">
      <c r="A16" s="4" t="s">
        <v>102</v>
      </c>
      <c r="B16" s="33" t="s">
        <v>217</v>
      </c>
      <c r="C16" s="34">
        <v>102294</v>
      </c>
      <c r="D16" s="11" t="str">
        <f t="shared" si="0"/>
        <v>N/A</v>
      </c>
      <c r="E16" s="34">
        <v>45213</v>
      </c>
      <c r="F16" s="11" t="str">
        <f t="shared" si="1"/>
        <v>N/A</v>
      </c>
      <c r="G16" s="34">
        <v>36577</v>
      </c>
      <c r="H16" s="11" t="str">
        <f t="shared" si="2"/>
        <v>N/A</v>
      </c>
      <c r="I16" s="12">
        <v>-55.8</v>
      </c>
      <c r="J16" s="12">
        <v>-19.100000000000001</v>
      </c>
      <c r="K16" s="41" t="s">
        <v>732</v>
      </c>
      <c r="L16" s="9" t="str">
        <f t="shared" si="3"/>
        <v>Yes</v>
      </c>
    </row>
    <row r="17" spans="1:12" x14ac:dyDescent="0.25">
      <c r="A17" s="4" t="s">
        <v>988</v>
      </c>
      <c r="B17" s="33" t="s">
        <v>217</v>
      </c>
      <c r="C17" s="34">
        <v>99698</v>
      </c>
      <c r="D17" s="11" t="str">
        <f t="shared" si="0"/>
        <v>N/A</v>
      </c>
      <c r="E17" s="34">
        <v>44999</v>
      </c>
      <c r="F17" s="11" t="str">
        <f t="shared" si="1"/>
        <v>N/A</v>
      </c>
      <c r="G17" s="34">
        <v>36475</v>
      </c>
      <c r="H17" s="11" t="str">
        <f t="shared" si="2"/>
        <v>N/A</v>
      </c>
      <c r="I17" s="12">
        <v>-54.9</v>
      </c>
      <c r="J17" s="12">
        <v>-18.899999999999999</v>
      </c>
      <c r="K17" s="41" t="s">
        <v>732</v>
      </c>
      <c r="L17" s="9" t="str">
        <f t="shared" si="3"/>
        <v>Yes</v>
      </c>
    </row>
    <row r="18" spans="1:12" x14ac:dyDescent="0.25">
      <c r="A18" s="4" t="s">
        <v>989</v>
      </c>
      <c r="B18" s="33" t="s">
        <v>217</v>
      </c>
      <c r="C18" s="34">
        <v>376</v>
      </c>
      <c r="D18" s="11" t="str">
        <f t="shared" si="0"/>
        <v>N/A</v>
      </c>
      <c r="E18" s="34">
        <v>0</v>
      </c>
      <c r="F18" s="11" t="str">
        <f t="shared" si="1"/>
        <v>N/A</v>
      </c>
      <c r="G18" s="34">
        <v>11</v>
      </c>
      <c r="H18" s="11" t="str">
        <f t="shared" si="2"/>
        <v>N/A</v>
      </c>
      <c r="I18" s="12">
        <v>-100</v>
      </c>
      <c r="J18" s="12" t="s">
        <v>1742</v>
      </c>
      <c r="K18" s="41" t="s">
        <v>732</v>
      </c>
      <c r="L18" s="9" t="str">
        <f t="shared" si="3"/>
        <v>N/A</v>
      </c>
    </row>
    <row r="19" spans="1:12" x14ac:dyDescent="0.25">
      <c r="A19" s="4" t="s">
        <v>990</v>
      </c>
      <c r="B19" s="33" t="s">
        <v>217</v>
      </c>
      <c r="C19" s="34">
        <v>1455</v>
      </c>
      <c r="D19" s="11" t="str">
        <f t="shared" si="0"/>
        <v>N/A</v>
      </c>
      <c r="E19" s="34">
        <v>11</v>
      </c>
      <c r="F19" s="11" t="str">
        <f t="shared" si="1"/>
        <v>N/A</v>
      </c>
      <c r="G19" s="34">
        <v>11</v>
      </c>
      <c r="H19" s="11" t="str">
        <f t="shared" si="2"/>
        <v>N/A</v>
      </c>
      <c r="I19" s="12">
        <v>-99.5</v>
      </c>
      <c r="J19" s="12">
        <v>-87.5</v>
      </c>
      <c r="K19" s="41" t="s">
        <v>732</v>
      </c>
      <c r="L19" s="9" t="str">
        <f t="shared" si="3"/>
        <v>No</v>
      </c>
    </row>
    <row r="20" spans="1:12" x14ac:dyDescent="0.25">
      <c r="A20" s="4" t="s">
        <v>991</v>
      </c>
      <c r="B20" s="33" t="s">
        <v>217</v>
      </c>
      <c r="C20" s="34">
        <v>725</v>
      </c>
      <c r="D20" s="11" t="str">
        <f t="shared" si="0"/>
        <v>N/A</v>
      </c>
      <c r="E20" s="34">
        <v>191</v>
      </c>
      <c r="F20" s="11" t="str">
        <f t="shared" si="1"/>
        <v>N/A</v>
      </c>
      <c r="G20" s="34">
        <v>97</v>
      </c>
      <c r="H20" s="11" t="str">
        <f t="shared" si="2"/>
        <v>N/A</v>
      </c>
      <c r="I20" s="12">
        <v>-73.7</v>
      </c>
      <c r="J20" s="12">
        <v>-49.2</v>
      </c>
      <c r="K20" s="41" t="s">
        <v>732</v>
      </c>
      <c r="L20" s="9" t="str">
        <f t="shared" si="3"/>
        <v>No</v>
      </c>
    </row>
    <row r="21" spans="1:12" x14ac:dyDescent="0.25">
      <c r="A21" s="2" t="s">
        <v>992</v>
      </c>
      <c r="B21" s="33" t="s">
        <v>217</v>
      </c>
      <c r="C21" s="34">
        <v>40</v>
      </c>
      <c r="D21" s="11" t="str">
        <f t="shared" si="0"/>
        <v>N/A</v>
      </c>
      <c r="E21" s="34">
        <v>15</v>
      </c>
      <c r="F21" s="11" t="str">
        <f t="shared" si="1"/>
        <v>N/A</v>
      </c>
      <c r="G21" s="34">
        <v>11</v>
      </c>
      <c r="H21" s="11" t="str">
        <f t="shared" si="2"/>
        <v>N/A</v>
      </c>
      <c r="I21" s="12">
        <v>-62.5</v>
      </c>
      <c r="J21" s="12">
        <v>-80</v>
      </c>
      <c r="K21" s="41" t="s">
        <v>732</v>
      </c>
      <c r="L21" s="9" t="str">
        <f t="shared" si="3"/>
        <v>No</v>
      </c>
    </row>
    <row r="22" spans="1:12" x14ac:dyDescent="0.25">
      <c r="A22" s="2" t="s">
        <v>1726</v>
      </c>
      <c r="B22" s="33" t="s">
        <v>217</v>
      </c>
      <c r="C22" s="34">
        <v>292706</v>
      </c>
      <c r="D22" s="11" t="str">
        <f t="shared" si="0"/>
        <v>N/A</v>
      </c>
      <c r="E22" s="34">
        <v>18546</v>
      </c>
      <c r="F22" s="11" t="str">
        <f t="shared" si="1"/>
        <v>N/A</v>
      </c>
      <c r="G22" s="34">
        <v>8405</v>
      </c>
      <c r="H22" s="11" t="str">
        <f t="shared" si="2"/>
        <v>N/A</v>
      </c>
      <c r="I22" s="12">
        <v>-93.7</v>
      </c>
      <c r="J22" s="12">
        <v>-54.7</v>
      </c>
      <c r="K22" s="41" t="s">
        <v>732</v>
      </c>
      <c r="L22" s="9" t="str">
        <f t="shared" si="3"/>
        <v>No</v>
      </c>
    </row>
    <row r="23" spans="1:12" x14ac:dyDescent="0.25">
      <c r="A23" s="4" t="s">
        <v>993</v>
      </c>
      <c r="B23" s="33" t="s">
        <v>217</v>
      </c>
      <c r="C23" s="34">
        <v>122948</v>
      </c>
      <c r="D23" s="11" t="str">
        <f t="shared" si="0"/>
        <v>N/A</v>
      </c>
      <c r="E23" s="34">
        <v>5878</v>
      </c>
      <c r="F23" s="11" t="str">
        <f t="shared" si="1"/>
        <v>N/A</v>
      </c>
      <c r="G23" s="34">
        <v>909</v>
      </c>
      <c r="H23" s="11" t="str">
        <f t="shared" si="2"/>
        <v>N/A</v>
      </c>
      <c r="I23" s="12">
        <v>-95.2</v>
      </c>
      <c r="J23" s="12">
        <v>-84.5</v>
      </c>
      <c r="K23" s="41" t="s">
        <v>732</v>
      </c>
      <c r="L23" s="9" t="str">
        <f t="shared" si="3"/>
        <v>No</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14594</v>
      </c>
      <c r="D25" s="11" t="str">
        <f t="shared" si="0"/>
        <v>N/A</v>
      </c>
      <c r="E25" s="34">
        <v>1152</v>
      </c>
      <c r="F25" s="11" t="str">
        <f t="shared" si="1"/>
        <v>N/A</v>
      </c>
      <c r="G25" s="34">
        <v>151</v>
      </c>
      <c r="H25" s="11" t="str">
        <f t="shared" si="2"/>
        <v>N/A</v>
      </c>
      <c r="I25" s="12">
        <v>-92.1</v>
      </c>
      <c r="J25" s="12">
        <v>-86.9</v>
      </c>
      <c r="K25" s="41" t="s">
        <v>732</v>
      </c>
      <c r="L25" s="9" t="str">
        <f t="shared" si="3"/>
        <v>No</v>
      </c>
    </row>
    <row r="26" spans="1:12" x14ac:dyDescent="0.25">
      <c r="A26" s="4" t="s">
        <v>996</v>
      </c>
      <c r="B26" s="33" t="s">
        <v>217</v>
      </c>
      <c r="C26" s="34">
        <v>104034</v>
      </c>
      <c r="D26" s="11" t="str">
        <f t="shared" si="0"/>
        <v>N/A</v>
      </c>
      <c r="E26" s="34">
        <v>3266</v>
      </c>
      <c r="F26" s="11" t="str">
        <f t="shared" si="1"/>
        <v>N/A</v>
      </c>
      <c r="G26" s="34">
        <v>781</v>
      </c>
      <c r="H26" s="11" t="str">
        <f t="shared" si="2"/>
        <v>N/A</v>
      </c>
      <c r="I26" s="12">
        <v>-96.9</v>
      </c>
      <c r="J26" s="12">
        <v>-76.099999999999994</v>
      </c>
      <c r="K26" s="41" t="s">
        <v>732</v>
      </c>
      <c r="L26" s="9" t="str">
        <f t="shared" si="3"/>
        <v>No</v>
      </c>
    </row>
    <row r="27" spans="1:12" x14ac:dyDescent="0.25">
      <c r="A27" s="4" t="s">
        <v>997</v>
      </c>
      <c r="B27" s="33" t="s">
        <v>217</v>
      </c>
      <c r="C27" s="34">
        <v>22990</v>
      </c>
      <c r="D27" s="11" t="str">
        <f t="shared" si="0"/>
        <v>N/A</v>
      </c>
      <c r="E27" s="34">
        <v>466</v>
      </c>
      <c r="F27" s="11" t="str">
        <f t="shared" si="1"/>
        <v>N/A</v>
      </c>
      <c r="G27" s="34">
        <v>104</v>
      </c>
      <c r="H27" s="11" t="str">
        <f t="shared" si="2"/>
        <v>N/A</v>
      </c>
      <c r="I27" s="12">
        <v>-98</v>
      </c>
      <c r="J27" s="12">
        <v>-77.7</v>
      </c>
      <c r="K27" s="41" t="s">
        <v>732</v>
      </c>
      <c r="L27" s="9" t="str">
        <f t="shared" si="3"/>
        <v>No</v>
      </c>
    </row>
    <row r="28" spans="1:12" x14ac:dyDescent="0.25">
      <c r="A28" s="48" t="s">
        <v>998</v>
      </c>
      <c r="B28" s="33" t="s">
        <v>217</v>
      </c>
      <c r="C28" s="34">
        <v>12759</v>
      </c>
      <c r="D28" s="11" t="str">
        <f t="shared" si="0"/>
        <v>N/A</v>
      </c>
      <c r="E28" s="34">
        <v>7424</v>
      </c>
      <c r="F28" s="11" t="str">
        <f t="shared" si="1"/>
        <v>N/A</v>
      </c>
      <c r="G28" s="34">
        <v>6167</v>
      </c>
      <c r="H28" s="11" t="str">
        <f t="shared" si="2"/>
        <v>N/A</v>
      </c>
      <c r="I28" s="12">
        <v>-41.8</v>
      </c>
      <c r="J28" s="12">
        <v>-16.899999999999999</v>
      </c>
      <c r="K28" s="41" t="s">
        <v>732</v>
      </c>
      <c r="L28" s="9" t="str">
        <f t="shared" si="3"/>
        <v>Yes</v>
      </c>
    </row>
    <row r="29" spans="1:12" x14ac:dyDescent="0.25">
      <c r="A29" s="48" t="s">
        <v>999</v>
      </c>
      <c r="B29" s="33" t="s">
        <v>217</v>
      </c>
      <c r="C29" s="34">
        <v>15381</v>
      </c>
      <c r="D29" s="11" t="str">
        <f t="shared" si="0"/>
        <v>N/A</v>
      </c>
      <c r="E29" s="34">
        <v>360</v>
      </c>
      <c r="F29" s="11" t="str">
        <f t="shared" si="1"/>
        <v>N/A</v>
      </c>
      <c r="G29" s="34">
        <v>293</v>
      </c>
      <c r="H29" s="11" t="str">
        <f t="shared" si="2"/>
        <v>N/A</v>
      </c>
      <c r="I29" s="12">
        <v>-97.7</v>
      </c>
      <c r="J29" s="12">
        <v>-18.600000000000001</v>
      </c>
      <c r="K29" s="41" t="s">
        <v>732</v>
      </c>
      <c r="L29" s="9" t="str">
        <f t="shared" si="3"/>
        <v>Yes</v>
      </c>
    </row>
    <row r="30" spans="1:12" x14ac:dyDescent="0.25">
      <c r="A30" s="48" t="s">
        <v>106</v>
      </c>
      <c r="B30" s="33" t="s">
        <v>217</v>
      </c>
      <c r="C30" s="34">
        <v>132756</v>
      </c>
      <c r="D30" s="11" t="str">
        <f t="shared" si="0"/>
        <v>N/A</v>
      </c>
      <c r="E30" s="34">
        <v>1688</v>
      </c>
      <c r="F30" s="11" t="str">
        <f t="shared" si="1"/>
        <v>N/A</v>
      </c>
      <c r="G30" s="34">
        <v>145</v>
      </c>
      <c r="H30" s="11" t="str">
        <f t="shared" si="2"/>
        <v>N/A</v>
      </c>
      <c r="I30" s="12">
        <v>-98.7</v>
      </c>
      <c r="J30" s="12">
        <v>-91.4</v>
      </c>
      <c r="K30" s="41" t="s">
        <v>732</v>
      </c>
      <c r="L30" s="9" t="str">
        <f t="shared" si="3"/>
        <v>No</v>
      </c>
    </row>
    <row r="31" spans="1:12" x14ac:dyDescent="0.25">
      <c r="A31" s="42" t="s">
        <v>1000</v>
      </c>
      <c r="B31" s="33" t="s">
        <v>217</v>
      </c>
      <c r="C31" s="34">
        <v>69839</v>
      </c>
      <c r="D31" s="11" t="str">
        <f t="shared" si="0"/>
        <v>N/A</v>
      </c>
      <c r="E31" s="34">
        <v>707</v>
      </c>
      <c r="F31" s="11" t="str">
        <f t="shared" si="1"/>
        <v>N/A</v>
      </c>
      <c r="G31" s="34">
        <v>27</v>
      </c>
      <c r="H31" s="11" t="str">
        <f t="shared" si="2"/>
        <v>N/A</v>
      </c>
      <c r="I31" s="12">
        <v>-99</v>
      </c>
      <c r="J31" s="12">
        <v>-96.2</v>
      </c>
      <c r="K31" s="41" t="s">
        <v>732</v>
      </c>
      <c r="L31" s="9" t="str">
        <f t="shared" si="3"/>
        <v>No</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30336</v>
      </c>
      <c r="D33" s="11" t="str">
        <f t="shared" si="0"/>
        <v>N/A</v>
      </c>
      <c r="E33" s="34">
        <v>396</v>
      </c>
      <c r="F33" s="11" t="str">
        <f t="shared" si="1"/>
        <v>N/A</v>
      </c>
      <c r="G33" s="34">
        <v>87</v>
      </c>
      <c r="H33" s="11" t="str">
        <f t="shared" si="2"/>
        <v>N/A</v>
      </c>
      <c r="I33" s="12">
        <v>-98.7</v>
      </c>
      <c r="J33" s="12">
        <v>-78</v>
      </c>
      <c r="K33" s="41" t="s">
        <v>732</v>
      </c>
      <c r="L33" s="9" t="str">
        <f t="shared" si="3"/>
        <v>No</v>
      </c>
    </row>
    <row r="34" spans="1:12" x14ac:dyDescent="0.25">
      <c r="A34" s="42" t="s">
        <v>1003</v>
      </c>
      <c r="B34" s="33" t="s">
        <v>217</v>
      </c>
      <c r="C34" s="34">
        <v>13833</v>
      </c>
      <c r="D34" s="11" t="str">
        <f t="shared" si="0"/>
        <v>N/A</v>
      </c>
      <c r="E34" s="34">
        <v>60</v>
      </c>
      <c r="F34" s="11" t="str">
        <f t="shared" si="1"/>
        <v>N/A</v>
      </c>
      <c r="G34" s="34">
        <v>11</v>
      </c>
      <c r="H34" s="11" t="str">
        <f t="shared" si="2"/>
        <v>N/A</v>
      </c>
      <c r="I34" s="12">
        <v>-99.6</v>
      </c>
      <c r="J34" s="12">
        <v>-90</v>
      </c>
      <c r="K34" s="41" t="s">
        <v>732</v>
      </c>
      <c r="L34" s="9" t="str">
        <f t="shared" si="3"/>
        <v>No</v>
      </c>
    </row>
    <row r="35" spans="1:12" x14ac:dyDescent="0.25">
      <c r="A35" s="42" t="s">
        <v>1004</v>
      </c>
      <c r="B35" s="33" t="s">
        <v>217</v>
      </c>
      <c r="C35" s="34">
        <v>18041</v>
      </c>
      <c r="D35" s="11" t="str">
        <f t="shared" si="0"/>
        <v>N/A</v>
      </c>
      <c r="E35" s="34">
        <v>107</v>
      </c>
      <c r="F35" s="11" t="str">
        <f t="shared" si="1"/>
        <v>N/A</v>
      </c>
      <c r="G35" s="34">
        <v>22</v>
      </c>
      <c r="H35" s="11" t="str">
        <f t="shared" si="2"/>
        <v>N/A</v>
      </c>
      <c r="I35" s="12">
        <v>-99.4</v>
      </c>
      <c r="J35" s="12">
        <v>-79.400000000000006</v>
      </c>
      <c r="K35" s="41" t="s">
        <v>732</v>
      </c>
      <c r="L35" s="9" t="str">
        <f t="shared" si="3"/>
        <v>No</v>
      </c>
    </row>
    <row r="36" spans="1:12" x14ac:dyDescent="0.25">
      <c r="A36" s="42" t="s">
        <v>1005</v>
      </c>
      <c r="B36" s="33" t="s">
        <v>217</v>
      </c>
      <c r="C36" s="34">
        <v>707</v>
      </c>
      <c r="D36" s="11" t="str">
        <f t="shared" si="0"/>
        <v>N/A</v>
      </c>
      <c r="E36" s="34">
        <v>418</v>
      </c>
      <c r="F36" s="11" t="str">
        <f t="shared" si="1"/>
        <v>N/A</v>
      </c>
      <c r="G36" s="34">
        <v>11</v>
      </c>
      <c r="H36" s="11" t="str">
        <f t="shared" si="2"/>
        <v>N/A</v>
      </c>
      <c r="I36" s="12">
        <v>-40.9</v>
      </c>
      <c r="J36" s="12">
        <v>-99.3</v>
      </c>
      <c r="K36" s="41" t="s">
        <v>732</v>
      </c>
      <c r="L36" s="9" t="str">
        <f t="shared" si="3"/>
        <v>No</v>
      </c>
    </row>
    <row r="37" spans="1:12" x14ac:dyDescent="0.25">
      <c r="A37" s="42" t="s">
        <v>122</v>
      </c>
      <c r="B37" s="33" t="s">
        <v>217</v>
      </c>
      <c r="C37" s="34">
        <v>920</v>
      </c>
      <c r="D37" s="11" t="str">
        <f t="shared" si="0"/>
        <v>N/A</v>
      </c>
      <c r="E37" s="34">
        <v>92</v>
      </c>
      <c r="F37" s="11" t="str">
        <f t="shared" si="1"/>
        <v>N/A</v>
      </c>
      <c r="G37" s="34">
        <v>43</v>
      </c>
      <c r="H37" s="11" t="str">
        <f t="shared" si="2"/>
        <v>N/A</v>
      </c>
      <c r="I37" s="12">
        <v>-90</v>
      </c>
      <c r="J37" s="12">
        <v>-53.3</v>
      </c>
      <c r="K37" s="41" t="s">
        <v>732</v>
      </c>
      <c r="L37" s="9" t="str">
        <f t="shared" si="3"/>
        <v>No</v>
      </c>
    </row>
    <row r="38" spans="1:12" x14ac:dyDescent="0.25">
      <c r="A38" s="42" t="s">
        <v>84</v>
      </c>
      <c r="B38" s="33" t="s">
        <v>217</v>
      </c>
      <c r="C38" s="43">
        <v>1644282400</v>
      </c>
      <c r="D38" s="11" t="str">
        <f t="shared" si="0"/>
        <v>N/A</v>
      </c>
      <c r="E38" s="43">
        <v>398304565</v>
      </c>
      <c r="F38" s="11" t="str">
        <f t="shared" si="1"/>
        <v>N/A</v>
      </c>
      <c r="G38" s="43">
        <v>120499108</v>
      </c>
      <c r="H38" s="11" t="str">
        <f t="shared" si="2"/>
        <v>N/A</v>
      </c>
      <c r="I38" s="12">
        <v>-75.8</v>
      </c>
      <c r="J38" s="12">
        <v>-69.7</v>
      </c>
      <c r="K38" s="41" t="s">
        <v>732</v>
      </c>
      <c r="L38" s="9" t="str">
        <f t="shared" si="3"/>
        <v>No</v>
      </c>
    </row>
    <row r="39" spans="1:12" x14ac:dyDescent="0.25">
      <c r="A39" s="42" t="s">
        <v>1287</v>
      </c>
      <c r="B39" s="33" t="s">
        <v>217</v>
      </c>
      <c r="C39" s="43">
        <v>3110.3304253000001</v>
      </c>
      <c r="D39" s="11" t="str">
        <f t="shared" si="0"/>
        <v>N/A</v>
      </c>
      <c r="E39" s="43">
        <v>6082.9359795</v>
      </c>
      <c r="F39" s="11" t="str">
        <f t="shared" si="1"/>
        <v>N/A</v>
      </c>
      <c r="G39" s="43">
        <v>2669.9261720999998</v>
      </c>
      <c r="H39" s="11" t="str">
        <f t="shared" si="2"/>
        <v>N/A</v>
      </c>
      <c r="I39" s="12">
        <v>95.57</v>
      </c>
      <c r="J39" s="12">
        <v>-56.1</v>
      </c>
      <c r="K39" s="41" t="s">
        <v>732</v>
      </c>
      <c r="L39" s="9" t="str">
        <f t="shared" si="3"/>
        <v>No</v>
      </c>
    </row>
    <row r="40" spans="1:12" x14ac:dyDescent="0.25">
      <c r="A40" s="42" t="s">
        <v>1288</v>
      </c>
      <c r="B40" s="33" t="s">
        <v>217</v>
      </c>
      <c r="C40" s="43">
        <v>3885.5757414999998</v>
      </c>
      <c r="D40" s="11" t="str">
        <f>IF($B40="N/A","N/A",IF(C40&gt;10,"No",IF(C40&lt;-10,"No","Yes")))</f>
        <v>N/A</v>
      </c>
      <c r="E40" s="43">
        <v>7750.7747767000001</v>
      </c>
      <c r="F40" s="11" t="str">
        <f>IF($B40="N/A","N/A",IF(E40&gt;10,"No",IF(E40&lt;-10,"No","Yes")))</f>
        <v>N/A</v>
      </c>
      <c r="G40" s="43">
        <v>3618.9178605000002</v>
      </c>
      <c r="H40" s="11" t="str">
        <f>IF($B40="N/A","N/A",IF(G40&gt;10,"No",IF(G40&lt;-10,"No","Yes")))</f>
        <v>N/A</v>
      </c>
      <c r="I40" s="12">
        <v>99.48</v>
      </c>
      <c r="J40" s="12">
        <v>-53.3</v>
      </c>
      <c r="K40" s="41" t="s">
        <v>732</v>
      </c>
      <c r="L40" s="9" t="str">
        <f>IF(J40="Div by 0", "N/A", IF(K40="N/A","N/A", IF(J40&gt;VALUE(MID(K40,1,2)), "No", IF(J40&lt;-1*VALUE(MID(K40,1,2)), "No", "Yes"))))</f>
        <v>No</v>
      </c>
    </row>
    <row r="41" spans="1:12" x14ac:dyDescent="0.25">
      <c r="A41" s="42" t="s">
        <v>107</v>
      </c>
      <c r="B41" s="33" t="s">
        <v>217</v>
      </c>
      <c r="C41" s="43">
        <v>169006649</v>
      </c>
      <c r="D41" s="11" t="str">
        <f t="shared" ref="D41:D44" si="4">IF($B41="N/A","N/A",IF(C41&gt;10,"No",IF(C41&lt;-10,"No","Yes")))</f>
        <v>N/A</v>
      </c>
      <c r="E41" s="43">
        <v>29689834</v>
      </c>
      <c r="F41" s="11" t="str">
        <f t="shared" ref="F41:F44" si="5">IF($B41="N/A","N/A",IF(E41&gt;10,"No",IF(E41&lt;-10,"No","Yes")))</f>
        <v>N/A</v>
      </c>
      <c r="G41" s="43">
        <v>13362186</v>
      </c>
      <c r="H41" s="11" t="str">
        <f t="shared" ref="H41:H44" si="6">IF($B41="N/A","N/A",IF(G41&gt;10,"No",IF(G41&lt;-10,"No","Yes")))</f>
        <v>N/A</v>
      </c>
      <c r="I41" s="12">
        <v>-82.4</v>
      </c>
      <c r="J41" s="12">
        <v>-55</v>
      </c>
      <c r="K41" s="41" t="s">
        <v>732</v>
      </c>
      <c r="L41" s="9" t="str">
        <f t="shared" ref="L41:L43" si="7">IF(J41="Div by 0", "N/A", IF(K41="N/A","N/A", IF(J41&gt;VALUE(MID(K41,1,2)), "No", IF(J41&lt;-1*VALUE(MID(K41,1,2)), "No", "Yes"))))</f>
        <v>No</v>
      </c>
    </row>
    <row r="42" spans="1:12" x14ac:dyDescent="0.25">
      <c r="A42" s="42" t="s">
        <v>162</v>
      </c>
      <c r="B42" s="41" t="s">
        <v>221</v>
      </c>
      <c r="C42" s="1">
        <v>3360</v>
      </c>
      <c r="D42" s="11" t="str">
        <f>IF($B42="N/A","N/A",IF(C42&gt;0,"No",IF(C42&lt;0,"No","Yes")))</f>
        <v>No</v>
      </c>
      <c r="E42" s="1">
        <v>951</v>
      </c>
      <c r="F42" s="11" t="str">
        <f>IF($B42="N/A","N/A",IF(E42&gt;0,"No",IF(E42&lt;0,"No","Yes")))</f>
        <v>No</v>
      </c>
      <c r="G42" s="1">
        <v>1010</v>
      </c>
      <c r="H42" s="11" t="str">
        <f>IF($B42="N/A","N/A",IF(G42&gt;0,"No",IF(G42&lt;0,"No","Yes")))</f>
        <v>No</v>
      </c>
      <c r="I42" s="12">
        <v>-71.7</v>
      </c>
      <c r="J42" s="12">
        <v>6.2039999999999997</v>
      </c>
      <c r="K42" s="41" t="s">
        <v>732</v>
      </c>
      <c r="L42" s="9" t="str">
        <f t="shared" si="7"/>
        <v>Yes</v>
      </c>
    </row>
    <row r="43" spans="1:12" x14ac:dyDescent="0.25">
      <c r="A43" s="42" t="s">
        <v>160</v>
      </c>
      <c r="B43" s="33" t="s">
        <v>217</v>
      </c>
      <c r="C43" s="43">
        <v>1524905</v>
      </c>
      <c r="D43" s="11" t="str">
        <f t="shared" si="4"/>
        <v>N/A</v>
      </c>
      <c r="E43" s="43">
        <v>530916</v>
      </c>
      <c r="F43" s="11" t="str">
        <f t="shared" si="5"/>
        <v>N/A</v>
      </c>
      <c r="G43" s="43">
        <v>656031</v>
      </c>
      <c r="H43" s="11" t="str">
        <f t="shared" si="6"/>
        <v>N/A</v>
      </c>
      <c r="I43" s="12">
        <v>-65.2</v>
      </c>
      <c r="J43" s="12">
        <v>23.57</v>
      </c>
      <c r="K43" s="41" t="s">
        <v>732</v>
      </c>
      <c r="L43" s="9" t="str">
        <f t="shared" si="7"/>
        <v>Yes</v>
      </c>
    </row>
    <row r="44" spans="1:12" x14ac:dyDescent="0.25">
      <c r="A44" s="42" t="s">
        <v>1289</v>
      </c>
      <c r="B44" s="33" t="s">
        <v>217</v>
      </c>
      <c r="C44" s="43">
        <v>453.84077380999997</v>
      </c>
      <c r="D44" s="11" t="str">
        <f t="shared" si="4"/>
        <v>N/A</v>
      </c>
      <c r="E44" s="43">
        <v>558.27129337999997</v>
      </c>
      <c r="F44" s="11" t="str">
        <f t="shared" si="5"/>
        <v>N/A</v>
      </c>
      <c r="G44" s="43">
        <v>649.53564356000004</v>
      </c>
      <c r="H44" s="11" t="str">
        <f t="shared" si="6"/>
        <v>N/A</v>
      </c>
      <c r="I44" s="12">
        <v>23.01</v>
      </c>
      <c r="J44" s="12">
        <v>16.350000000000001</v>
      </c>
      <c r="K44" s="41" t="s">
        <v>732</v>
      </c>
      <c r="L44" s="9" t="str">
        <f>IF(J44="Div by 0", "N/A", IF(OR(J44="N/A",K44="N/A"),"N/A", IF(J44&gt;VALUE(MID(K44,1,2)), "No", IF(J44&lt;-1*VALUE(MID(K44,1,2)), "No", "Yes"))))</f>
        <v>Yes</v>
      </c>
    </row>
    <row r="45" spans="1:12" x14ac:dyDescent="0.25">
      <c r="A45" s="42" t="s">
        <v>1290</v>
      </c>
      <c r="B45" s="33" t="s">
        <v>217</v>
      </c>
      <c r="C45" s="43">
        <v>7327.3236606999999</v>
      </c>
      <c r="D45" s="11" t="str">
        <f t="shared" ref="D45:D71" si="8">IF($B45="N/A","N/A",IF(C45&gt;10,"No",IF(C45&lt;-10,"No","Yes")))</f>
        <v>N/A</v>
      </c>
      <c r="E45" s="43">
        <v>1622.65625</v>
      </c>
      <c r="F45" s="11" t="str">
        <f t="shared" ref="F45:F71" si="9">IF($B45="N/A","N/A",IF(E45&gt;10,"No",IF(E45&lt;-10,"No","Yes")))</f>
        <v>N/A</v>
      </c>
      <c r="G45" s="43">
        <v>0</v>
      </c>
      <c r="H45" s="11" t="str">
        <f t="shared" ref="H45:H71" si="10">IF($B45="N/A","N/A",IF(G45&gt;10,"No",IF(G45&lt;-10,"No","Yes")))</f>
        <v>N/A</v>
      </c>
      <c r="I45" s="12">
        <v>-77.900000000000006</v>
      </c>
      <c r="J45" s="12">
        <v>-100</v>
      </c>
      <c r="K45" s="41" t="s">
        <v>732</v>
      </c>
      <c r="L45" s="9" t="str">
        <f t="shared" ref="L45:L71" si="11">IF(J45="Div by 0", "N/A", IF(K45="N/A","N/A", IF(J45&gt;VALUE(MID(K45,1,2)), "No", IF(J45&lt;-1*VALUE(MID(K45,1,2)), "No", "Yes"))))</f>
        <v>No</v>
      </c>
    </row>
    <row r="46" spans="1:12" x14ac:dyDescent="0.25">
      <c r="A46" s="42" t="s">
        <v>1291</v>
      </c>
      <c r="B46" s="33" t="s">
        <v>217</v>
      </c>
      <c r="C46" s="43">
        <v>4807.2339449999999</v>
      </c>
      <c r="D46" s="11" t="str">
        <f t="shared" si="8"/>
        <v>N/A</v>
      </c>
      <c r="E46" s="43">
        <v>148.92857143000001</v>
      </c>
      <c r="F46" s="11" t="str">
        <f t="shared" si="9"/>
        <v>N/A</v>
      </c>
      <c r="G46" s="43">
        <v>0</v>
      </c>
      <c r="H46" s="11" t="str">
        <f t="shared" si="10"/>
        <v>N/A</v>
      </c>
      <c r="I46" s="12">
        <v>-96.9</v>
      </c>
      <c r="J46" s="12">
        <v>-100</v>
      </c>
      <c r="K46" s="41" t="s">
        <v>732</v>
      </c>
      <c r="L46" s="9" t="str">
        <f t="shared" si="11"/>
        <v>No</v>
      </c>
    </row>
    <row r="47" spans="1:12" x14ac:dyDescent="0.25">
      <c r="A47" s="42" t="s">
        <v>1292</v>
      </c>
      <c r="B47" s="33" t="s">
        <v>217</v>
      </c>
      <c r="C47" s="43">
        <v>3436.1530249000002</v>
      </c>
      <c r="D47" s="11" t="str">
        <f t="shared" si="8"/>
        <v>N/A</v>
      </c>
      <c r="E47" s="43" t="s">
        <v>1742</v>
      </c>
      <c r="F47" s="11" t="str">
        <f t="shared" si="9"/>
        <v>N/A</v>
      </c>
      <c r="G47" s="43" t="s">
        <v>1742</v>
      </c>
      <c r="H47" s="11" t="str">
        <f t="shared" si="10"/>
        <v>N/A</v>
      </c>
      <c r="I47" s="12" t="s">
        <v>1742</v>
      </c>
      <c r="J47" s="12" t="s">
        <v>1742</v>
      </c>
      <c r="K47" s="41" t="s">
        <v>732</v>
      </c>
      <c r="L47" s="9" t="str">
        <f t="shared" si="11"/>
        <v>N/A</v>
      </c>
    </row>
    <row r="48" spans="1:12" x14ac:dyDescent="0.25">
      <c r="A48" s="42" t="s">
        <v>1293</v>
      </c>
      <c r="B48" s="33" t="s">
        <v>217</v>
      </c>
      <c r="C48" s="43">
        <v>144.6980198</v>
      </c>
      <c r="D48" s="11" t="str">
        <f t="shared" si="8"/>
        <v>N/A</v>
      </c>
      <c r="E48" s="43">
        <v>921</v>
      </c>
      <c r="F48" s="11" t="str">
        <f t="shared" si="9"/>
        <v>N/A</v>
      </c>
      <c r="G48" s="43" t="s">
        <v>1742</v>
      </c>
      <c r="H48" s="11" t="str">
        <f t="shared" si="10"/>
        <v>N/A</v>
      </c>
      <c r="I48" s="12">
        <v>536.5</v>
      </c>
      <c r="J48" s="12" t="s">
        <v>1742</v>
      </c>
      <c r="K48" s="41" t="s">
        <v>732</v>
      </c>
      <c r="L48" s="9" t="str">
        <f t="shared" si="11"/>
        <v>N/A</v>
      </c>
    </row>
    <row r="49" spans="1:12" x14ac:dyDescent="0.25">
      <c r="A49" s="42" t="s">
        <v>1294</v>
      </c>
      <c r="B49" s="33" t="s">
        <v>217</v>
      </c>
      <c r="C49" s="43">
        <v>23418.683937999998</v>
      </c>
      <c r="D49" s="11" t="str">
        <f t="shared" si="8"/>
        <v>N/A</v>
      </c>
      <c r="E49" s="43">
        <v>23417</v>
      </c>
      <c r="F49" s="11" t="str">
        <f t="shared" si="9"/>
        <v>N/A</v>
      </c>
      <c r="G49" s="43" t="s">
        <v>1742</v>
      </c>
      <c r="H49" s="11" t="str">
        <f t="shared" si="10"/>
        <v>N/A</v>
      </c>
      <c r="I49" s="12">
        <v>-7.0000000000000001E-3</v>
      </c>
      <c r="J49" s="12" t="s">
        <v>1742</v>
      </c>
      <c r="K49" s="41" t="s">
        <v>732</v>
      </c>
      <c r="L49" s="9" t="str">
        <f t="shared" si="11"/>
        <v>N/A</v>
      </c>
    </row>
    <row r="50" spans="1:12" x14ac:dyDescent="0.25">
      <c r="A50" s="42" t="s">
        <v>1295</v>
      </c>
      <c r="B50" s="33" t="s">
        <v>217</v>
      </c>
      <c r="C50" s="43">
        <v>1355.5</v>
      </c>
      <c r="D50" s="11" t="str">
        <f t="shared" si="8"/>
        <v>N/A</v>
      </c>
      <c r="E50" s="43">
        <v>0</v>
      </c>
      <c r="F50" s="11" t="str">
        <f t="shared" si="9"/>
        <v>N/A</v>
      </c>
      <c r="G50" s="43" t="s">
        <v>1742</v>
      </c>
      <c r="H50" s="11" t="str">
        <f t="shared" si="10"/>
        <v>N/A</v>
      </c>
      <c r="I50" s="12">
        <v>-100</v>
      </c>
      <c r="J50" s="12" t="s">
        <v>1742</v>
      </c>
      <c r="K50" s="41" t="s">
        <v>732</v>
      </c>
      <c r="L50" s="9" t="str">
        <f t="shared" si="11"/>
        <v>N/A</v>
      </c>
    </row>
    <row r="51" spans="1:12" x14ac:dyDescent="0.25">
      <c r="A51" s="42" t="s">
        <v>1296</v>
      </c>
      <c r="B51" s="33" t="s">
        <v>217</v>
      </c>
      <c r="C51" s="43">
        <v>8916.6520127999993</v>
      </c>
      <c r="D51" s="11" t="str">
        <f t="shared" si="8"/>
        <v>N/A</v>
      </c>
      <c r="E51" s="43">
        <v>7352.4023843000004</v>
      </c>
      <c r="F51" s="11" t="str">
        <f t="shared" si="9"/>
        <v>N/A</v>
      </c>
      <c r="G51" s="43">
        <v>2932.3492084999998</v>
      </c>
      <c r="H51" s="11" t="str">
        <f t="shared" si="10"/>
        <v>N/A</v>
      </c>
      <c r="I51" s="12">
        <v>-17.5</v>
      </c>
      <c r="J51" s="12">
        <v>-60.1</v>
      </c>
      <c r="K51" s="41" t="s">
        <v>732</v>
      </c>
      <c r="L51" s="9" t="str">
        <f t="shared" si="11"/>
        <v>No</v>
      </c>
    </row>
    <row r="52" spans="1:12" x14ac:dyDescent="0.25">
      <c r="A52" s="42" t="s">
        <v>1297</v>
      </c>
      <c r="B52" s="33" t="s">
        <v>217</v>
      </c>
      <c r="C52" s="43">
        <v>8746.5552468000005</v>
      </c>
      <c r="D52" s="11" t="str">
        <f t="shared" si="8"/>
        <v>N/A</v>
      </c>
      <c r="E52" s="43">
        <v>7191.9182425999998</v>
      </c>
      <c r="F52" s="11" t="str">
        <f t="shared" si="9"/>
        <v>N/A</v>
      </c>
      <c r="G52" s="43">
        <v>2836.1697875</v>
      </c>
      <c r="H52" s="11" t="str">
        <f t="shared" si="10"/>
        <v>N/A</v>
      </c>
      <c r="I52" s="12">
        <v>-17.8</v>
      </c>
      <c r="J52" s="12">
        <v>-60.6</v>
      </c>
      <c r="K52" s="41" t="s">
        <v>732</v>
      </c>
      <c r="L52" s="9" t="str">
        <f t="shared" si="11"/>
        <v>No</v>
      </c>
    </row>
    <row r="53" spans="1:12" x14ac:dyDescent="0.25">
      <c r="A53" s="42" t="s">
        <v>1298</v>
      </c>
      <c r="B53" s="33" t="s">
        <v>217</v>
      </c>
      <c r="C53" s="43">
        <v>4807.5558510999999</v>
      </c>
      <c r="D53" s="11" t="str">
        <f t="shared" si="8"/>
        <v>N/A</v>
      </c>
      <c r="E53" s="43" t="s">
        <v>1742</v>
      </c>
      <c r="F53" s="11" t="str">
        <f t="shared" si="9"/>
        <v>N/A</v>
      </c>
      <c r="G53" s="43">
        <v>3982</v>
      </c>
      <c r="H53" s="11" t="str">
        <f t="shared" si="10"/>
        <v>N/A</v>
      </c>
      <c r="I53" s="12" t="s">
        <v>1742</v>
      </c>
      <c r="J53" s="12" t="s">
        <v>1742</v>
      </c>
      <c r="K53" s="41" t="s">
        <v>732</v>
      </c>
      <c r="L53" s="9" t="str">
        <f t="shared" si="11"/>
        <v>N/A</v>
      </c>
    </row>
    <row r="54" spans="1:12" x14ac:dyDescent="0.25">
      <c r="A54" s="42" t="s">
        <v>1299</v>
      </c>
      <c r="B54" s="33" t="s">
        <v>217</v>
      </c>
      <c r="C54" s="43">
        <v>8121.0989691000004</v>
      </c>
      <c r="D54" s="11" t="str">
        <f t="shared" si="8"/>
        <v>N/A</v>
      </c>
      <c r="E54" s="43">
        <v>5731.5</v>
      </c>
      <c r="F54" s="11" t="str">
        <f t="shared" si="9"/>
        <v>N/A</v>
      </c>
      <c r="G54" s="43">
        <v>443</v>
      </c>
      <c r="H54" s="11" t="str">
        <f t="shared" si="10"/>
        <v>N/A</v>
      </c>
      <c r="I54" s="12">
        <v>-29.4</v>
      </c>
      <c r="J54" s="12">
        <v>-92.3</v>
      </c>
      <c r="K54" s="41" t="s">
        <v>732</v>
      </c>
      <c r="L54" s="9" t="str">
        <f t="shared" si="11"/>
        <v>No</v>
      </c>
    </row>
    <row r="55" spans="1:12" x14ac:dyDescent="0.25">
      <c r="A55" s="42" t="s">
        <v>1300</v>
      </c>
      <c r="B55" s="33" t="s">
        <v>217</v>
      </c>
      <c r="C55" s="43">
        <v>35485.826206999998</v>
      </c>
      <c r="D55" s="11" t="str">
        <f t="shared" si="8"/>
        <v>N/A</v>
      </c>
      <c r="E55" s="43">
        <v>45635.308900999997</v>
      </c>
      <c r="F55" s="11" t="str">
        <f t="shared" si="9"/>
        <v>N/A</v>
      </c>
      <c r="G55" s="43">
        <v>39134.288659999998</v>
      </c>
      <c r="H55" s="11" t="str">
        <f t="shared" si="10"/>
        <v>N/A</v>
      </c>
      <c r="I55" s="12">
        <v>28.6</v>
      </c>
      <c r="J55" s="12">
        <v>-14.2</v>
      </c>
      <c r="K55" s="41" t="s">
        <v>732</v>
      </c>
      <c r="L55" s="9" t="str">
        <f t="shared" si="11"/>
        <v>Yes</v>
      </c>
    </row>
    <row r="56" spans="1:12" x14ac:dyDescent="0.25">
      <c r="A56" s="42" t="s">
        <v>1301</v>
      </c>
      <c r="B56" s="33" t="s">
        <v>217</v>
      </c>
      <c r="C56" s="43">
        <v>18871.8</v>
      </c>
      <c r="D56" s="11" t="str">
        <f t="shared" si="8"/>
        <v>N/A</v>
      </c>
      <c r="E56" s="43">
        <v>2189.6</v>
      </c>
      <c r="F56" s="11" t="str">
        <f t="shared" si="9"/>
        <v>N/A</v>
      </c>
      <c r="G56" s="43">
        <v>2264.3333333</v>
      </c>
      <c r="H56" s="11" t="str">
        <f t="shared" si="10"/>
        <v>N/A</v>
      </c>
      <c r="I56" s="12">
        <v>-88.4</v>
      </c>
      <c r="J56" s="12">
        <v>3.4129999999999998</v>
      </c>
      <c r="K56" s="41" t="s">
        <v>732</v>
      </c>
      <c r="L56" s="9" t="str">
        <f t="shared" si="11"/>
        <v>Yes</v>
      </c>
    </row>
    <row r="57" spans="1:12" x14ac:dyDescent="0.25">
      <c r="A57" s="42" t="s">
        <v>1302</v>
      </c>
      <c r="B57" s="33" t="s">
        <v>217</v>
      </c>
      <c r="C57" s="43">
        <v>1458.5972819000001</v>
      </c>
      <c r="D57" s="11" t="str">
        <f t="shared" si="8"/>
        <v>N/A</v>
      </c>
      <c r="E57" s="43">
        <v>3285.0295482000001</v>
      </c>
      <c r="F57" s="11" t="str">
        <f t="shared" si="9"/>
        <v>N/A</v>
      </c>
      <c r="G57" s="43">
        <v>1572.9257585</v>
      </c>
      <c r="H57" s="11" t="str">
        <f t="shared" si="10"/>
        <v>N/A</v>
      </c>
      <c r="I57" s="12">
        <v>125.2</v>
      </c>
      <c r="J57" s="12">
        <v>-52.1</v>
      </c>
      <c r="K57" s="41" t="s">
        <v>732</v>
      </c>
      <c r="L57" s="9" t="str">
        <f t="shared" si="11"/>
        <v>No</v>
      </c>
    </row>
    <row r="58" spans="1:12" x14ac:dyDescent="0.25">
      <c r="A58" s="42" t="s">
        <v>1303</v>
      </c>
      <c r="B58" s="33" t="s">
        <v>217</v>
      </c>
      <c r="C58" s="43">
        <v>1430.6935126999999</v>
      </c>
      <c r="D58" s="11" t="str">
        <f t="shared" si="8"/>
        <v>N/A</v>
      </c>
      <c r="E58" s="43">
        <v>2662.3963933</v>
      </c>
      <c r="F58" s="11" t="str">
        <f t="shared" si="9"/>
        <v>N/A</v>
      </c>
      <c r="G58" s="43">
        <v>1365.6622662</v>
      </c>
      <c r="H58" s="11" t="str">
        <f t="shared" si="10"/>
        <v>N/A</v>
      </c>
      <c r="I58" s="12">
        <v>86.09</v>
      </c>
      <c r="J58" s="12">
        <v>-48.7</v>
      </c>
      <c r="K58" s="41" t="s">
        <v>732</v>
      </c>
      <c r="L58" s="9" t="str">
        <f t="shared" si="11"/>
        <v>No</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1676.6427983999999</v>
      </c>
      <c r="D60" s="11" t="str">
        <f t="shared" si="8"/>
        <v>N/A</v>
      </c>
      <c r="E60" s="43">
        <v>2834.4592014</v>
      </c>
      <c r="F60" s="11" t="str">
        <f t="shared" si="9"/>
        <v>N/A</v>
      </c>
      <c r="G60" s="43">
        <v>678.81456953999998</v>
      </c>
      <c r="H60" s="11" t="str">
        <f t="shared" si="10"/>
        <v>N/A</v>
      </c>
      <c r="I60" s="12">
        <v>69.06</v>
      </c>
      <c r="J60" s="12">
        <v>-76.099999999999994</v>
      </c>
      <c r="K60" s="41" t="s">
        <v>732</v>
      </c>
      <c r="L60" s="9" t="str">
        <f t="shared" si="11"/>
        <v>No</v>
      </c>
    </row>
    <row r="61" spans="1:12" x14ac:dyDescent="0.25">
      <c r="A61" s="3" t="s">
        <v>1306</v>
      </c>
      <c r="B61" s="33" t="s">
        <v>217</v>
      </c>
      <c r="C61" s="43">
        <v>1428.8644096999999</v>
      </c>
      <c r="D61" s="11" t="str">
        <f t="shared" si="8"/>
        <v>N/A</v>
      </c>
      <c r="E61" s="43">
        <v>3998.3312921000002</v>
      </c>
      <c r="F61" s="11" t="str">
        <f t="shared" si="9"/>
        <v>N/A</v>
      </c>
      <c r="G61" s="43">
        <v>1599.7925736</v>
      </c>
      <c r="H61" s="11" t="str">
        <f t="shared" si="10"/>
        <v>N/A</v>
      </c>
      <c r="I61" s="12">
        <v>179.8</v>
      </c>
      <c r="J61" s="12">
        <v>-60</v>
      </c>
      <c r="K61" s="41" t="s">
        <v>732</v>
      </c>
      <c r="L61" s="9" t="str">
        <f t="shared" si="11"/>
        <v>No</v>
      </c>
    </row>
    <row r="62" spans="1:12" x14ac:dyDescent="0.25">
      <c r="A62" s="3" t="s">
        <v>1307</v>
      </c>
      <c r="B62" s="33" t="s">
        <v>217</v>
      </c>
      <c r="C62" s="43">
        <v>936.57020444</v>
      </c>
      <c r="D62" s="11" t="str">
        <f t="shared" si="8"/>
        <v>N/A</v>
      </c>
      <c r="E62" s="43">
        <v>2970.9871244999999</v>
      </c>
      <c r="F62" s="11" t="str">
        <f t="shared" si="9"/>
        <v>N/A</v>
      </c>
      <c r="G62" s="43">
        <v>1487.5961537999999</v>
      </c>
      <c r="H62" s="11" t="str">
        <f t="shared" si="10"/>
        <v>N/A</v>
      </c>
      <c r="I62" s="12">
        <v>217.2</v>
      </c>
      <c r="J62" s="12">
        <v>-49.9</v>
      </c>
      <c r="K62" s="41" t="s">
        <v>732</v>
      </c>
      <c r="L62" s="9" t="str">
        <f t="shared" si="11"/>
        <v>No</v>
      </c>
    </row>
    <row r="63" spans="1:12" x14ac:dyDescent="0.25">
      <c r="A63" s="3" t="s">
        <v>1308</v>
      </c>
      <c r="B63" s="33" t="s">
        <v>217</v>
      </c>
      <c r="C63" s="43">
        <v>2782.5415785</v>
      </c>
      <c r="D63" s="11" t="str">
        <f t="shared" si="8"/>
        <v>N/A</v>
      </c>
      <c r="E63" s="43">
        <v>3617.7200969999999</v>
      </c>
      <c r="F63" s="11" t="str">
        <f t="shared" si="9"/>
        <v>N/A</v>
      </c>
      <c r="G63" s="43">
        <v>1689.3303065</v>
      </c>
      <c r="H63" s="11" t="str">
        <f t="shared" si="10"/>
        <v>N/A</v>
      </c>
      <c r="I63" s="12">
        <v>30.01</v>
      </c>
      <c r="J63" s="12">
        <v>-53.3</v>
      </c>
      <c r="K63" s="41" t="s">
        <v>732</v>
      </c>
      <c r="L63" s="9" t="str">
        <f t="shared" si="11"/>
        <v>No</v>
      </c>
    </row>
    <row r="64" spans="1:12" x14ac:dyDescent="0.25">
      <c r="A64" s="3" t="s">
        <v>1309</v>
      </c>
      <c r="B64" s="33" t="s">
        <v>217</v>
      </c>
      <c r="C64" s="43">
        <v>1357.8875235999999</v>
      </c>
      <c r="D64" s="11" t="str">
        <f t="shared" si="8"/>
        <v>N/A</v>
      </c>
      <c r="E64" s="43">
        <v>1967.5305556000001</v>
      </c>
      <c r="F64" s="11" t="str">
        <f t="shared" si="9"/>
        <v>N/A</v>
      </c>
      <c r="G64" s="43">
        <v>185.34129693</v>
      </c>
      <c r="H64" s="11" t="str">
        <f t="shared" si="10"/>
        <v>N/A</v>
      </c>
      <c r="I64" s="12">
        <v>44.9</v>
      </c>
      <c r="J64" s="12">
        <v>-90.6</v>
      </c>
      <c r="K64" s="41" t="s">
        <v>732</v>
      </c>
      <c r="L64" s="9" t="str">
        <f t="shared" si="11"/>
        <v>No</v>
      </c>
    </row>
    <row r="65" spans="1:12" x14ac:dyDescent="0.25">
      <c r="A65" s="3" t="s">
        <v>1310</v>
      </c>
      <c r="B65" s="33" t="s">
        <v>217</v>
      </c>
      <c r="C65" s="43">
        <v>2249.6681205</v>
      </c>
      <c r="D65" s="11" t="str">
        <f t="shared" si="8"/>
        <v>N/A</v>
      </c>
      <c r="E65" s="43">
        <v>2905.3986967000001</v>
      </c>
      <c r="F65" s="11" t="str">
        <f t="shared" si="9"/>
        <v>N/A</v>
      </c>
      <c r="G65" s="43">
        <v>152.62068966000001</v>
      </c>
      <c r="H65" s="11" t="str">
        <f t="shared" si="10"/>
        <v>N/A</v>
      </c>
      <c r="I65" s="12">
        <v>29.15</v>
      </c>
      <c r="J65" s="12">
        <v>-94.7</v>
      </c>
      <c r="K65" s="41" t="s">
        <v>732</v>
      </c>
      <c r="L65" s="9" t="str">
        <f t="shared" si="11"/>
        <v>No</v>
      </c>
    </row>
    <row r="66" spans="1:12" x14ac:dyDescent="0.25">
      <c r="A66" s="3" t="s">
        <v>1311</v>
      </c>
      <c r="B66" s="33" t="s">
        <v>217</v>
      </c>
      <c r="C66" s="43">
        <v>2794.4747776999998</v>
      </c>
      <c r="D66" s="11" t="str">
        <f t="shared" si="8"/>
        <v>N/A</v>
      </c>
      <c r="E66" s="43">
        <v>4639.4328146999997</v>
      </c>
      <c r="F66" s="11" t="str">
        <f t="shared" si="9"/>
        <v>N/A</v>
      </c>
      <c r="G66" s="43">
        <v>157.81481481</v>
      </c>
      <c r="H66" s="11" t="str">
        <f t="shared" si="10"/>
        <v>N/A</v>
      </c>
      <c r="I66" s="12">
        <v>66.02</v>
      </c>
      <c r="J66" s="12">
        <v>-96.6</v>
      </c>
      <c r="K66" s="41" t="s">
        <v>732</v>
      </c>
      <c r="L66" s="9" t="str">
        <f t="shared" si="11"/>
        <v>No</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870.47933149000005</v>
      </c>
      <c r="D68" s="11" t="str">
        <f t="shared" si="8"/>
        <v>N/A</v>
      </c>
      <c r="E68" s="43">
        <v>1609.3055555999999</v>
      </c>
      <c r="F68" s="11" t="str">
        <f t="shared" si="9"/>
        <v>N/A</v>
      </c>
      <c r="G68" s="43">
        <v>88.172413793000004</v>
      </c>
      <c r="H68" s="11" t="str">
        <f t="shared" si="10"/>
        <v>N/A</v>
      </c>
      <c r="I68" s="12">
        <v>84.88</v>
      </c>
      <c r="J68" s="12">
        <v>-94.5</v>
      </c>
      <c r="K68" s="41" t="s">
        <v>732</v>
      </c>
      <c r="L68" s="9" t="str">
        <f t="shared" si="11"/>
        <v>No</v>
      </c>
    </row>
    <row r="69" spans="1:12" x14ac:dyDescent="0.25">
      <c r="A69" s="2" t="s">
        <v>1314</v>
      </c>
      <c r="B69" s="33" t="s">
        <v>217</v>
      </c>
      <c r="C69" s="43">
        <v>3266.2257645</v>
      </c>
      <c r="D69" s="11" t="str">
        <f t="shared" si="8"/>
        <v>N/A</v>
      </c>
      <c r="E69" s="43">
        <v>6201.6666667</v>
      </c>
      <c r="F69" s="11" t="str">
        <f t="shared" si="9"/>
        <v>N/A</v>
      </c>
      <c r="G69" s="43">
        <v>275.33333333000002</v>
      </c>
      <c r="H69" s="11" t="str">
        <f t="shared" si="10"/>
        <v>N/A</v>
      </c>
      <c r="I69" s="12">
        <v>89.87</v>
      </c>
      <c r="J69" s="12">
        <v>-95.6</v>
      </c>
      <c r="K69" s="41" t="s">
        <v>732</v>
      </c>
      <c r="L69" s="9" t="str">
        <f t="shared" si="11"/>
        <v>No</v>
      </c>
    </row>
    <row r="70" spans="1:12" x14ac:dyDescent="0.25">
      <c r="A70" s="42" t="s">
        <v>1315</v>
      </c>
      <c r="B70" s="33" t="s">
        <v>217</v>
      </c>
      <c r="C70" s="43">
        <v>1695.5567318999999</v>
      </c>
      <c r="D70" s="11" t="str">
        <f t="shared" si="8"/>
        <v>N/A</v>
      </c>
      <c r="E70" s="43">
        <v>1806.0841121000001</v>
      </c>
      <c r="F70" s="11" t="str">
        <f t="shared" si="9"/>
        <v>N/A</v>
      </c>
      <c r="G70" s="43">
        <v>358.68181817999999</v>
      </c>
      <c r="H70" s="11" t="str">
        <f t="shared" si="10"/>
        <v>N/A</v>
      </c>
      <c r="I70" s="12">
        <v>6.5190000000000001</v>
      </c>
      <c r="J70" s="12">
        <v>-80.099999999999994</v>
      </c>
      <c r="K70" s="41" t="s">
        <v>732</v>
      </c>
      <c r="L70" s="9" t="str">
        <f t="shared" si="11"/>
        <v>No</v>
      </c>
    </row>
    <row r="71" spans="1:12" x14ac:dyDescent="0.25">
      <c r="A71" s="42" t="s">
        <v>1316</v>
      </c>
      <c r="B71" s="33" t="s">
        <v>217</v>
      </c>
      <c r="C71" s="43">
        <v>1860.7015558999999</v>
      </c>
      <c r="D71" s="11" t="str">
        <f t="shared" si="8"/>
        <v>N/A</v>
      </c>
      <c r="E71" s="43">
        <v>1008.6076555</v>
      </c>
      <c r="F71" s="11" t="str">
        <f t="shared" si="9"/>
        <v>N/A</v>
      </c>
      <c r="G71" s="43">
        <v>218.33333332999999</v>
      </c>
      <c r="H71" s="11" t="str">
        <f t="shared" si="10"/>
        <v>N/A</v>
      </c>
      <c r="I71" s="12">
        <v>-45.8</v>
      </c>
      <c r="J71" s="12">
        <v>-78.400000000000006</v>
      </c>
      <c r="K71" s="41" t="s">
        <v>732</v>
      </c>
      <c r="L71" s="9" t="str">
        <f t="shared" si="11"/>
        <v>No</v>
      </c>
    </row>
    <row r="72" spans="1:12" x14ac:dyDescent="0.25">
      <c r="A72" s="42" t="s">
        <v>1624</v>
      </c>
      <c r="B72" s="33" t="s">
        <v>217</v>
      </c>
      <c r="C72" s="43">
        <v>283615979</v>
      </c>
      <c r="D72" s="11" t="str">
        <f t="shared" ref="D72:D135" si="12">IF($B72="N/A","N/A",IF(C72&gt;10,"No",IF(C72&lt;-10,"No","Yes")))</f>
        <v>N/A</v>
      </c>
      <c r="E72" s="43">
        <v>50724142</v>
      </c>
      <c r="F72" s="11" t="str">
        <f t="shared" ref="F72:F135" si="13">IF($B72="N/A","N/A",IF(E72&gt;10,"No",IF(E72&lt;-10,"No","Yes")))</f>
        <v>N/A</v>
      </c>
      <c r="G72" s="43">
        <v>2855737</v>
      </c>
      <c r="H72" s="11" t="str">
        <f t="shared" ref="H72:H135" si="14">IF($B72="N/A","N/A",IF(G72&gt;10,"No",IF(G72&lt;-10,"No","Yes")))</f>
        <v>N/A</v>
      </c>
      <c r="I72" s="12">
        <v>-82.1</v>
      </c>
      <c r="J72" s="12">
        <v>-94.4</v>
      </c>
      <c r="K72" s="41" t="s">
        <v>732</v>
      </c>
      <c r="L72" s="9" t="str">
        <f t="shared" ref="L72:L132" si="15">IF(J72="Div by 0", "N/A", IF(K72="N/A","N/A", IF(J72&gt;VALUE(MID(K72,1,2)), "No", IF(J72&lt;-1*VALUE(MID(K72,1,2)), "No", "Yes"))))</f>
        <v>No</v>
      </c>
    </row>
    <row r="73" spans="1:12" x14ac:dyDescent="0.25">
      <c r="A73" s="42" t="s">
        <v>1625</v>
      </c>
      <c r="B73" s="33" t="s">
        <v>217</v>
      </c>
      <c r="C73" s="34">
        <v>39131</v>
      </c>
      <c r="D73" s="11" t="str">
        <f t="shared" si="12"/>
        <v>N/A</v>
      </c>
      <c r="E73" s="34">
        <v>3536</v>
      </c>
      <c r="F73" s="11" t="str">
        <f t="shared" si="13"/>
        <v>N/A</v>
      </c>
      <c r="G73" s="34">
        <v>420</v>
      </c>
      <c r="H73" s="11" t="str">
        <f t="shared" si="14"/>
        <v>N/A</v>
      </c>
      <c r="I73" s="12">
        <v>-91</v>
      </c>
      <c r="J73" s="12">
        <v>-88.1</v>
      </c>
      <c r="K73" s="41" t="s">
        <v>732</v>
      </c>
      <c r="L73" s="9" t="str">
        <f t="shared" si="15"/>
        <v>No</v>
      </c>
    </row>
    <row r="74" spans="1:12" x14ac:dyDescent="0.25">
      <c r="A74" s="42" t="s">
        <v>1317</v>
      </c>
      <c r="B74" s="33" t="s">
        <v>217</v>
      </c>
      <c r="C74" s="43">
        <v>7247.8592165</v>
      </c>
      <c r="D74" s="11" t="str">
        <f t="shared" si="12"/>
        <v>N/A</v>
      </c>
      <c r="E74" s="43">
        <v>14345.062782999999</v>
      </c>
      <c r="F74" s="11" t="str">
        <f t="shared" si="13"/>
        <v>N/A</v>
      </c>
      <c r="G74" s="43">
        <v>6799.3738094999999</v>
      </c>
      <c r="H74" s="11" t="str">
        <f t="shared" si="14"/>
        <v>N/A</v>
      </c>
      <c r="I74" s="12">
        <v>97.92</v>
      </c>
      <c r="J74" s="12">
        <v>-52.6</v>
      </c>
      <c r="K74" s="41" t="s">
        <v>732</v>
      </c>
      <c r="L74" s="9" t="str">
        <f t="shared" si="15"/>
        <v>No</v>
      </c>
    </row>
    <row r="75" spans="1:12" x14ac:dyDescent="0.25">
      <c r="A75" s="42" t="s">
        <v>1318</v>
      </c>
      <c r="B75" s="33" t="s">
        <v>217</v>
      </c>
      <c r="C75" s="34">
        <v>6.8100482993</v>
      </c>
      <c r="D75" s="11" t="str">
        <f t="shared" si="12"/>
        <v>N/A</v>
      </c>
      <c r="E75" s="34">
        <v>11.971719457000001</v>
      </c>
      <c r="F75" s="11" t="str">
        <f t="shared" si="13"/>
        <v>N/A</v>
      </c>
      <c r="G75" s="34">
        <v>8.6809523810000009</v>
      </c>
      <c r="H75" s="11" t="str">
        <f t="shared" si="14"/>
        <v>N/A</v>
      </c>
      <c r="I75" s="12">
        <v>75.790000000000006</v>
      </c>
      <c r="J75" s="12">
        <v>-27.5</v>
      </c>
      <c r="K75" s="41" t="s">
        <v>732</v>
      </c>
      <c r="L75" s="9" t="str">
        <f t="shared" si="15"/>
        <v>Yes</v>
      </c>
    </row>
    <row r="76" spans="1:12" ht="25" x14ac:dyDescent="0.25">
      <c r="A76" s="42" t="s">
        <v>548</v>
      </c>
      <c r="B76" s="33" t="s">
        <v>217</v>
      </c>
      <c r="C76" s="43">
        <v>0</v>
      </c>
      <c r="D76" s="11" t="str">
        <f t="shared" si="12"/>
        <v>N/A</v>
      </c>
      <c r="E76" s="43">
        <v>0</v>
      </c>
      <c r="F76" s="11" t="str">
        <f t="shared" si="13"/>
        <v>N/A</v>
      </c>
      <c r="G76" s="43">
        <v>0</v>
      </c>
      <c r="H76" s="11" t="str">
        <f t="shared" si="14"/>
        <v>N/A</v>
      </c>
      <c r="I76" s="12" t="s">
        <v>1742</v>
      </c>
      <c r="J76" s="12" t="s">
        <v>1742</v>
      </c>
      <c r="K76" s="41" t="s">
        <v>732</v>
      </c>
      <c r="L76" s="9" t="str">
        <f t="shared" si="15"/>
        <v>N/A</v>
      </c>
    </row>
    <row r="77" spans="1:12" x14ac:dyDescent="0.25">
      <c r="A77" s="42" t="s">
        <v>549</v>
      </c>
      <c r="B77" s="33" t="s">
        <v>217</v>
      </c>
      <c r="C77" s="34">
        <v>0</v>
      </c>
      <c r="D77" s="11" t="str">
        <f t="shared" si="12"/>
        <v>N/A</v>
      </c>
      <c r="E77" s="34">
        <v>0</v>
      </c>
      <c r="F77" s="11" t="str">
        <f t="shared" si="13"/>
        <v>N/A</v>
      </c>
      <c r="G77" s="34">
        <v>0</v>
      </c>
      <c r="H77" s="11" t="str">
        <f t="shared" si="14"/>
        <v>N/A</v>
      </c>
      <c r="I77" s="12" t="s">
        <v>1742</v>
      </c>
      <c r="J77" s="12" t="s">
        <v>1742</v>
      </c>
      <c r="K77" s="41" t="s">
        <v>732</v>
      </c>
      <c r="L77" s="9" t="str">
        <f t="shared" si="15"/>
        <v>N/A</v>
      </c>
    </row>
    <row r="78" spans="1:12" x14ac:dyDescent="0.25">
      <c r="A78" s="42" t="s">
        <v>1319</v>
      </c>
      <c r="B78" s="33" t="s">
        <v>217</v>
      </c>
      <c r="C78" s="43" t="s">
        <v>1742</v>
      </c>
      <c r="D78" s="11" t="str">
        <f t="shared" si="12"/>
        <v>N/A</v>
      </c>
      <c r="E78" s="43" t="s">
        <v>1742</v>
      </c>
      <c r="F78" s="11" t="str">
        <f t="shared" si="13"/>
        <v>N/A</v>
      </c>
      <c r="G78" s="43" t="s">
        <v>1742</v>
      </c>
      <c r="H78" s="11" t="str">
        <f t="shared" si="14"/>
        <v>N/A</v>
      </c>
      <c r="I78" s="12" t="s">
        <v>1742</v>
      </c>
      <c r="J78" s="12" t="s">
        <v>1742</v>
      </c>
      <c r="K78" s="41" t="s">
        <v>732</v>
      </c>
      <c r="L78" s="9" t="str">
        <f t="shared" si="15"/>
        <v>N/A</v>
      </c>
    </row>
    <row r="79" spans="1:12" ht="25" x14ac:dyDescent="0.25">
      <c r="A79" s="42" t="s">
        <v>550</v>
      </c>
      <c r="B79" s="33" t="s">
        <v>217</v>
      </c>
      <c r="C79" s="43">
        <v>8739</v>
      </c>
      <c r="D79" s="11" t="str">
        <f t="shared" si="12"/>
        <v>N/A</v>
      </c>
      <c r="E79" s="43">
        <v>1063175</v>
      </c>
      <c r="F79" s="11" t="str">
        <f t="shared" si="13"/>
        <v>N/A</v>
      </c>
      <c r="G79" s="43">
        <v>303170</v>
      </c>
      <c r="H79" s="11" t="str">
        <f t="shared" si="14"/>
        <v>N/A</v>
      </c>
      <c r="I79" s="12">
        <v>12066</v>
      </c>
      <c r="J79" s="12">
        <v>-71.5</v>
      </c>
      <c r="K79" s="41" t="s">
        <v>732</v>
      </c>
      <c r="L79" s="9" t="str">
        <f t="shared" si="15"/>
        <v>No</v>
      </c>
    </row>
    <row r="80" spans="1:12" x14ac:dyDescent="0.25">
      <c r="A80" s="42" t="s">
        <v>551</v>
      </c>
      <c r="B80" s="33" t="s">
        <v>217</v>
      </c>
      <c r="C80" s="34">
        <v>11</v>
      </c>
      <c r="D80" s="11" t="str">
        <f t="shared" si="12"/>
        <v>N/A</v>
      </c>
      <c r="E80" s="34">
        <v>247</v>
      </c>
      <c r="F80" s="11" t="str">
        <f t="shared" si="13"/>
        <v>N/A</v>
      </c>
      <c r="G80" s="34">
        <v>62</v>
      </c>
      <c r="H80" s="11" t="str">
        <f t="shared" si="14"/>
        <v>N/A</v>
      </c>
      <c r="I80" s="12">
        <v>24600</v>
      </c>
      <c r="J80" s="12">
        <v>-74.900000000000006</v>
      </c>
      <c r="K80" s="41" t="s">
        <v>732</v>
      </c>
      <c r="L80" s="9" t="str">
        <f t="shared" si="15"/>
        <v>No</v>
      </c>
    </row>
    <row r="81" spans="1:12" ht="25" x14ac:dyDescent="0.25">
      <c r="A81" s="42" t="s">
        <v>1320</v>
      </c>
      <c r="B81" s="33" t="s">
        <v>217</v>
      </c>
      <c r="C81" s="43">
        <v>8739</v>
      </c>
      <c r="D81" s="11" t="str">
        <f t="shared" si="12"/>
        <v>N/A</v>
      </c>
      <c r="E81" s="43">
        <v>4304.3522266999998</v>
      </c>
      <c r="F81" s="11" t="str">
        <f t="shared" si="13"/>
        <v>N/A</v>
      </c>
      <c r="G81" s="43">
        <v>4889.8387097000004</v>
      </c>
      <c r="H81" s="11" t="str">
        <f t="shared" si="14"/>
        <v>N/A</v>
      </c>
      <c r="I81" s="12">
        <v>-50.7</v>
      </c>
      <c r="J81" s="12">
        <v>13.6</v>
      </c>
      <c r="K81" s="41" t="s">
        <v>732</v>
      </c>
      <c r="L81" s="9" t="str">
        <f t="shared" si="15"/>
        <v>Yes</v>
      </c>
    </row>
    <row r="82" spans="1:12" x14ac:dyDescent="0.25">
      <c r="A82" s="42" t="s">
        <v>552</v>
      </c>
      <c r="B82" s="33" t="s">
        <v>217</v>
      </c>
      <c r="C82" s="43">
        <v>29721948</v>
      </c>
      <c r="D82" s="11" t="str">
        <f t="shared" si="12"/>
        <v>N/A</v>
      </c>
      <c r="E82" s="43">
        <v>5025216</v>
      </c>
      <c r="F82" s="11" t="str">
        <f t="shared" si="13"/>
        <v>N/A</v>
      </c>
      <c r="G82" s="43">
        <v>3339395</v>
      </c>
      <c r="H82" s="11" t="str">
        <f t="shared" si="14"/>
        <v>N/A</v>
      </c>
      <c r="I82" s="12">
        <v>-83.1</v>
      </c>
      <c r="J82" s="12">
        <v>-33.5</v>
      </c>
      <c r="K82" s="41" t="s">
        <v>732</v>
      </c>
      <c r="L82" s="9" t="str">
        <f t="shared" si="15"/>
        <v>No</v>
      </c>
    </row>
    <row r="83" spans="1:12" x14ac:dyDescent="0.25">
      <c r="A83" s="42" t="s">
        <v>553</v>
      </c>
      <c r="B83" s="33" t="s">
        <v>217</v>
      </c>
      <c r="C83" s="34">
        <v>163</v>
      </c>
      <c r="D83" s="11" t="str">
        <f t="shared" si="12"/>
        <v>N/A</v>
      </c>
      <c r="E83" s="34">
        <v>36</v>
      </c>
      <c r="F83" s="11" t="str">
        <f t="shared" si="13"/>
        <v>N/A</v>
      </c>
      <c r="G83" s="34">
        <v>22</v>
      </c>
      <c r="H83" s="11" t="str">
        <f t="shared" si="14"/>
        <v>N/A</v>
      </c>
      <c r="I83" s="12">
        <v>-77.900000000000006</v>
      </c>
      <c r="J83" s="12">
        <v>-38.9</v>
      </c>
      <c r="K83" s="41" t="s">
        <v>732</v>
      </c>
      <c r="L83" s="9" t="str">
        <f t="shared" si="15"/>
        <v>No</v>
      </c>
    </row>
    <row r="84" spans="1:12" x14ac:dyDescent="0.25">
      <c r="A84" s="42" t="s">
        <v>1321</v>
      </c>
      <c r="B84" s="33" t="s">
        <v>217</v>
      </c>
      <c r="C84" s="43">
        <v>182343.23926</v>
      </c>
      <c r="D84" s="11" t="str">
        <f t="shared" si="12"/>
        <v>N/A</v>
      </c>
      <c r="E84" s="43">
        <v>139589.33332999999</v>
      </c>
      <c r="F84" s="11" t="str">
        <f t="shared" si="13"/>
        <v>N/A</v>
      </c>
      <c r="G84" s="43">
        <v>151790.68182</v>
      </c>
      <c r="H84" s="11" t="str">
        <f t="shared" si="14"/>
        <v>N/A</v>
      </c>
      <c r="I84" s="12">
        <v>-23.4</v>
      </c>
      <c r="J84" s="12">
        <v>8.7409999999999997</v>
      </c>
      <c r="K84" s="41" t="s">
        <v>732</v>
      </c>
      <c r="L84" s="9" t="str">
        <f t="shared" si="15"/>
        <v>Yes</v>
      </c>
    </row>
    <row r="85" spans="1:12" x14ac:dyDescent="0.25">
      <c r="A85" s="42" t="s">
        <v>554</v>
      </c>
      <c r="B85" s="33" t="s">
        <v>217</v>
      </c>
      <c r="C85" s="43">
        <v>29804846</v>
      </c>
      <c r="D85" s="11" t="str">
        <f t="shared" si="12"/>
        <v>N/A</v>
      </c>
      <c r="E85" s="43">
        <v>430602</v>
      </c>
      <c r="F85" s="11" t="str">
        <f t="shared" si="13"/>
        <v>N/A</v>
      </c>
      <c r="G85" s="43">
        <v>58829</v>
      </c>
      <c r="H85" s="11" t="str">
        <f t="shared" si="14"/>
        <v>N/A</v>
      </c>
      <c r="I85" s="12">
        <v>-98.6</v>
      </c>
      <c r="J85" s="12">
        <v>-86.3</v>
      </c>
      <c r="K85" s="41" t="s">
        <v>732</v>
      </c>
      <c r="L85" s="9" t="str">
        <f t="shared" si="15"/>
        <v>No</v>
      </c>
    </row>
    <row r="86" spans="1:12" x14ac:dyDescent="0.25">
      <c r="A86" s="42" t="s">
        <v>555</v>
      </c>
      <c r="B86" s="33" t="s">
        <v>217</v>
      </c>
      <c r="C86" s="34">
        <v>1084</v>
      </c>
      <c r="D86" s="11" t="str">
        <f t="shared" si="12"/>
        <v>N/A</v>
      </c>
      <c r="E86" s="34">
        <v>14</v>
      </c>
      <c r="F86" s="11" t="str">
        <f t="shared" si="13"/>
        <v>N/A</v>
      </c>
      <c r="G86" s="34">
        <v>11</v>
      </c>
      <c r="H86" s="11" t="str">
        <f t="shared" si="14"/>
        <v>N/A</v>
      </c>
      <c r="I86" s="12">
        <v>-98.7</v>
      </c>
      <c r="J86" s="12">
        <v>-64.3</v>
      </c>
      <c r="K86" s="41" t="s">
        <v>732</v>
      </c>
      <c r="L86" s="9" t="str">
        <f t="shared" si="15"/>
        <v>No</v>
      </c>
    </row>
    <row r="87" spans="1:12" x14ac:dyDescent="0.25">
      <c r="A87" s="42" t="s">
        <v>1322</v>
      </c>
      <c r="B87" s="33" t="s">
        <v>217</v>
      </c>
      <c r="C87" s="43">
        <v>27495.245386999999</v>
      </c>
      <c r="D87" s="11" t="str">
        <f t="shared" si="12"/>
        <v>N/A</v>
      </c>
      <c r="E87" s="43">
        <v>30757.285714000001</v>
      </c>
      <c r="F87" s="11" t="str">
        <f t="shared" si="13"/>
        <v>N/A</v>
      </c>
      <c r="G87" s="43">
        <v>11765.8</v>
      </c>
      <c r="H87" s="11" t="str">
        <f t="shared" si="14"/>
        <v>N/A</v>
      </c>
      <c r="I87" s="12">
        <v>11.86</v>
      </c>
      <c r="J87" s="12">
        <v>-61.7</v>
      </c>
      <c r="K87" s="41" t="s">
        <v>732</v>
      </c>
      <c r="L87" s="9" t="str">
        <f t="shared" si="15"/>
        <v>No</v>
      </c>
    </row>
    <row r="88" spans="1:12" ht="25" x14ac:dyDescent="0.25">
      <c r="A88" s="42" t="s">
        <v>556</v>
      </c>
      <c r="B88" s="33" t="s">
        <v>217</v>
      </c>
      <c r="C88" s="43">
        <v>291178431</v>
      </c>
      <c r="D88" s="11" t="str">
        <f t="shared" si="12"/>
        <v>N/A</v>
      </c>
      <c r="E88" s="43">
        <v>41481715</v>
      </c>
      <c r="F88" s="11" t="str">
        <f t="shared" si="13"/>
        <v>N/A</v>
      </c>
      <c r="G88" s="43">
        <v>5482521</v>
      </c>
      <c r="H88" s="11" t="str">
        <f t="shared" si="14"/>
        <v>N/A</v>
      </c>
      <c r="I88" s="12">
        <v>-85.8</v>
      </c>
      <c r="J88" s="12">
        <v>-86.8</v>
      </c>
      <c r="K88" s="41" t="s">
        <v>732</v>
      </c>
      <c r="L88" s="9" t="str">
        <f t="shared" si="15"/>
        <v>No</v>
      </c>
    </row>
    <row r="89" spans="1:12" x14ac:dyDescent="0.25">
      <c r="A89" s="42" t="s">
        <v>557</v>
      </c>
      <c r="B89" s="33" t="s">
        <v>217</v>
      </c>
      <c r="C89" s="34">
        <v>379186</v>
      </c>
      <c r="D89" s="11" t="str">
        <f t="shared" si="12"/>
        <v>N/A</v>
      </c>
      <c r="E89" s="34">
        <v>43770</v>
      </c>
      <c r="F89" s="11" t="str">
        <f t="shared" si="13"/>
        <v>N/A</v>
      </c>
      <c r="G89" s="34">
        <v>16638</v>
      </c>
      <c r="H89" s="11" t="str">
        <f t="shared" si="14"/>
        <v>N/A</v>
      </c>
      <c r="I89" s="12">
        <v>-88.5</v>
      </c>
      <c r="J89" s="12">
        <v>-62</v>
      </c>
      <c r="K89" s="41" t="s">
        <v>732</v>
      </c>
      <c r="L89" s="9" t="str">
        <f t="shared" si="15"/>
        <v>No</v>
      </c>
    </row>
    <row r="90" spans="1:12" x14ac:dyDescent="0.25">
      <c r="A90" s="42" t="s">
        <v>1323</v>
      </c>
      <c r="B90" s="33" t="s">
        <v>217</v>
      </c>
      <c r="C90" s="43">
        <v>767.90396006000003</v>
      </c>
      <c r="D90" s="11" t="str">
        <f t="shared" si="12"/>
        <v>N/A</v>
      </c>
      <c r="E90" s="43">
        <v>947.72024218000001</v>
      </c>
      <c r="F90" s="11" t="str">
        <f t="shared" si="13"/>
        <v>N/A</v>
      </c>
      <c r="G90" s="43">
        <v>329.51803101000002</v>
      </c>
      <c r="H90" s="11" t="str">
        <f t="shared" si="14"/>
        <v>N/A</v>
      </c>
      <c r="I90" s="12">
        <v>23.42</v>
      </c>
      <c r="J90" s="12">
        <v>-65.2</v>
      </c>
      <c r="K90" s="41" t="s">
        <v>732</v>
      </c>
      <c r="L90" s="9" t="str">
        <f t="shared" si="15"/>
        <v>No</v>
      </c>
    </row>
    <row r="91" spans="1:12" x14ac:dyDescent="0.25">
      <c r="A91" s="42" t="s">
        <v>558</v>
      </c>
      <c r="B91" s="33" t="s">
        <v>217</v>
      </c>
      <c r="C91" s="43">
        <v>61321484</v>
      </c>
      <c r="D91" s="11" t="str">
        <f t="shared" si="12"/>
        <v>N/A</v>
      </c>
      <c r="E91" s="43">
        <v>13301897</v>
      </c>
      <c r="F91" s="11" t="str">
        <f t="shared" si="13"/>
        <v>N/A</v>
      </c>
      <c r="G91" s="43">
        <v>9531470</v>
      </c>
      <c r="H91" s="11" t="str">
        <f t="shared" si="14"/>
        <v>N/A</v>
      </c>
      <c r="I91" s="12">
        <v>-78.3</v>
      </c>
      <c r="J91" s="12">
        <v>-28.3</v>
      </c>
      <c r="K91" s="41" t="s">
        <v>732</v>
      </c>
      <c r="L91" s="9" t="str">
        <f t="shared" si="15"/>
        <v>Yes</v>
      </c>
    </row>
    <row r="92" spans="1:12" x14ac:dyDescent="0.25">
      <c r="A92" s="42" t="s">
        <v>559</v>
      </c>
      <c r="B92" s="33" t="s">
        <v>217</v>
      </c>
      <c r="C92" s="34">
        <v>123647</v>
      </c>
      <c r="D92" s="11" t="str">
        <f t="shared" si="12"/>
        <v>N/A</v>
      </c>
      <c r="E92" s="34">
        <v>25200</v>
      </c>
      <c r="F92" s="11" t="str">
        <f t="shared" si="13"/>
        <v>N/A</v>
      </c>
      <c r="G92" s="34">
        <v>19038</v>
      </c>
      <c r="H92" s="11" t="str">
        <f t="shared" si="14"/>
        <v>N/A</v>
      </c>
      <c r="I92" s="12">
        <v>-79.599999999999994</v>
      </c>
      <c r="J92" s="12">
        <v>-24.5</v>
      </c>
      <c r="K92" s="41" t="s">
        <v>732</v>
      </c>
      <c r="L92" s="9" t="str">
        <f t="shared" si="15"/>
        <v>Yes</v>
      </c>
    </row>
    <row r="93" spans="1:12" x14ac:dyDescent="0.25">
      <c r="A93" s="42" t="s">
        <v>1324</v>
      </c>
      <c r="B93" s="33" t="s">
        <v>217</v>
      </c>
      <c r="C93" s="43">
        <v>495.93992575999999</v>
      </c>
      <c r="D93" s="11" t="str">
        <f t="shared" si="12"/>
        <v>N/A</v>
      </c>
      <c r="E93" s="43">
        <v>527.85305556000003</v>
      </c>
      <c r="F93" s="11" t="str">
        <f t="shared" si="13"/>
        <v>N/A</v>
      </c>
      <c r="G93" s="43">
        <v>500.65500578000001</v>
      </c>
      <c r="H93" s="11" t="str">
        <f t="shared" si="14"/>
        <v>N/A</v>
      </c>
      <c r="I93" s="12">
        <v>6.4349999999999996</v>
      </c>
      <c r="J93" s="12">
        <v>-5.15</v>
      </c>
      <c r="K93" s="41" t="s">
        <v>732</v>
      </c>
      <c r="L93" s="9" t="str">
        <f t="shared" si="15"/>
        <v>Yes</v>
      </c>
    </row>
    <row r="94" spans="1:12" ht="25" x14ac:dyDescent="0.25">
      <c r="A94" s="42" t="s">
        <v>560</v>
      </c>
      <c r="B94" s="33" t="s">
        <v>217</v>
      </c>
      <c r="C94" s="43">
        <v>3958890</v>
      </c>
      <c r="D94" s="11" t="str">
        <f t="shared" si="12"/>
        <v>N/A</v>
      </c>
      <c r="E94" s="43">
        <v>469906</v>
      </c>
      <c r="F94" s="11" t="str">
        <f t="shared" si="13"/>
        <v>N/A</v>
      </c>
      <c r="G94" s="43">
        <v>51060</v>
      </c>
      <c r="H94" s="11" t="str">
        <f t="shared" si="14"/>
        <v>N/A</v>
      </c>
      <c r="I94" s="12">
        <v>-88.1</v>
      </c>
      <c r="J94" s="12">
        <v>-89.1</v>
      </c>
      <c r="K94" s="41" t="s">
        <v>732</v>
      </c>
      <c r="L94" s="9" t="str">
        <f t="shared" si="15"/>
        <v>No</v>
      </c>
    </row>
    <row r="95" spans="1:12" x14ac:dyDescent="0.25">
      <c r="A95" s="42" t="s">
        <v>561</v>
      </c>
      <c r="B95" s="33" t="s">
        <v>217</v>
      </c>
      <c r="C95" s="34">
        <v>24832</v>
      </c>
      <c r="D95" s="11" t="str">
        <f t="shared" si="12"/>
        <v>N/A</v>
      </c>
      <c r="E95" s="34">
        <v>3420</v>
      </c>
      <c r="F95" s="11" t="str">
        <f t="shared" si="13"/>
        <v>N/A</v>
      </c>
      <c r="G95" s="34">
        <v>449</v>
      </c>
      <c r="H95" s="11" t="str">
        <f t="shared" si="14"/>
        <v>N/A</v>
      </c>
      <c r="I95" s="12">
        <v>-86.2</v>
      </c>
      <c r="J95" s="12">
        <v>-86.9</v>
      </c>
      <c r="K95" s="41" t="s">
        <v>732</v>
      </c>
      <c r="L95" s="9" t="str">
        <f t="shared" si="15"/>
        <v>No</v>
      </c>
    </row>
    <row r="96" spans="1:12" ht="25" x14ac:dyDescent="0.25">
      <c r="A96" s="42" t="s">
        <v>1325</v>
      </c>
      <c r="B96" s="33" t="s">
        <v>217</v>
      </c>
      <c r="C96" s="43">
        <v>159.4269491</v>
      </c>
      <c r="D96" s="11" t="str">
        <f t="shared" si="12"/>
        <v>N/A</v>
      </c>
      <c r="E96" s="43">
        <v>137.39941519999999</v>
      </c>
      <c r="F96" s="11" t="str">
        <f t="shared" si="13"/>
        <v>N/A</v>
      </c>
      <c r="G96" s="43">
        <v>113.71937638999999</v>
      </c>
      <c r="H96" s="11" t="str">
        <f t="shared" si="14"/>
        <v>N/A</v>
      </c>
      <c r="I96" s="12">
        <v>-13.8</v>
      </c>
      <c r="J96" s="12">
        <v>-17.2</v>
      </c>
      <c r="K96" s="41" t="s">
        <v>732</v>
      </c>
      <c r="L96" s="9" t="str">
        <f t="shared" si="15"/>
        <v>Yes</v>
      </c>
    </row>
    <row r="97" spans="1:12" ht="25" x14ac:dyDescent="0.25">
      <c r="A97" s="42" t="s">
        <v>562</v>
      </c>
      <c r="B97" s="33" t="s">
        <v>217</v>
      </c>
      <c r="C97" s="43">
        <v>129568413</v>
      </c>
      <c r="D97" s="11" t="str">
        <f t="shared" si="12"/>
        <v>N/A</v>
      </c>
      <c r="E97" s="43">
        <v>24310889</v>
      </c>
      <c r="F97" s="11" t="str">
        <f t="shared" si="13"/>
        <v>N/A</v>
      </c>
      <c r="G97" s="43">
        <v>2553345</v>
      </c>
      <c r="H97" s="11" t="str">
        <f t="shared" si="14"/>
        <v>N/A</v>
      </c>
      <c r="I97" s="12">
        <v>-81.2</v>
      </c>
      <c r="J97" s="12">
        <v>-89.5</v>
      </c>
      <c r="K97" s="41" t="s">
        <v>732</v>
      </c>
      <c r="L97" s="9" t="str">
        <f t="shared" si="15"/>
        <v>No</v>
      </c>
    </row>
    <row r="98" spans="1:12" x14ac:dyDescent="0.25">
      <c r="A98" s="42" t="s">
        <v>563</v>
      </c>
      <c r="B98" s="33" t="s">
        <v>217</v>
      </c>
      <c r="C98" s="34">
        <v>173537</v>
      </c>
      <c r="D98" s="11" t="str">
        <f t="shared" si="12"/>
        <v>N/A</v>
      </c>
      <c r="E98" s="34">
        <v>20392</v>
      </c>
      <c r="F98" s="11" t="str">
        <f t="shared" si="13"/>
        <v>N/A</v>
      </c>
      <c r="G98" s="34">
        <v>4431</v>
      </c>
      <c r="H98" s="11" t="str">
        <f t="shared" si="14"/>
        <v>N/A</v>
      </c>
      <c r="I98" s="12">
        <v>-88.2</v>
      </c>
      <c r="J98" s="12">
        <v>-78.3</v>
      </c>
      <c r="K98" s="41" t="s">
        <v>732</v>
      </c>
      <c r="L98" s="9" t="str">
        <f t="shared" si="15"/>
        <v>No</v>
      </c>
    </row>
    <row r="99" spans="1:12" x14ac:dyDescent="0.25">
      <c r="A99" s="42" t="s">
        <v>1326</v>
      </c>
      <c r="B99" s="33" t="s">
        <v>217</v>
      </c>
      <c r="C99" s="43">
        <v>746.63278147999995</v>
      </c>
      <c r="D99" s="11" t="str">
        <f t="shared" si="12"/>
        <v>N/A</v>
      </c>
      <c r="E99" s="43">
        <v>1192.1777658000001</v>
      </c>
      <c r="F99" s="11" t="str">
        <f t="shared" si="13"/>
        <v>N/A</v>
      </c>
      <c r="G99" s="43">
        <v>576.24576845000001</v>
      </c>
      <c r="H99" s="11" t="str">
        <f t="shared" si="14"/>
        <v>N/A</v>
      </c>
      <c r="I99" s="12">
        <v>59.67</v>
      </c>
      <c r="J99" s="12">
        <v>-51.7</v>
      </c>
      <c r="K99" s="41" t="s">
        <v>732</v>
      </c>
      <c r="L99" s="9" t="str">
        <f t="shared" si="15"/>
        <v>No</v>
      </c>
    </row>
    <row r="100" spans="1:12" x14ac:dyDescent="0.25">
      <c r="A100" s="42" t="s">
        <v>564</v>
      </c>
      <c r="B100" s="33" t="s">
        <v>217</v>
      </c>
      <c r="C100" s="43">
        <v>3092430</v>
      </c>
      <c r="D100" s="11" t="str">
        <f t="shared" si="12"/>
        <v>N/A</v>
      </c>
      <c r="E100" s="43">
        <v>181318</v>
      </c>
      <c r="F100" s="11" t="str">
        <f t="shared" si="13"/>
        <v>N/A</v>
      </c>
      <c r="G100" s="43">
        <v>27984</v>
      </c>
      <c r="H100" s="11" t="str">
        <f t="shared" si="14"/>
        <v>N/A</v>
      </c>
      <c r="I100" s="12">
        <v>-94.1</v>
      </c>
      <c r="J100" s="12">
        <v>-84.6</v>
      </c>
      <c r="K100" s="41" t="s">
        <v>732</v>
      </c>
      <c r="L100" s="9" t="str">
        <f t="shared" si="15"/>
        <v>No</v>
      </c>
    </row>
    <row r="101" spans="1:12" x14ac:dyDescent="0.25">
      <c r="A101" s="42" t="s">
        <v>565</v>
      </c>
      <c r="B101" s="33" t="s">
        <v>217</v>
      </c>
      <c r="C101" s="34">
        <v>9557</v>
      </c>
      <c r="D101" s="11" t="str">
        <f t="shared" si="12"/>
        <v>N/A</v>
      </c>
      <c r="E101" s="34">
        <v>948</v>
      </c>
      <c r="F101" s="11" t="str">
        <f t="shared" si="13"/>
        <v>N/A</v>
      </c>
      <c r="G101" s="34">
        <v>156</v>
      </c>
      <c r="H101" s="11" t="str">
        <f t="shared" si="14"/>
        <v>N/A</v>
      </c>
      <c r="I101" s="12">
        <v>-90.1</v>
      </c>
      <c r="J101" s="12">
        <v>-83.5</v>
      </c>
      <c r="K101" s="41" t="s">
        <v>732</v>
      </c>
      <c r="L101" s="9" t="str">
        <f t="shared" si="15"/>
        <v>No</v>
      </c>
    </row>
    <row r="102" spans="1:12" x14ac:dyDescent="0.25">
      <c r="A102" s="42" t="s">
        <v>1327</v>
      </c>
      <c r="B102" s="33" t="s">
        <v>217</v>
      </c>
      <c r="C102" s="43">
        <v>323.57748247000001</v>
      </c>
      <c r="D102" s="11" t="str">
        <f t="shared" si="12"/>
        <v>N/A</v>
      </c>
      <c r="E102" s="43">
        <v>191.26371308</v>
      </c>
      <c r="F102" s="11" t="str">
        <f t="shared" si="13"/>
        <v>N/A</v>
      </c>
      <c r="G102" s="43">
        <v>179.38461538000001</v>
      </c>
      <c r="H102" s="11" t="str">
        <f t="shared" si="14"/>
        <v>N/A</v>
      </c>
      <c r="I102" s="12">
        <v>-40.9</v>
      </c>
      <c r="J102" s="12">
        <v>-6.21</v>
      </c>
      <c r="K102" s="41" t="s">
        <v>732</v>
      </c>
      <c r="L102" s="9" t="str">
        <f t="shared" si="15"/>
        <v>Yes</v>
      </c>
    </row>
    <row r="103" spans="1:12" ht="25" x14ac:dyDescent="0.25">
      <c r="A103" s="42" t="s">
        <v>566</v>
      </c>
      <c r="B103" s="33" t="s">
        <v>217</v>
      </c>
      <c r="C103" s="43">
        <v>147534647</v>
      </c>
      <c r="D103" s="11" t="str">
        <f t="shared" si="12"/>
        <v>N/A</v>
      </c>
      <c r="E103" s="43">
        <v>89628557</v>
      </c>
      <c r="F103" s="11" t="str">
        <f t="shared" si="13"/>
        <v>N/A</v>
      </c>
      <c r="G103" s="43">
        <v>8807718</v>
      </c>
      <c r="H103" s="11" t="str">
        <f t="shared" si="14"/>
        <v>N/A</v>
      </c>
      <c r="I103" s="12">
        <v>-39.200000000000003</v>
      </c>
      <c r="J103" s="12">
        <v>-90.2</v>
      </c>
      <c r="K103" s="41" t="s">
        <v>732</v>
      </c>
      <c r="L103" s="9" t="str">
        <f t="shared" si="15"/>
        <v>No</v>
      </c>
    </row>
    <row r="104" spans="1:12" x14ac:dyDescent="0.25">
      <c r="A104" s="42" t="s">
        <v>567</v>
      </c>
      <c r="B104" s="33" t="s">
        <v>217</v>
      </c>
      <c r="C104" s="34">
        <v>8098</v>
      </c>
      <c r="D104" s="11" t="str">
        <f t="shared" si="12"/>
        <v>N/A</v>
      </c>
      <c r="E104" s="34">
        <v>2534</v>
      </c>
      <c r="F104" s="11" t="str">
        <f t="shared" si="13"/>
        <v>N/A</v>
      </c>
      <c r="G104" s="34">
        <v>985</v>
      </c>
      <c r="H104" s="11" t="str">
        <f t="shared" si="14"/>
        <v>N/A</v>
      </c>
      <c r="I104" s="12">
        <v>-68.7</v>
      </c>
      <c r="J104" s="12">
        <v>-61.1</v>
      </c>
      <c r="K104" s="41" t="s">
        <v>732</v>
      </c>
      <c r="L104" s="9" t="str">
        <f t="shared" si="15"/>
        <v>No</v>
      </c>
    </row>
    <row r="105" spans="1:12" x14ac:dyDescent="0.25">
      <c r="A105" s="42" t="s">
        <v>1328</v>
      </c>
      <c r="B105" s="33" t="s">
        <v>217</v>
      </c>
      <c r="C105" s="43">
        <v>18218.652383000001</v>
      </c>
      <c r="D105" s="11" t="str">
        <f t="shared" si="12"/>
        <v>N/A</v>
      </c>
      <c r="E105" s="43">
        <v>35370.385556000001</v>
      </c>
      <c r="F105" s="11" t="str">
        <f t="shared" si="13"/>
        <v>N/A</v>
      </c>
      <c r="G105" s="43">
        <v>8941.8456853000007</v>
      </c>
      <c r="H105" s="11" t="str">
        <f t="shared" si="14"/>
        <v>N/A</v>
      </c>
      <c r="I105" s="12">
        <v>94.14</v>
      </c>
      <c r="J105" s="12">
        <v>-74.7</v>
      </c>
      <c r="K105" s="41" t="s">
        <v>732</v>
      </c>
      <c r="L105" s="9" t="str">
        <f t="shared" si="15"/>
        <v>No</v>
      </c>
    </row>
    <row r="106" spans="1:12" x14ac:dyDescent="0.25">
      <c r="A106" s="42" t="s">
        <v>568</v>
      </c>
      <c r="B106" s="33" t="s">
        <v>217</v>
      </c>
      <c r="C106" s="43">
        <v>151817168</v>
      </c>
      <c r="D106" s="11" t="str">
        <f t="shared" si="12"/>
        <v>N/A</v>
      </c>
      <c r="E106" s="43">
        <v>17144160</v>
      </c>
      <c r="F106" s="11" t="str">
        <f t="shared" si="13"/>
        <v>N/A</v>
      </c>
      <c r="G106" s="43">
        <v>1882073</v>
      </c>
      <c r="H106" s="11" t="str">
        <f t="shared" si="14"/>
        <v>N/A</v>
      </c>
      <c r="I106" s="12">
        <v>-88.7</v>
      </c>
      <c r="J106" s="12">
        <v>-89</v>
      </c>
      <c r="K106" s="41" t="s">
        <v>732</v>
      </c>
      <c r="L106" s="9" t="str">
        <f t="shared" si="15"/>
        <v>No</v>
      </c>
    </row>
    <row r="107" spans="1:12" x14ac:dyDescent="0.25">
      <c r="A107" s="42" t="s">
        <v>569</v>
      </c>
      <c r="B107" s="33" t="s">
        <v>217</v>
      </c>
      <c r="C107" s="34">
        <v>309976</v>
      </c>
      <c r="D107" s="11" t="str">
        <f t="shared" si="12"/>
        <v>N/A</v>
      </c>
      <c r="E107" s="34">
        <v>35491</v>
      </c>
      <c r="F107" s="11" t="str">
        <f t="shared" si="13"/>
        <v>N/A</v>
      </c>
      <c r="G107" s="34">
        <v>8802</v>
      </c>
      <c r="H107" s="11" t="str">
        <f t="shared" si="14"/>
        <v>N/A</v>
      </c>
      <c r="I107" s="12">
        <v>-88.6</v>
      </c>
      <c r="J107" s="12">
        <v>-75.2</v>
      </c>
      <c r="K107" s="41" t="s">
        <v>732</v>
      </c>
      <c r="L107" s="9" t="str">
        <f t="shared" si="15"/>
        <v>No</v>
      </c>
    </row>
    <row r="108" spans="1:12" x14ac:dyDescent="0.25">
      <c r="A108" s="42" t="s">
        <v>1329</v>
      </c>
      <c r="B108" s="33" t="s">
        <v>217</v>
      </c>
      <c r="C108" s="43">
        <v>489.77071773</v>
      </c>
      <c r="D108" s="11" t="str">
        <f t="shared" si="12"/>
        <v>N/A</v>
      </c>
      <c r="E108" s="43">
        <v>483.05654955</v>
      </c>
      <c r="F108" s="11" t="str">
        <f t="shared" si="13"/>
        <v>N/A</v>
      </c>
      <c r="G108" s="43">
        <v>213.82333560999999</v>
      </c>
      <c r="H108" s="11" t="str">
        <f t="shared" si="14"/>
        <v>N/A</v>
      </c>
      <c r="I108" s="12">
        <v>-1.37</v>
      </c>
      <c r="J108" s="12">
        <v>-55.7</v>
      </c>
      <c r="K108" s="41" t="s">
        <v>732</v>
      </c>
      <c r="L108" s="9" t="str">
        <f t="shared" si="15"/>
        <v>No</v>
      </c>
    </row>
    <row r="109" spans="1:12" x14ac:dyDescent="0.25">
      <c r="A109" s="42" t="s">
        <v>570</v>
      </c>
      <c r="B109" s="33" t="s">
        <v>217</v>
      </c>
      <c r="C109" s="43">
        <v>355405777</v>
      </c>
      <c r="D109" s="11" t="str">
        <f t="shared" si="12"/>
        <v>N/A</v>
      </c>
      <c r="E109" s="43">
        <v>97484062</v>
      </c>
      <c r="F109" s="11" t="str">
        <f t="shared" si="13"/>
        <v>N/A</v>
      </c>
      <c r="G109" s="43">
        <v>66364153</v>
      </c>
      <c r="H109" s="11" t="str">
        <f t="shared" si="14"/>
        <v>N/A</v>
      </c>
      <c r="I109" s="12">
        <v>-72.599999999999994</v>
      </c>
      <c r="J109" s="12">
        <v>-31.9</v>
      </c>
      <c r="K109" s="41" t="s">
        <v>732</v>
      </c>
      <c r="L109" s="9" t="str">
        <f t="shared" si="15"/>
        <v>No</v>
      </c>
    </row>
    <row r="110" spans="1:12" x14ac:dyDescent="0.25">
      <c r="A110" s="42" t="s">
        <v>571</v>
      </c>
      <c r="B110" s="33" t="s">
        <v>217</v>
      </c>
      <c r="C110" s="34">
        <v>367179</v>
      </c>
      <c r="D110" s="11" t="str">
        <f t="shared" si="12"/>
        <v>N/A</v>
      </c>
      <c r="E110" s="34">
        <v>43997</v>
      </c>
      <c r="F110" s="11" t="str">
        <f t="shared" si="13"/>
        <v>N/A</v>
      </c>
      <c r="G110" s="34">
        <v>29734</v>
      </c>
      <c r="H110" s="11" t="str">
        <f t="shared" si="14"/>
        <v>N/A</v>
      </c>
      <c r="I110" s="12">
        <v>-88</v>
      </c>
      <c r="J110" s="12">
        <v>-32.4</v>
      </c>
      <c r="K110" s="41" t="s">
        <v>732</v>
      </c>
      <c r="L110" s="9" t="str">
        <f t="shared" si="15"/>
        <v>No</v>
      </c>
    </row>
    <row r="111" spans="1:12" x14ac:dyDescent="0.25">
      <c r="A111" s="42" t="s">
        <v>1330</v>
      </c>
      <c r="B111" s="33" t="s">
        <v>217</v>
      </c>
      <c r="C111" s="43">
        <v>967.93601214</v>
      </c>
      <c r="D111" s="11" t="str">
        <f t="shared" si="12"/>
        <v>N/A</v>
      </c>
      <c r="E111" s="43">
        <v>2215.6979339999998</v>
      </c>
      <c r="F111" s="11" t="str">
        <f t="shared" si="13"/>
        <v>N/A</v>
      </c>
      <c r="G111" s="43">
        <v>2231.9281967000002</v>
      </c>
      <c r="H111" s="11" t="str">
        <f t="shared" si="14"/>
        <v>N/A</v>
      </c>
      <c r="I111" s="12">
        <v>128.9</v>
      </c>
      <c r="J111" s="12">
        <v>0.73250000000000004</v>
      </c>
      <c r="K111" s="41" t="s">
        <v>732</v>
      </c>
      <c r="L111" s="9" t="str">
        <f t="shared" si="15"/>
        <v>Yes</v>
      </c>
    </row>
    <row r="112" spans="1:12" ht="25" x14ac:dyDescent="0.25">
      <c r="A112" s="42" t="s">
        <v>572</v>
      </c>
      <c r="B112" s="33" t="s">
        <v>217</v>
      </c>
      <c r="C112" s="43">
        <v>5835194</v>
      </c>
      <c r="D112" s="11" t="str">
        <f t="shared" si="12"/>
        <v>N/A</v>
      </c>
      <c r="E112" s="43">
        <v>6181411</v>
      </c>
      <c r="F112" s="11" t="str">
        <f t="shared" si="13"/>
        <v>N/A</v>
      </c>
      <c r="G112" s="43">
        <v>7639121</v>
      </c>
      <c r="H112" s="11" t="str">
        <f t="shared" si="14"/>
        <v>N/A</v>
      </c>
      <c r="I112" s="12">
        <v>5.9329999999999998</v>
      </c>
      <c r="J112" s="12">
        <v>23.58</v>
      </c>
      <c r="K112" s="41" t="s">
        <v>732</v>
      </c>
      <c r="L112" s="9" t="str">
        <f t="shared" si="15"/>
        <v>Yes</v>
      </c>
    </row>
    <row r="113" spans="1:12" x14ac:dyDescent="0.25">
      <c r="A113" s="42" t="s">
        <v>573</v>
      </c>
      <c r="B113" s="33" t="s">
        <v>217</v>
      </c>
      <c r="C113" s="34">
        <v>10674</v>
      </c>
      <c r="D113" s="11" t="str">
        <f t="shared" si="12"/>
        <v>N/A</v>
      </c>
      <c r="E113" s="34">
        <v>2386</v>
      </c>
      <c r="F113" s="11" t="str">
        <f t="shared" si="13"/>
        <v>N/A</v>
      </c>
      <c r="G113" s="34">
        <v>554</v>
      </c>
      <c r="H113" s="11" t="str">
        <f t="shared" si="14"/>
        <v>N/A</v>
      </c>
      <c r="I113" s="12">
        <v>-77.599999999999994</v>
      </c>
      <c r="J113" s="12">
        <v>-76.8</v>
      </c>
      <c r="K113" s="41" t="s">
        <v>732</v>
      </c>
      <c r="L113" s="9" t="str">
        <f t="shared" si="15"/>
        <v>No</v>
      </c>
    </row>
    <row r="114" spans="1:12" ht="25" x14ac:dyDescent="0.25">
      <c r="A114" s="42" t="s">
        <v>1331</v>
      </c>
      <c r="B114" s="33" t="s">
        <v>217</v>
      </c>
      <c r="C114" s="43">
        <v>546.67359939999994</v>
      </c>
      <c r="D114" s="11" t="str">
        <f t="shared" si="12"/>
        <v>N/A</v>
      </c>
      <c r="E114" s="43">
        <v>2590.7003353</v>
      </c>
      <c r="F114" s="11" t="str">
        <f t="shared" si="13"/>
        <v>N/A</v>
      </c>
      <c r="G114" s="43">
        <v>13789.027076</v>
      </c>
      <c r="H114" s="11" t="str">
        <f t="shared" si="14"/>
        <v>N/A</v>
      </c>
      <c r="I114" s="12">
        <v>373.9</v>
      </c>
      <c r="J114" s="12">
        <v>432.3</v>
      </c>
      <c r="K114" s="41" t="s">
        <v>732</v>
      </c>
      <c r="L114" s="9" t="str">
        <f t="shared" si="15"/>
        <v>No</v>
      </c>
    </row>
    <row r="115" spans="1:12" ht="25" x14ac:dyDescent="0.25">
      <c r="A115" s="42" t="s">
        <v>574</v>
      </c>
      <c r="B115" s="33" t="s">
        <v>217</v>
      </c>
      <c r="C115" s="43">
        <v>17621330</v>
      </c>
      <c r="D115" s="11" t="str">
        <f t="shared" si="12"/>
        <v>N/A</v>
      </c>
      <c r="E115" s="43">
        <v>976406</v>
      </c>
      <c r="F115" s="11" t="str">
        <f t="shared" si="13"/>
        <v>N/A</v>
      </c>
      <c r="G115" s="43">
        <v>99781</v>
      </c>
      <c r="H115" s="11" t="str">
        <f t="shared" si="14"/>
        <v>N/A</v>
      </c>
      <c r="I115" s="12">
        <v>-94.5</v>
      </c>
      <c r="J115" s="12">
        <v>-89.8</v>
      </c>
      <c r="K115" s="41" t="s">
        <v>732</v>
      </c>
      <c r="L115" s="9" t="str">
        <f t="shared" si="15"/>
        <v>No</v>
      </c>
    </row>
    <row r="116" spans="1:12" x14ac:dyDescent="0.25">
      <c r="A116" s="3" t="s">
        <v>575</v>
      </c>
      <c r="B116" s="33" t="s">
        <v>217</v>
      </c>
      <c r="C116" s="34">
        <v>33987</v>
      </c>
      <c r="D116" s="11" t="str">
        <f t="shared" si="12"/>
        <v>N/A</v>
      </c>
      <c r="E116" s="34">
        <v>3475</v>
      </c>
      <c r="F116" s="11" t="str">
        <f t="shared" si="13"/>
        <v>N/A</v>
      </c>
      <c r="G116" s="34">
        <v>439</v>
      </c>
      <c r="H116" s="11" t="str">
        <f t="shared" si="14"/>
        <v>N/A</v>
      </c>
      <c r="I116" s="12">
        <v>-89.8</v>
      </c>
      <c r="J116" s="12">
        <v>-87.4</v>
      </c>
      <c r="K116" s="41" t="s">
        <v>732</v>
      </c>
      <c r="L116" s="9" t="str">
        <f t="shared" si="15"/>
        <v>No</v>
      </c>
    </row>
    <row r="117" spans="1:12" ht="25" x14ac:dyDescent="0.25">
      <c r="A117" s="3" t="s">
        <v>1332</v>
      </c>
      <c r="B117" s="33" t="s">
        <v>217</v>
      </c>
      <c r="C117" s="43">
        <v>518.47265130999995</v>
      </c>
      <c r="D117" s="11" t="str">
        <f t="shared" si="12"/>
        <v>N/A</v>
      </c>
      <c r="E117" s="43">
        <v>280.98014388000001</v>
      </c>
      <c r="F117" s="11" t="str">
        <f t="shared" si="13"/>
        <v>N/A</v>
      </c>
      <c r="G117" s="43">
        <v>227.29157175</v>
      </c>
      <c r="H117" s="11" t="str">
        <f t="shared" si="14"/>
        <v>N/A</v>
      </c>
      <c r="I117" s="12">
        <v>-45.8</v>
      </c>
      <c r="J117" s="12">
        <v>-19.100000000000001</v>
      </c>
      <c r="K117" s="41" t="s">
        <v>732</v>
      </c>
      <c r="L117" s="9" t="str">
        <f t="shared" si="15"/>
        <v>Yes</v>
      </c>
    </row>
    <row r="118" spans="1:12" ht="25" x14ac:dyDescent="0.25">
      <c r="A118" s="4" t="s">
        <v>576</v>
      </c>
      <c r="B118" s="33" t="s">
        <v>217</v>
      </c>
      <c r="C118" s="43">
        <v>0</v>
      </c>
      <c r="D118" s="11" t="str">
        <f t="shared" si="12"/>
        <v>N/A</v>
      </c>
      <c r="E118" s="43">
        <v>0</v>
      </c>
      <c r="F118" s="11" t="str">
        <f t="shared" si="13"/>
        <v>N/A</v>
      </c>
      <c r="G118" s="43">
        <v>0</v>
      </c>
      <c r="H118" s="11" t="str">
        <f t="shared" si="14"/>
        <v>N/A</v>
      </c>
      <c r="I118" s="12" t="s">
        <v>1742</v>
      </c>
      <c r="J118" s="12" t="s">
        <v>1742</v>
      </c>
      <c r="K118" s="41" t="s">
        <v>732</v>
      </c>
      <c r="L118" s="9" t="str">
        <f t="shared" si="15"/>
        <v>N/A</v>
      </c>
    </row>
    <row r="119" spans="1:12" x14ac:dyDescent="0.25">
      <c r="A119" s="4" t="s">
        <v>577</v>
      </c>
      <c r="B119" s="33" t="s">
        <v>217</v>
      </c>
      <c r="C119" s="34">
        <v>0</v>
      </c>
      <c r="D119" s="11" t="str">
        <f t="shared" si="12"/>
        <v>N/A</v>
      </c>
      <c r="E119" s="34">
        <v>0</v>
      </c>
      <c r="F119" s="11" t="str">
        <f t="shared" si="13"/>
        <v>N/A</v>
      </c>
      <c r="G119" s="34">
        <v>0</v>
      </c>
      <c r="H119" s="11" t="str">
        <f t="shared" si="14"/>
        <v>N/A</v>
      </c>
      <c r="I119" s="12" t="s">
        <v>1742</v>
      </c>
      <c r="J119" s="12" t="s">
        <v>1742</v>
      </c>
      <c r="K119" s="41" t="s">
        <v>732</v>
      </c>
      <c r="L119" s="9" t="str">
        <f t="shared" si="15"/>
        <v>N/A</v>
      </c>
    </row>
    <row r="120" spans="1:12" ht="25" x14ac:dyDescent="0.25">
      <c r="A120" s="4" t="s">
        <v>1333</v>
      </c>
      <c r="B120" s="33" t="s">
        <v>217</v>
      </c>
      <c r="C120" s="43" t="s">
        <v>1742</v>
      </c>
      <c r="D120" s="11" t="str">
        <f t="shared" si="12"/>
        <v>N/A</v>
      </c>
      <c r="E120" s="43" t="s">
        <v>1742</v>
      </c>
      <c r="F120" s="11" t="str">
        <f t="shared" si="13"/>
        <v>N/A</v>
      </c>
      <c r="G120" s="43" t="s">
        <v>1742</v>
      </c>
      <c r="H120" s="11" t="str">
        <f t="shared" si="14"/>
        <v>N/A</v>
      </c>
      <c r="I120" s="12" t="s">
        <v>1742</v>
      </c>
      <c r="J120" s="12" t="s">
        <v>1742</v>
      </c>
      <c r="K120" s="41" t="s">
        <v>732</v>
      </c>
      <c r="L120" s="9" t="str">
        <f t="shared" si="15"/>
        <v>N/A</v>
      </c>
    </row>
    <row r="121" spans="1:12" ht="25" x14ac:dyDescent="0.25">
      <c r="A121" s="4" t="s">
        <v>578</v>
      </c>
      <c r="B121" s="33" t="s">
        <v>217</v>
      </c>
      <c r="C121" s="43">
        <v>0</v>
      </c>
      <c r="D121" s="11" t="str">
        <f t="shared" si="12"/>
        <v>N/A</v>
      </c>
      <c r="E121" s="43">
        <v>0</v>
      </c>
      <c r="F121" s="11" t="str">
        <f t="shared" si="13"/>
        <v>N/A</v>
      </c>
      <c r="G121" s="43">
        <v>0</v>
      </c>
      <c r="H121" s="11" t="str">
        <f t="shared" si="14"/>
        <v>N/A</v>
      </c>
      <c r="I121" s="12" t="s">
        <v>1742</v>
      </c>
      <c r="J121" s="12" t="s">
        <v>1742</v>
      </c>
      <c r="K121" s="41" t="s">
        <v>732</v>
      </c>
      <c r="L121" s="9" t="str">
        <f t="shared" si="15"/>
        <v>N/A</v>
      </c>
    </row>
    <row r="122" spans="1:12" x14ac:dyDescent="0.25">
      <c r="A122" s="4" t="s">
        <v>579</v>
      </c>
      <c r="B122" s="33" t="s">
        <v>217</v>
      </c>
      <c r="C122" s="34">
        <v>0</v>
      </c>
      <c r="D122" s="11" t="str">
        <f t="shared" si="12"/>
        <v>N/A</v>
      </c>
      <c r="E122" s="34">
        <v>0</v>
      </c>
      <c r="F122" s="11" t="str">
        <f t="shared" si="13"/>
        <v>N/A</v>
      </c>
      <c r="G122" s="34">
        <v>0</v>
      </c>
      <c r="H122" s="11" t="str">
        <f t="shared" si="14"/>
        <v>N/A</v>
      </c>
      <c r="I122" s="12" t="s">
        <v>1742</v>
      </c>
      <c r="J122" s="12" t="s">
        <v>1742</v>
      </c>
      <c r="K122" s="41" t="s">
        <v>732</v>
      </c>
      <c r="L122" s="9" t="str">
        <f t="shared" si="15"/>
        <v>N/A</v>
      </c>
    </row>
    <row r="123" spans="1:12" ht="25" x14ac:dyDescent="0.25">
      <c r="A123" s="4" t="s">
        <v>1334</v>
      </c>
      <c r="B123" s="33" t="s">
        <v>217</v>
      </c>
      <c r="C123" s="43" t="s">
        <v>1742</v>
      </c>
      <c r="D123" s="11" t="str">
        <f t="shared" si="12"/>
        <v>N/A</v>
      </c>
      <c r="E123" s="43" t="s">
        <v>1742</v>
      </c>
      <c r="F123" s="11" t="str">
        <f t="shared" si="13"/>
        <v>N/A</v>
      </c>
      <c r="G123" s="43" t="s">
        <v>1742</v>
      </c>
      <c r="H123" s="11" t="str">
        <f t="shared" si="14"/>
        <v>N/A</v>
      </c>
      <c r="I123" s="12" t="s">
        <v>1742</v>
      </c>
      <c r="J123" s="12" t="s">
        <v>1742</v>
      </c>
      <c r="K123" s="41" t="s">
        <v>732</v>
      </c>
      <c r="L123" s="9" t="str">
        <f t="shared" si="15"/>
        <v>N/A</v>
      </c>
    </row>
    <row r="124" spans="1:12" ht="25" x14ac:dyDescent="0.25">
      <c r="A124" s="4" t="s">
        <v>580</v>
      </c>
      <c r="B124" s="33" t="s">
        <v>217</v>
      </c>
      <c r="C124" s="43">
        <v>146575</v>
      </c>
      <c r="D124" s="11" t="str">
        <f t="shared" si="12"/>
        <v>N/A</v>
      </c>
      <c r="E124" s="43">
        <v>0</v>
      </c>
      <c r="F124" s="11" t="str">
        <f t="shared" si="13"/>
        <v>N/A</v>
      </c>
      <c r="G124" s="43">
        <v>0</v>
      </c>
      <c r="H124" s="11" t="str">
        <f t="shared" si="14"/>
        <v>N/A</v>
      </c>
      <c r="I124" s="12">
        <v>-100</v>
      </c>
      <c r="J124" s="12" t="s">
        <v>1742</v>
      </c>
      <c r="K124" s="41" t="s">
        <v>732</v>
      </c>
      <c r="L124" s="9" t="str">
        <f t="shared" si="15"/>
        <v>N/A</v>
      </c>
    </row>
    <row r="125" spans="1:12" x14ac:dyDescent="0.25">
      <c r="A125" s="2" t="s">
        <v>581</v>
      </c>
      <c r="B125" s="33" t="s">
        <v>217</v>
      </c>
      <c r="C125" s="34">
        <v>341</v>
      </c>
      <c r="D125" s="11" t="str">
        <f t="shared" si="12"/>
        <v>N/A</v>
      </c>
      <c r="E125" s="34">
        <v>0</v>
      </c>
      <c r="F125" s="11" t="str">
        <f t="shared" si="13"/>
        <v>N/A</v>
      </c>
      <c r="G125" s="34">
        <v>0</v>
      </c>
      <c r="H125" s="11" t="str">
        <f t="shared" si="14"/>
        <v>N/A</v>
      </c>
      <c r="I125" s="12">
        <v>-100</v>
      </c>
      <c r="J125" s="12" t="s">
        <v>1742</v>
      </c>
      <c r="K125" s="41" t="s">
        <v>732</v>
      </c>
      <c r="L125" s="9" t="str">
        <f t="shared" si="15"/>
        <v>N/A</v>
      </c>
    </row>
    <row r="126" spans="1:12" ht="25" x14ac:dyDescent="0.25">
      <c r="A126" s="2" t="s">
        <v>1335</v>
      </c>
      <c r="B126" s="33" t="s">
        <v>217</v>
      </c>
      <c r="C126" s="43">
        <v>429.83870968000002</v>
      </c>
      <c r="D126" s="11" t="str">
        <f t="shared" si="12"/>
        <v>N/A</v>
      </c>
      <c r="E126" s="43" t="s">
        <v>1742</v>
      </c>
      <c r="F126" s="11" t="str">
        <f t="shared" si="13"/>
        <v>N/A</v>
      </c>
      <c r="G126" s="43" t="s">
        <v>1742</v>
      </c>
      <c r="H126" s="11" t="str">
        <f t="shared" si="14"/>
        <v>N/A</v>
      </c>
      <c r="I126" s="12" t="s">
        <v>1742</v>
      </c>
      <c r="J126" s="12" t="s">
        <v>1742</v>
      </c>
      <c r="K126" s="41" t="s">
        <v>732</v>
      </c>
      <c r="L126" s="9" t="str">
        <f t="shared" si="15"/>
        <v>N/A</v>
      </c>
    </row>
    <row r="127" spans="1:12" ht="25" x14ac:dyDescent="0.25">
      <c r="A127" s="2" t="s">
        <v>582</v>
      </c>
      <c r="B127" s="33" t="s">
        <v>217</v>
      </c>
      <c r="C127" s="43">
        <v>4212073</v>
      </c>
      <c r="D127" s="11" t="str">
        <f t="shared" si="12"/>
        <v>N/A</v>
      </c>
      <c r="E127" s="43">
        <v>2790432</v>
      </c>
      <c r="F127" s="11" t="str">
        <f t="shared" si="13"/>
        <v>N/A</v>
      </c>
      <c r="G127" s="43">
        <v>355378</v>
      </c>
      <c r="H127" s="11" t="str">
        <f t="shared" si="14"/>
        <v>N/A</v>
      </c>
      <c r="I127" s="12">
        <v>-33.799999999999997</v>
      </c>
      <c r="J127" s="12">
        <v>-87.3</v>
      </c>
      <c r="K127" s="41" t="s">
        <v>732</v>
      </c>
      <c r="L127" s="9" t="str">
        <f t="shared" si="15"/>
        <v>No</v>
      </c>
    </row>
    <row r="128" spans="1:12" x14ac:dyDescent="0.25">
      <c r="A128" s="2" t="s">
        <v>583</v>
      </c>
      <c r="B128" s="33" t="s">
        <v>217</v>
      </c>
      <c r="C128" s="34">
        <v>2680</v>
      </c>
      <c r="D128" s="11" t="str">
        <f t="shared" si="12"/>
        <v>N/A</v>
      </c>
      <c r="E128" s="34">
        <v>414</v>
      </c>
      <c r="F128" s="11" t="str">
        <f t="shared" si="13"/>
        <v>N/A</v>
      </c>
      <c r="G128" s="34">
        <v>186</v>
      </c>
      <c r="H128" s="11" t="str">
        <f t="shared" si="14"/>
        <v>N/A</v>
      </c>
      <c r="I128" s="12">
        <v>-84.6</v>
      </c>
      <c r="J128" s="12">
        <v>-55.1</v>
      </c>
      <c r="K128" s="41" t="s">
        <v>732</v>
      </c>
      <c r="L128" s="9" t="str">
        <f t="shared" si="15"/>
        <v>No</v>
      </c>
    </row>
    <row r="129" spans="1:12" ht="25" x14ac:dyDescent="0.25">
      <c r="A129" s="2" t="s">
        <v>1336</v>
      </c>
      <c r="B129" s="33" t="s">
        <v>217</v>
      </c>
      <c r="C129" s="43">
        <v>1571.6690298999999</v>
      </c>
      <c r="D129" s="11" t="str">
        <f t="shared" si="12"/>
        <v>N/A</v>
      </c>
      <c r="E129" s="43">
        <v>6740.1739129999996</v>
      </c>
      <c r="F129" s="11" t="str">
        <f t="shared" si="13"/>
        <v>N/A</v>
      </c>
      <c r="G129" s="43">
        <v>1910.6344085999999</v>
      </c>
      <c r="H129" s="11" t="str">
        <f t="shared" si="14"/>
        <v>N/A</v>
      </c>
      <c r="I129" s="12">
        <v>328.9</v>
      </c>
      <c r="J129" s="12">
        <v>-71.7</v>
      </c>
      <c r="K129" s="41" t="s">
        <v>732</v>
      </c>
      <c r="L129" s="9" t="str">
        <f t="shared" si="15"/>
        <v>No</v>
      </c>
    </row>
    <row r="130" spans="1:12" x14ac:dyDescent="0.25">
      <c r="A130" s="2" t="s">
        <v>584</v>
      </c>
      <c r="B130" s="33" t="s">
        <v>217</v>
      </c>
      <c r="C130" s="43">
        <v>8547218</v>
      </c>
      <c r="D130" s="11" t="str">
        <f t="shared" si="12"/>
        <v>N/A</v>
      </c>
      <c r="E130" s="43">
        <v>2738760</v>
      </c>
      <c r="F130" s="11" t="str">
        <f t="shared" si="13"/>
        <v>N/A</v>
      </c>
      <c r="G130" s="43">
        <v>265239</v>
      </c>
      <c r="H130" s="11" t="str">
        <f t="shared" si="14"/>
        <v>N/A</v>
      </c>
      <c r="I130" s="12">
        <v>-68</v>
      </c>
      <c r="J130" s="12">
        <v>-90.3</v>
      </c>
      <c r="K130" s="41" t="s">
        <v>732</v>
      </c>
      <c r="L130" s="9" t="str">
        <f t="shared" si="15"/>
        <v>No</v>
      </c>
    </row>
    <row r="131" spans="1:12" x14ac:dyDescent="0.25">
      <c r="A131" s="2" t="s">
        <v>585</v>
      </c>
      <c r="B131" s="33" t="s">
        <v>217</v>
      </c>
      <c r="C131" s="34">
        <v>706</v>
      </c>
      <c r="D131" s="11" t="str">
        <f t="shared" si="12"/>
        <v>N/A</v>
      </c>
      <c r="E131" s="34">
        <v>85</v>
      </c>
      <c r="F131" s="11" t="str">
        <f t="shared" si="13"/>
        <v>N/A</v>
      </c>
      <c r="G131" s="34">
        <v>38</v>
      </c>
      <c r="H131" s="11" t="str">
        <f t="shared" si="14"/>
        <v>N/A</v>
      </c>
      <c r="I131" s="12">
        <v>-88</v>
      </c>
      <c r="J131" s="12">
        <v>-55.3</v>
      </c>
      <c r="K131" s="41" t="s">
        <v>732</v>
      </c>
      <c r="L131" s="9" t="str">
        <f t="shared" si="15"/>
        <v>No</v>
      </c>
    </row>
    <row r="132" spans="1:12" x14ac:dyDescent="0.25">
      <c r="A132" s="2" t="s">
        <v>1337</v>
      </c>
      <c r="B132" s="33" t="s">
        <v>217</v>
      </c>
      <c r="C132" s="43">
        <v>12106.541076</v>
      </c>
      <c r="D132" s="11" t="str">
        <f t="shared" si="12"/>
        <v>N/A</v>
      </c>
      <c r="E132" s="43">
        <v>32220.705881999998</v>
      </c>
      <c r="F132" s="11" t="str">
        <f t="shared" si="13"/>
        <v>N/A</v>
      </c>
      <c r="G132" s="43">
        <v>6979.9736842000002</v>
      </c>
      <c r="H132" s="11" t="str">
        <f t="shared" si="14"/>
        <v>N/A</v>
      </c>
      <c r="I132" s="12">
        <v>166.1</v>
      </c>
      <c r="J132" s="12">
        <v>-78.3</v>
      </c>
      <c r="K132" s="41" t="s">
        <v>732</v>
      </c>
      <c r="L132" s="9" t="str">
        <f t="shared" si="15"/>
        <v>No</v>
      </c>
    </row>
    <row r="133" spans="1:12" ht="25" x14ac:dyDescent="0.25">
      <c r="A133" s="2" t="s">
        <v>586</v>
      </c>
      <c r="B133" s="33" t="s">
        <v>217</v>
      </c>
      <c r="C133" s="43">
        <v>2196617</v>
      </c>
      <c r="D133" s="11" t="str">
        <f t="shared" si="12"/>
        <v>N/A</v>
      </c>
      <c r="E133" s="43">
        <v>41028</v>
      </c>
      <c r="F133" s="11" t="str">
        <f t="shared" si="13"/>
        <v>N/A</v>
      </c>
      <c r="G133" s="43">
        <v>3375</v>
      </c>
      <c r="H133" s="11" t="str">
        <f t="shared" si="14"/>
        <v>N/A</v>
      </c>
      <c r="I133" s="12">
        <v>-98.1</v>
      </c>
      <c r="J133" s="12">
        <v>-91.8</v>
      </c>
      <c r="K133" s="41" t="s">
        <v>732</v>
      </c>
      <c r="L133" s="9" t="str">
        <f>IF(J133="Div by 0", "N/A", IF(OR(J133="N/A",K133="N/A"),"N/A", IF(J133&gt;VALUE(MID(K133,1,2)), "No", IF(J133&lt;-1*VALUE(MID(K133,1,2)), "No", "Yes"))))</f>
        <v>No</v>
      </c>
    </row>
    <row r="134" spans="1:12" x14ac:dyDescent="0.25">
      <c r="A134" s="2" t="s">
        <v>587</v>
      </c>
      <c r="B134" s="33" t="s">
        <v>217</v>
      </c>
      <c r="C134" s="34">
        <v>14614</v>
      </c>
      <c r="D134" s="11" t="str">
        <f t="shared" si="12"/>
        <v>N/A</v>
      </c>
      <c r="E134" s="34">
        <v>297</v>
      </c>
      <c r="F134" s="11" t="str">
        <f t="shared" si="13"/>
        <v>N/A</v>
      </c>
      <c r="G134" s="34">
        <v>45</v>
      </c>
      <c r="H134" s="11" t="str">
        <f t="shared" si="14"/>
        <v>N/A</v>
      </c>
      <c r="I134" s="12">
        <v>-98</v>
      </c>
      <c r="J134" s="12">
        <v>-84.8</v>
      </c>
      <c r="K134" s="41" t="s">
        <v>732</v>
      </c>
      <c r="L134" s="9" t="str">
        <f t="shared" ref="L134:L138" si="16">IF(J134="Div by 0", "N/A", IF(OR(J134="N/A",K134="N/A"),"N/A", IF(J134&gt;VALUE(MID(K134,1,2)), "No", IF(J134&lt;-1*VALUE(MID(K134,1,2)), "No", "Yes"))))</f>
        <v>No</v>
      </c>
    </row>
    <row r="135" spans="1:12" ht="25" x14ac:dyDescent="0.25">
      <c r="A135" s="2" t="s">
        <v>1338</v>
      </c>
      <c r="B135" s="33" t="s">
        <v>217</v>
      </c>
      <c r="C135" s="43">
        <v>150.30908718000001</v>
      </c>
      <c r="D135" s="11" t="str">
        <f t="shared" si="12"/>
        <v>N/A</v>
      </c>
      <c r="E135" s="43">
        <v>138.14141413999999</v>
      </c>
      <c r="F135" s="11" t="str">
        <f t="shared" si="13"/>
        <v>N/A</v>
      </c>
      <c r="G135" s="43">
        <v>75</v>
      </c>
      <c r="H135" s="11" t="str">
        <f t="shared" si="14"/>
        <v>N/A</v>
      </c>
      <c r="I135" s="12">
        <v>-8.1</v>
      </c>
      <c r="J135" s="12">
        <v>-45.7</v>
      </c>
      <c r="K135" s="41" t="s">
        <v>732</v>
      </c>
      <c r="L135" s="9" t="str">
        <f t="shared" si="16"/>
        <v>No</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61472713</v>
      </c>
      <c r="D139" s="11" t="str">
        <f t="shared" si="17"/>
        <v>N/A</v>
      </c>
      <c r="E139" s="43">
        <v>23136852</v>
      </c>
      <c r="F139" s="11" t="str">
        <f t="shared" si="18"/>
        <v>N/A</v>
      </c>
      <c r="G139" s="43">
        <v>2454023</v>
      </c>
      <c r="H139" s="11" t="str">
        <f t="shared" si="19"/>
        <v>N/A</v>
      </c>
      <c r="I139" s="12">
        <v>-62.4</v>
      </c>
      <c r="J139" s="12">
        <v>-89.4</v>
      </c>
      <c r="K139" s="41" t="s">
        <v>732</v>
      </c>
      <c r="L139" s="9" t="str">
        <f t="shared" ref="L139:L150" si="20">IF(J139="Div by 0", "N/A", IF(K139="N/A","N/A", IF(J139&gt;VALUE(MID(K139,1,2)), "No", IF(J139&lt;-1*VALUE(MID(K139,1,2)), "No", "Yes"))))</f>
        <v>No</v>
      </c>
    </row>
    <row r="140" spans="1:12" x14ac:dyDescent="0.25">
      <c r="A140" s="2" t="s">
        <v>591</v>
      </c>
      <c r="B140" s="33" t="s">
        <v>217</v>
      </c>
      <c r="C140" s="34">
        <v>84337</v>
      </c>
      <c r="D140" s="11" t="str">
        <f t="shared" si="17"/>
        <v>N/A</v>
      </c>
      <c r="E140" s="34">
        <v>15102</v>
      </c>
      <c r="F140" s="11" t="str">
        <f t="shared" si="18"/>
        <v>N/A</v>
      </c>
      <c r="G140" s="34">
        <v>3966</v>
      </c>
      <c r="H140" s="11" t="str">
        <f t="shared" si="19"/>
        <v>N/A</v>
      </c>
      <c r="I140" s="12">
        <v>-82.1</v>
      </c>
      <c r="J140" s="12">
        <v>-73.7</v>
      </c>
      <c r="K140" s="41" t="s">
        <v>732</v>
      </c>
      <c r="L140" s="9" t="str">
        <f t="shared" si="20"/>
        <v>No</v>
      </c>
    </row>
    <row r="141" spans="1:12" ht="25" x14ac:dyDescent="0.25">
      <c r="A141" s="2" t="s">
        <v>1340</v>
      </c>
      <c r="B141" s="33" t="s">
        <v>217</v>
      </c>
      <c r="C141" s="43">
        <v>728.89375956000003</v>
      </c>
      <c r="D141" s="11" t="str">
        <f t="shared" si="17"/>
        <v>N/A</v>
      </c>
      <c r="E141" s="43">
        <v>1532.0389352</v>
      </c>
      <c r="F141" s="11" t="str">
        <f t="shared" si="18"/>
        <v>N/A</v>
      </c>
      <c r="G141" s="43">
        <v>618.76525465999998</v>
      </c>
      <c r="H141" s="11" t="str">
        <f t="shared" si="19"/>
        <v>N/A</v>
      </c>
      <c r="I141" s="12">
        <v>110.2</v>
      </c>
      <c r="J141" s="12">
        <v>-59.6</v>
      </c>
      <c r="K141" s="41" t="s">
        <v>732</v>
      </c>
      <c r="L141" s="9" t="str">
        <f t="shared" si="20"/>
        <v>No</v>
      </c>
    </row>
    <row r="142" spans="1:12" ht="25" x14ac:dyDescent="0.25">
      <c r="A142" s="2" t="s">
        <v>592</v>
      </c>
      <c r="B142" s="33" t="s">
        <v>217</v>
      </c>
      <c r="C142" s="43">
        <v>41243996</v>
      </c>
      <c r="D142" s="11" t="str">
        <f t="shared" si="17"/>
        <v>N/A</v>
      </c>
      <c r="E142" s="43">
        <v>13132391</v>
      </c>
      <c r="F142" s="11" t="str">
        <f t="shared" si="18"/>
        <v>N/A</v>
      </c>
      <c r="G142" s="43">
        <v>6016321</v>
      </c>
      <c r="H142" s="11" t="str">
        <f t="shared" si="19"/>
        <v>N/A</v>
      </c>
      <c r="I142" s="12">
        <v>-68.2</v>
      </c>
      <c r="J142" s="12">
        <v>-54.2</v>
      </c>
      <c r="K142" s="41" t="s">
        <v>732</v>
      </c>
      <c r="L142" s="9" t="str">
        <f t="shared" si="20"/>
        <v>No</v>
      </c>
    </row>
    <row r="143" spans="1:12" x14ac:dyDescent="0.25">
      <c r="A143" s="3" t="s">
        <v>593</v>
      </c>
      <c r="B143" s="33" t="s">
        <v>217</v>
      </c>
      <c r="C143" s="34">
        <v>487</v>
      </c>
      <c r="D143" s="11" t="str">
        <f t="shared" si="17"/>
        <v>N/A</v>
      </c>
      <c r="E143" s="34">
        <v>159</v>
      </c>
      <c r="F143" s="11" t="str">
        <f t="shared" si="18"/>
        <v>N/A</v>
      </c>
      <c r="G143" s="34">
        <v>87</v>
      </c>
      <c r="H143" s="11" t="str">
        <f t="shared" si="19"/>
        <v>N/A</v>
      </c>
      <c r="I143" s="12">
        <v>-67.400000000000006</v>
      </c>
      <c r="J143" s="12">
        <v>-45.3</v>
      </c>
      <c r="K143" s="41" t="s">
        <v>732</v>
      </c>
      <c r="L143" s="9" t="str">
        <f t="shared" si="20"/>
        <v>No</v>
      </c>
    </row>
    <row r="144" spans="1:12" ht="25" x14ac:dyDescent="0.25">
      <c r="A144" s="3" t="s">
        <v>1341</v>
      </c>
      <c r="B144" s="33" t="s">
        <v>217</v>
      </c>
      <c r="C144" s="43">
        <v>84689.930185000005</v>
      </c>
      <c r="D144" s="11" t="str">
        <f t="shared" si="17"/>
        <v>N/A</v>
      </c>
      <c r="E144" s="43">
        <v>82593.654087999996</v>
      </c>
      <c r="F144" s="11" t="str">
        <f t="shared" si="18"/>
        <v>N/A</v>
      </c>
      <c r="G144" s="43">
        <v>69153.114942999993</v>
      </c>
      <c r="H144" s="11" t="str">
        <f t="shared" si="19"/>
        <v>N/A</v>
      </c>
      <c r="I144" s="12">
        <v>-2.48</v>
      </c>
      <c r="J144" s="12">
        <v>-16.3</v>
      </c>
      <c r="K144" s="41" t="s">
        <v>732</v>
      </c>
      <c r="L144" s="9" t="str">
        <f t="shared" si="20"/>
        <v>Yes</v>
      </c>
    </row>
    <row r="145" spans="1:12" ht="25" x14ac:dyDescent="0.25">
      <c r="A145" s="2" t="s">
        <v>594</v>
      </c>
      <c r="B145" s="33" t="s">
        <v>217</v>
      </c>
      <c r="C145" s="43">
        <v>9986495</v>
      </c>
      <c r="D145" s="11" t="str">
        <f t="shared" si="17"/>
        <v>N/A</v>
      </c>
      <c r="E145" s="43">
        <v>5019397</v>
      </c>
      <c r="F145" s="11" t="str">
        <f t="shared" si="18"/>
        <v>N/A</v>
      </c>
      <c r="G145" s="43">
        <v>1302893</v>
      </c>
      <c r="H145" s="11" t="str">
        <f t="shared" si="19"/>
        <v>N/A</v>
      </c>
      <c r="I145" s="12">
        <v>-49.7</v>
      </c>
      <c r="J145" s="12">
        <v>-74</v>
      </c>
      <c r="K145" s="41" t="s">
        <v>732</v>
      </c>
      <c r="L145" s="9" t="str">
        <f t="shared" si="20"/>
        <v>No</v>
      </c>
    </row>
    <row r="146" spans="1:12" x14ac:dyDescent="0.25">
      <c r="A146" s="2" t="s">
        <v>595</v>
      </c>
      <c r="B146" s="33" t="s">
        <v>217</v>
      </c>
      <c r="C146" s="34">
        <v>87454</v>
      </c>
      <c r="D146" s="11" t="str">
        <f t="shared" si="17"/>
        <v>N/A</v>
      </c>
      <c r="E146" s="34">
        <v>19505</v>
      </c>
      <c r="F146" s="11" t="str">
        <f t="shared" si="18"/>
        <v>N/A</v>
      </c>
      <c r="G146" s="34">
        <v>6041</v>
      </c>
      <c r="H146" s="11" t="str">
        <f t="shared" si="19"/>
        <v>N/A</v>
      </c>
      <c r="I146" s="12">
        <v>-77.7</v>
      </c>
      <c r="J146" s="12">
        <v>-69</v>
      </c>
      <c r="K146" s="41" t="s">
        <v>732</v>
      </c>
      <c r="L146" s="9" t="str">
        <f t="shared" si="20"/>
        <v>No</v>
      </c>
    </row>
    <row r="147" spans="1:12" ht="25" x14ac:dyDescent="0.25">
      <c r="A147" s="2" t="s">
        <v>1342</v>
      </c>
      <c r="B147" s="33" t="s">
        <v>217</v>
      </c>
      <c r="C147" s="43">
        <v>114.19140348000001</v>
      </c>
      <c r="D147" s="11" t="str">
        <f t="shared" si="17"/>
        <v>N/A</v>
      </c>
      <c r="E147" s="43">
        <v>257.33899000000002</v>
      </c>
      <c r="F147" s="11" t="str">
        <f t="shared" si="18"/>
        <v>N/A</v>
      </c>
      <c r="G147" s="43">
        <v>215.6750538</v>
      </c>
      <c r="H147" s="11" t="str">
        <f t="shared" si="19"/>
        <v>N/A</v>
      </c>
      <c r="I147" s="12">
        <v>125.4</v>
      </c>
      <c r="J147" s="12">
        <v>-16.2</v>
      </c>
      <c r="K147" s="41" t="s">
        <v>732</v>
      </c>
      <c r="L147" s="9" t="str">
        <f t="shared" si="20"/>
        <v>Yes</v>
      </c>
    </row>
    <row r="148" spans="1:12" ht="25" x14ac:dyDescent="0.25">
      <c r="A148" s="2" t="s">
        <v>596</v>
      </c>
      <c r="B148" s="33" t="s">
        <v>217</v>
      </c>
      <c r="C148" s="43">
        <v>84545</v>
      </c>
      <c r="D148" s="11" t="str">
        <f t="shared" si="17"/>
        <v>N/A</v>
      </c>
      <c r="E148" s="43">
        <v>2906762</v>
      </c>
      <c r="F148" s="11" t="str">
        <f t="shared" si="18"/>
        <v>N/A</v>
      </c>
      <c r="G148" s="43">
        <v>1102050</v>
      </c>
      <c r="H148" s="11" t="str">
        <f t="shared" si="19"/>
        <v>N/A</v>
      </c>
      <c r="I148" s="12">
        <v>3338</v>
      </c>
      <c r="J148" s="12">
        <v>-62.1</v>
      </c>
      <c r="K148" s="41" t="s">
        <v>732</v>
      </c>
      <c r="L148" s="9" t="str">
        <f t="shared" si="20"/>
        <v>No</v>
      </c>
    </row>
    <row r="149" spans="1:12" x14ac:dyDescent="0.25">
      <c r="A149" s="2" t="s">
        <v>597</v>
      </c>
      <c r="B149" s="33" t="s">
        <v>217</v>
      </c>
      <c r="C149" s="34">
        <v>16</v>
      </c>
      <c r="D149" s="11" t="str">
        <f t="shared" si="17"/>
        <v>N/A</v>
      </c>
      <c r="E149" s="34">
        <v>236</v>
      </c>
      <c r="F149" s="11" t="str">
        <f t="shared" si="18"/>
        <v>N/A</v>
      </c>
      <c r="G149" s="34">
        <v>118</v>
      </c>
      <c r="H149" s="11" t="str">
        <f t="shared" si="19"/>
        <v>N/A</v>
      </c>
      <c r="I149" s="12">
        <v>1375</v>
      </c>
      <c r="J149" s="12">
        <v>-50</v>
      </c>
      <c r="K149" s="41" t="s">
        <v>732</v>
      </c>
      <c r="L149" s="9" t="str">
        <f t="shared" si="20"/>
        <v>No</v>
      </c>
    </row>
    <row r="150" spans="1:12" ht="25" x14ac:dyDescent="0.25">
      <c r="A150" s="4" t="s">
        <v>1343</v>
      </c>
      <c r="B150" s="33" t="s">
        <v>217</v>
      </c>
      <c r="C150" s="43">
        <v>5284.0625</v>
      </c>
      <c r="D150" s="11" t="str">
        <f t="shared" si="17"/>
        <v>N/A</v>
      </c>
      <c r="E150" s="43">
        <v>12316.788135999999</v>
      </c>
      <c r="F150" s="11" t="str">
        <f t="shared" si="18"/>
        <v>N/A</v>
      </c>
      <c r="G150" s="43">
        <v>9339.4067797000007</v>
      </c>
      <c r="H150" s="11" t="str">
        <f t="shared" si="19"/>
        <v>N/A</v>
      </c>
      <c r="I150" s="12">
        <v>133.1</v>
      </c>
      <c r="J150" s="12">
        <v>-24.2</v>
      </c>
      <c r="K150" s="41" t="s">
        <v>732</v>
      </c>
      <c r="L150" s="9" t="str">
        <f t="shared" si="20"/>
        <v>Yes</v>
      </c>
    </row>
    <row r="151" spans="1:12" x14ac:dyDescent="0.25">
      <c r="A151" s="4" t="s">
        <v>1344</v>
      </c>
      <c r="B151" s="33" t="s">
        <v>217</v>
      </c>
      <c r="C151" s="43">
        <v>536.48899275999997</v>
      </c>
      <c r="D151" s="11" t="str">
        <f t="shared" ref="D151:D170" si="21">IF($B151="N/A","N/A",IF(C151&gt;10,"No",IF(C151&lt;-10,"No","Yes")))</f>
        <v>N/A</v>
      </c>
      <c r="E151" s="43">
        <v>774.66274682999995</v>
      </c>
      <c r="F151" s="11" t="str">
        <f t="shared" ref="F151:F170" si="22">IF($B151="N/A","N/A",IF(E151&gt;10,"No",IF(E151&lt;-10,"No","Yes")))</f>
        <v>N/A</v>
      </c>
      <c r="G151" s="43">
        <v>63.275214925</v>
      </c>
      <c r="H151" s="11" t="str">
        <f t="shared" ref="H151:H170" si="23">IF($B151="N/A","N/A",IF(G151&gt;10,"No",IF(G151&lt;-10,"No","Yes")))</f>
        <v>N/A</v>
      </c>
      <c r="I151" s="12">
        <v>44.39</v>
      </c>
      <c r="J151" s="12">
        <v>-91.8</v>
      </c>
      <c r="K151" s="41" t="s">
        <v>732</v>
      </c>
      <c r="L151" s="9" t="str">
        <f t="shared" ref="L151:L170" si="24">IF(J151="Div by 0", "N/A", IF(K151="N/A","N/A", IF(J151&gt;VALUE(MID(K151,1,2)), "No", IF(J151&lt;-1*VALUE(MID(K151,1,2)), "No", "Yes"))))</f>
        <v>No</v>
      </c>
    </row>
    <row r="152" spans="1:12" ht="25" x14ac:dyDescent="0.25">
      <c r="A152" s="4" t="s">
        <v>1345</v>
      </c>
      <c r="B152" s="33" t="s">
        <v>217</v>
      </c>
      <c r="C152" s="43">
        <v>414.55022321000001</v>
      </c>
      <c r="D152" s="11" t="str">
        <f t="shared" si="21"/>
        <v>N/A</v>
      </c>
      <c r="E152" s="43">
        <v>63.625</v>
      </c>
      <c r="F152" s="11" t="str">
        <f t="shared" si="22"/>
        <v>N/A</v>
      </c>
      <c r="G152" s="43">
        <v>0</v>
      </c>
      <c r="H152" s="11" t="str">
        <f t="shared" si="23"/>
        <v>N/A</v>
      </c>
      <c r="I152" s="12">
        <v>-84.7</v>
      </c>
      <c r="J152" s="12">
        <v>-100</v>
      </c>
      <c r="K152" s="41" t="s">
        <v>732</v>
      </c>
      <c r="L152" s="9" t="str">
        <f t="shared" si="24"/>
        <v>No</v>
      </c>
    </row>
    <row r="153" spans="1:12" ht="25" x14ac:dyDescent="0.25">
      <c r="A153" s="4" t="s">
        <v>1346</v>
      </c>
      <c r="B153" s="33" t="s">
        <v>217</v>
      </c>
      <c r="C153" s="43">
        <v>1555.6397052</v>
      </c>
      <c r="D153" s="11" t="str">
        <f t="shared" si="21"/>
        <v>N/A</v>
      </c>
      <c r="E153" s="43">
        <v>883.95835268999997</v>
      </c>
      <c r="F153" s="11" t="str">
        <f t="shared" si="22"/>
        <v>N/A</v>
      </c>
      <c r="G153" s="43">
        <v>73.463515323999999</v>
      </c>
      <c r="H153" s="11" t="str">
        <f t="shared" si="23"/>
        <v>N/A</v>
      </c>
      <c r="I153" s="12">
        <v>-43.2</v>
      </c>
      <c r="J153" s="12">
        <v>-91.7</v>
      </c>
      <c r="K153" s="41" t="s">
        <v>732</v>
      </c>
      <c r="L153" s="9" t="str">
        <f t="shared" si="24"/>
        <v>No</v>
      </c>
    </row>
    <row r="154" spans="1:12" ht="25" x14ac:dyDescent="0.25">
      <c r="A154" s="4" t="s">
        <v>1347</v>
      </c>
      <c r="B154" s="33" t="s">
        <v>217</v>
      </c>
      <c r="C154" s="43">
        <v>237.35158487000001</v>
      </c>
      <c r="D154" s="11" t="str">
        <f t="shared" si="21"/>
        <v>N/A</v>
      </c>
      <c r="E154" s="43">
        <v>489.11436428000002</v>
      </c>
      <c r="F154" s="11" t="str">
        <f t="shared" si="22"/>
        <v>N/A</v>
      </c>
      <c r="G154" s="43">
        <v>20.066864961</v>
      </c>
      <c r="H154" s="11" t="str">
        <f t="shared" si="23"/>
        <v>N/A</v>
      </c>
      <c r="I154" s="12">
        <v>106.1</v>
      </c>
      <c r="J154" s="12">
        <v>-95.9</v>
      </c>
      <c r="K154" s="41" t="s">
        <v>732</v>
      </c>
      <c r="L154" s="9" t="str">
        <f t="shared" si="24"/>
        <v>No</v>
      </c>
    </row>
    <row r="155" spans="1:12" ht="25" x14ac:dyDescent="0.25">
      <c r="A155" s="2" t="s">
        <v>1348</v>
      </c>
      <c r="B155" s="33" t="s">
        <v>217</v>
      </c>
      <c r="C155" s="43">
        <v>411.56483322999998</v>
      </c>
      <c r="D155" s="11" t="str">
        <f t="shared" si="21"/>
        <v>N/A</v>
      </c>
      <c r="E155" s="43">
        <v>997.97511847999999</v>
      </c>
      <c r="F155" s="11" t="str">
        <f t="shared" si="22"/>
        <v>N/A</v>
      </c>
      <c r="G155" s="43">
        <v>0</v>
      </c>
      <c r="H155" s="11" t="str">
        <f t="shared" si="23"/>
        <v>N/A</v>
      </c>
      <c r="I155" s="12">
        <v>142.5</v>
      </c>
      <c r="J155" s="12">
        <v>-100</v>
      </c>
      <c r="K155" s="41" t="s">
        <v>732</v>
      </c>
      <c r="L155" s="9" t="str">
        <f t="shared" si="24"/>
        <v>No</v>
      </c>
    </row>
    <row r="156" spans="1:12" x14ac:dyDescent="0.25">
      <c r="A156" s="2" t="s">
        <v>1349</v>
      </c>
      <c r="B156" s="33" t="s">
        <v>217</v>
      </c>
      <c r="C156" s="43">
        <v>112.61762558</v>
      </c>
      <c r="D156" s="11" t="str">
        <f t="shared" si="21"/>
        <v>N/A</v>
      </c>
      <c r="E156" s="43">
        <v>99.558530215999994</v>
      </c>
      <c r="F156" s="11" t="str">
        <f t="shared" si="22"/>
        <v>N/A</v>
      </c>
      <c r="G156" s="43">
        <v>82.012629619999998</v>
      </c>
      <c r="H156" s="11" t="str">
        <f t="shared" si="23"/>
        <v>N/A</v>
      </c>
      <c r="I156" s="12">
        <v>-11.6</v>
      </c>
      <c r="J156" s="12">
        <v>-17.600000000000001</v>
      </c>
      <c r="K156" s="41" t="s">
        <v>732</v>
      </c>
      <c r="L156" s="9" t="str">
        <f t="shared" si="24"/>
        <v>Yes</v>
      </c>
    </row>
    <row r="157" spans="1:12" ht="25" x14ac:dyDescent="0.25">
      <c r="A157" s="2" t="s">
        <v>1350</v>
      </c>
      <c r="B157" s="33" t="s">
        <v>217</v>
      </c>
      <c r="C157" s="43">
        <v>4451.2098213999998</v>
      </c>
      <c r="D157" s="11" t="str">
        <f t="shared" si="21"/>
        <v>N/A</v>
      </c>
      <c r="E157" s="43">
        <v>1438.875</v>
      </c>
      <c r="F157" s="11" t="str">
        <f t="shared" si="22"/>
        <v>N/A</v>
      </c>
      <c r="G157" s="43">
        <v>0</v>
      </c>
      <c r="H157" s="11" t="str">
        <f t="shared" si="23"/>
        <v>N/A</v>
      </c>
      <c r="I157" s="12">
        <v>-67.7</v>
      </c>
      <c r="J157" s="12">
        <v>-100</v>
      </c>
      <c r="K157" s="41" t="s">
        <v>732</v>
      </c>
      <c r="L157" s="9" t="str">
        <f t="shared" si="24"/>
        <v>No</v>
      </c>
    </row>
    <row r="158" spans="1:12" ht="25" x14ac:dyDescent="0.25">
      <c r="A158" s="2" t="s">
        <v>1351</v>
      </c>
      <c r="B158" s="33" t="s">
        <v>217</v>
      </c>
      <c r="C158" s="43">
        <v>542.32454494000001</v>
      </c>
      <c r="D158" s="11" t="str">
        <f t="shared" si="21"/>
        <v>N/A</v>
      </c>
      <c r="E158" s="43">
        <v>135.15444672999999</v>
      </c>
      <c r="F158" s="11" t="str">
        <f t="shared" si="22"/>
        <v>N/A</v>
      </c>
      <c r="G158" s="43">
        <v>98.151515979999999</v>
      </c>
      <c r="H158" s="11" t="str">
        <f t="shared" si="23"/>
        <v>N/A</v>
      </c>
      <c r="I158" s="12">
        <v>-75.099999999999994</v>
      </c>
      <c r="J158" s="12">
        <v>-27.4</v>
      </c>
      <c r="K158" s="41" t="s">
        <v>732</v>
      </c>
      <c r="L158" s="9" t="str">
        <f t="shared" si="24"/>
        <v>Yes</v>
      </c>
    </row>
    <row r="159" spans="1:12" ht="25" x14ac:dyDescent="0.25">
      <c r="A159" s="2" t="s">
        <v>1352</v>
      </c>
      <c r="B159" s="33" t="s">
        <v>217</v>
      </c>
      <c r="C159" s="43">
        <v>2.9855896400000002E-2</v>
      </c>
      <c r="D159" s="11" t="str">
        <f t="shared" si="21"/>
        <v>N/A</v>
      </c>
      <c r="E159" s="43">
        <v>19.530410870000001</v>
      </c>
      <c r="F159" s="11" t="str">
        <f t="shared" si="22"/>
        <v>N/A</v>
      </c>
      <c r="G159" s="43">
        <v>13.242831647999999</v>
      </c>
      <c r="H159" s="11" t="str">
        <f t="shared" si="23"/>
        <v>N/A</v>
      </c>
      <c r="I159" s="12">
        <v>65316</v>
      </c>
      <c r="J159" s="12">
        <v>-32.200000000000003</v>
      </c>
      <c r="K159" s="41" t="s">
        <v>732</v>
      </c>
      <c r="L159" s="9" t="str">
        <f t="shared" si="24"/>
        <v>No</v>
      </c>
    </row>
    <row r="160" spans="1:12" ht="25" x14ac:dyDescent="0.25">
      <c r="A160" s="4" t="s">
        <v>1353</v>
      </c>
      <c r="B160" s="33" t="s">
        <v>217</v>
      </c>
      <c r="C160" s="43">
        <v>0.46674349939999998</v>
      </c>
      <c r="D160" s="11" t="str">
        <f t="shared" si="21"/>
        <v>N/A</v>
      </c>
      <c r="E160" s="43">
        <v>0</v>
      </c>
      <c r="F160" s="11" t="str">
        <f t="shared" si="22"/>
        <v>N/A</v>
      </c>
      <c r="G160" s="43">
        <v>0</v>
      </c>
      <c r="H160" s="11" t="str">
        <f t="shared" si="23"/>
        <v>N/A</v>
      </c>
      <c r="I160" s="12">
        <v>-100</v>
      </c>
      <c r="J160" s="12" t="s">
        <v>1742</v>
      </c>
      <c r="K160" s="41" t="s">
        <v>732</v>
      </c>
      <c r="L160" s="9" t="str">
        <f t="shared" si="24"/>
        <v>N/A</v>
      </c>
    </row>
    <row r="161" spans="1:12" x14ac:dyDescent="0.25">
      <c r="A161" s="4" t="s">
        <v>1354</v>
      </c>
      <c r="B161" s="33" t="s">
        <v>217</v>
      </c>
      <c r="C161" s="43">
        <v>672.28682951999997</v>
      </c>
      <c r="D161" s="11" t="str">
        <f t="shared" si="21"/>
        <v>N/A</v>
      </c>
      <c r="E161" s="43">
        <v>1488.78361</v>
      </c>
      <c r="F161" s="11" t="str">
        <f t="shared" si="22"/>
        <v>N/A</v>
      </c>
      <c r="G161" s="43">
        <v>1470.4456482999999</v>
      </c>
      <c r="H161" s="11" t="str">
        <f t="shared" si="23"/>
        <v>N/A</v>
      </c>
      <c r="I161" s="12">
        <v>121.5</v>
      </c>
      <c r="J161" s="12">
        <v>-1.23</v>
      </c>
      <c r="K161" s="41" t="s">
        <v>732</v>
      </c>
      <c r="L161" s="9" t="str">
        <f t="shared" si="24"/>
        <v>Yes</v>
      </c>
    </row>
    <row r="162" spans="1:12" x14ac:dyDescent="0.25">
      <c r="A162" s="4" t="s">
        <v>1355</v>
      </c>
      <c r="B162" s="33" t="s">
        <v>217</v>
      </c>
      <c r="C162" s="43">
        <v>486.90625</v>
      </c>
      <c r="D162" s="11" t="str">
        <f t="shared" si="21"/>
        <v>N/A</v>
      </c>
      <c r="E162" s="43">
        <v>45.84375</v>
      </c>
      <c r="F162" s="11" t="str">
        <f t="shared" si="22"/>
        <v>N/A</v>
      </c>
      <c r="G162" s="43">
        <v>0</v>
      </c>
      <c r="H162" s="11" t="str">
        <f t="shared" si="23"/>
        <v>N/A</v>
      </c>
      <c r="I162" s="12">
        <v>-90.6</v>
      </c>
      <c r="J162" s="12">
        <v>-100</v>
      </c>
      <c r="K162" s="41" t="s">
        <v>732</v>
      </c>
      <c r="L162" s="9" t="str">
        <f t="shared" si="24"/>
        <v>No</v>
      </c>
    </row>
    <row r="163" spans="1:12" x14ac:dyDescent="0.25">
      <c r="A163" s="4" t="s">
        <v>1356</v>
      </c>
      <c r="B163" s="33" t="s">
        <v>217</v>
      </c>
      <c r="C163" s="43">
        <v>1954.2303752</v>
      </c>
      <c r="D163" s="11" t="str">
        <f t="shared" si="21"/>
        <v>N/A</v>
      </c>
      <c r="E163" s="43">
        <v>1800.773428</v>
      </c>
      <c r="F163" s="11" t="str">
        <f t="shared" si="22"/>
        <v>N/A</v>
      </c>
      <c r="G163" s="43">
        <v>1609.0615687</v>
      </c>
      <c r="H163" s="11" t="str">
        <f t="shared" si="23"/>
        <v>N/A</v>
      </c>
      <c r="I163" s="12">
        <v>-7.85</v>
      </c>
      <c r="J163" s="12">
        <v>-10.6</v>
      </c>
      <c r="K163" s="41" t="s">
        <v>732</v>
      </c>
      <c r="L163" s="9" t="str">
        <f t="shared" si="24"/>
        <v>Yes</v>
      </c>
    </row>
    <row r="164" spans="1:12" x14ac:dyDescent="0.25">
      <c r="A164" s="4" t="s">
        <v>1357</v>
      </c>
      <c r="B164" s="33" t="s">
        <v>217</v>
      </c>
      <c r="C164" s="43">
        <v>328.55601524999997</v>
      </c>
      <c r="D164" s="11" t="str">
        <f t="shared" si="21"/>
        <v>N/A</v>
      </c>
      <c r="E164" s="43">
        <v>833.74964952000005</v>
      </c>
      <c r="F164" s="11" t="str">
        <f t="shared" si="22"/>
        <v>N/A</v>
      </c>
      <c r="G164" s="43">
        <v>892.23355145999994</v>
      </c>
      <c r="H164" s="11" t="str">
        <f t="shared" si="23"/>
        <v>N/A</v>
      </c>
      <c r="I164" s="12">
        <v>153.80000000000001</v>
      </c>
      <c r="J164" s="12">
        <v>7.0149999999999997</v>
      </c>
      <c r="K164" s="41" t="s">
        <v>732</v>
      </c>
      <c r="L164" s="9" t="str">
        <f t="shared" si="24"/>
        <v>Yes</v>
      </c>
    </row>
    <row r="165" spans="1:12" x14ac:dyDescent="0.25">
      <c r="A165" s="4" t="s">
        <v>1358</v>
      </c>
      <c r="B165" s="33" t="s">
        <v>217</v>
      </c>
      <c r="C165" s="43">
        <v>443.61949742000002</v>
      </c>
      <c r="D165" s="11" t="str">
        <f t="shared" si="21"/>
        <v>N/A</v>
      </c>
      <c r="E165" s="43">
        <v>356.34182464000003</v>
      </c>
      <c r="F165" s="11" t="str">
        <f t="shared" si="22"/>
        <v>N/A</v>
      </c>
      <c r="G165" s="43">
        <v>70.931034483000005</v>
      </c>
      <c r="H165" s="11" t="str">
        <f t="shared" si="23"/>
        <v>N/A</v>
      </c>
      <c r="I165" s="12">
        <v>-19.7</v>
      </c>
      <c r="J165" s="12">
        <v>-80.099999999999994</v>
      </c>
      <c r="K165" s="41" t="s">
        <v>732</v>
      </c>
      <c r="L165" s="9" t="str">
        <f t="shared" si="24"/>
        <v>No</v>
      </c>
    </row>
    <row r="166" spans="1:12" x14ac:dyDescent="0.25">
      <c r="A166" s="4" t="s">
        <v>1359</v>
      </c>
      <c r="B166" s="33" t="s">
        <v>217</v>
      </c>
      <c r="C166" s="43">
        <v>1788.9369773999999</v>
      </c>
      <c r="D166" s="11" t="str">
        <f t="shared" si="21"/>
        <v>N/A</v>
      </c>
      <c r="E166" s="43">
        <v>3719.9310924000001</v>
      </c>
      <c r="F166" s="11" t="str">
        <f t="shared" si="22"/>
        <v>N/A</v>
      </c>
      <c r="G166" s="43">
        <v>1054.1926793</v>
      </c>
      <c r="H166" s="11" t="str">
        <f t="shared" si="23"/>
        <v>N/A</v>
      </c>
      <c r="I166" s="12">
        <v>107.9</v>
      </c>
      <c r="J166" s="12">
        <v>-71.7</v>
      </c>
      <c r="K166" s="41" t="s">
        <v>732</v>
      </c>
      <c r="L166" s="9" t="str">
        <f t="shared" si="24"/>
        <v>No</v>
      </c>
    </row>
    <row r="167" spans="1:12" x14ac:dyDescent="0.25">
      <c r="A167" s="42" t="s">
        <v>1360</v>
      </c>
      <c r="B167" s="33" t="s">
        <v>217</v>
      </c>
      <c r="C167" s="43">
        <v>1974.6573661</v>
      </c>
      <c r="D167" s="11" t="str">
        <f t="shared" si="21"/>
        <v>N/A</v>
      </c>
      <c r="E167" s="43">
        <v>74.3125</v>
      </c>
      <c r="F167" s="11" t="str">
        <f t="shared" si="22"/>
        <v>N/A</v>
      </c>
      <c r="G167" s="43">
        <v>0</v>
      </c>
      <c r="H167" s="11" t="str">
        <f t="shared" si="23"/>
        <v>N/A</v>
      </c>
      <c r="I167" s="12">
        <v>-96.2</v>
      </c>
      <c r="J167" s="12">
        <v>-100</v>
      </c>
      <c r="K167" s="41" t="s">
        <v>732</v>
      </c>
      <c r="L167" s="9" t="str">
        <f t="shared" si="24"/>
        <v>No</v>
      </c>
    </row>
    <row r="168" spans="1:12" x14ac:dyDescent="0.25">
      <c r="A168" s="42" t="s">
        <v>1361</v>
      </c>
      <c r="B168" s="33" t="s">
        <v>217</v>
      </c>
      <c r="C168" s="43">
        <v>4864.4573874999996</v>
      </c>
      <c r="D168" s="11" t="str">
        <f t="shared" si="21"/>
        <v>N/A</v>
      </c>
      <c r="E168" s="43">
        <v>4532.5161569000002</v>
      </c>
      <c r="F168" s="11" t="str">
        <f t="shared" si="22"/>
        <v>N/A</v>
      </c>
      <c r="G168" s="43">
        <v>1151.6726085</v>
      </c>
      <c r="H168" s="11" t="str">
        <f t="shared" si="23"/>
        <v>N/A</v>
      </c>
      <c r="I168" s="12">
        <v>-6.82</v>
      </c>
      <c r="J168" s="12">
        <v>-74.599999999999994</v>
      </c>
      <c r="K168" s="41" t="s">
        <v>732</v>
      </c>
      <c r="L168" s="9" t="str">
        <f t="shared" si="24"/>
        <v>No</v>
      </c>
    </row>
    <row r="169" spans="1:12" x14ac:dyDescent="0.25">
      <c r="A169" s="42" t="s">
        <v>1362</v>
      </c>
      <c r="B169" s="33" t="s">
        <v>217</v>
      </c>
      <c r="C169" s="43">
        <v>892.65982589999999</v>
      </c>
      <c r="D169" s="11" t="str">
        <f t="shared" si="21"/>
        <v>N/A</v>
      </c>
      <c r="E169" s="43">
        <v>1942.6351235</v>
      </c>
      <c r="F169" s="11" t="str">
        <f t="shared" si="22"/>
        <v>N/A</v>
      </c>
      <c r="G169" s="43">
        <v>647.38251041000001</v>
      </c>
      <c r="H169" s="11" t="str">
        <f t="shared" si="23"/>
        <v>N/A</v>
      </c>
      <c r="I169" s="12">
        <v>117.6</v>
      </c>
      <c r="J169" s="12">
        <v>-66.7</v>
      </c>
      <c r="K169" s="41" t="s">
        <v>732</v>
      </c>
      <c r="L169" s="9" t="str">
        <f t="shared" si="24"/>
        <v>No</v>
      </c>
    </row>
    <row r="170" spans="1:12" x14ac:dyDescent="0.25">
      <c r="A170" s="42" t="s">
        <v>1363</v>
      </c>
      <c r="B170" s="33" t="s">
        <v>217</v>
      </c>
      <c r="C170" s="43">
        <v>1394.0170462999999</v>
      </c>
      <c r="D170" s="11" t="str">
        <f t="shared" si="21"/>
        <v>N/A</v>
      </c>
      <c r="E170" s="43">
        <v>1551.0817536</v>
      </c>
      <c r="F170" s="11" t="str">
        <f t="shared" si="22"/>
        <v>N/A</v>
      </c>
      <c r="G170" s="43">
        <v>81.689655172000002</v>
      </c>
      <c r="H170" s="11" t="str">
        <f t="shared" si="23"/>
        <v>N/A</v>
      </c>
      <c r="I170" s="12">
        <v>11.27</v>
      </c>
      <c r="J170" s="12">
        <v>-94.7</v>
      </c>
      <c r="K170" s="41" t="s">
        <v>732</v>
      </c>
      <c r="L170" s="9" t="str">
        <f t="shared" si="24"/>
        <v>No</v>
      </c>
    </row>
    <row r="171" spans="1:12" x14ac:dyDescent="0.25">
      <c r="A171" s="42" t="s">
        <v>85</v>
      </c>
      <c r="B171" s="33" t="s">
        <v>217</v>
      </c>
      <c r="C171" s="8">
        <v>7.4020338520999998</v>
      </c>
      <c r="D171" s="11" t="str">
        <f t="shared" ref="D171:D202" si="25">IF($B171="N/A","N/A",IF(C171&gt;10,"No",IF(C171&lt;-10,"No","Yes")))</f>
        <v>N/A</v>
      </c>
      <c r="E171" s="8">
        <v>5.4002046457999997</v>
      </c>
      <c r="F171" s="11" t="str">
        <f t="shared" ref="F171:F202" si="26">IF($B171="N/A","N/A",IF(E171&gt;10,"No",IF(E171&lt;-10,"No","Yes")))</f>
        <v>N/A</v>
      </c>
      <c r="G171" s="8">
        <v>0.93060356290000001</v>
      </c>
      <c r="H171" s="11" t="str">
        <f t="shared" ref="H171:H202" si="27">IF($B171="N/A","N/A",IF(G171&gt;10,"No",IF(G171&lt;-10,"No","Yes")))</f>
        <v>N/A</v>
      </c>
      <c r="I171" s="12">
        <v>-27</v>
      </c>
      <c r="J171" s="12">
        <v>-82.8</v>
      </c>
      <c r="K171" s="41" t="s">
        <v>732</v>
      </c>
      <c r="L171" s="9" t="str">
        <f t="shared" ref="L171:L202" si="28">IF(J171="Div by 0", "N/A", IF(K171="N/A","N/A", IF(J171&gt;VALUE(MID(K171,1,2)), "No", IF(J171&lt;-1*VALUE(MID(K171,1,2)), "No", "Yes"))))</f>
        <v>No</v>
      </c>
    </row>
    <row r="172" spans="1:12" x14ac:dyDescent="0.25">
      <c r="A172" s="42" t="s">
        <v>465</v>
      </c>
      <c r="B172" s="33" t="s">
        <v>217</v>
      </c>
      <c r="C172" s="8">
        <v>5.2455357142999999</v>
      </c>
      <c r="D172" s="11" t="str">
        <f t="shared" si="25"/>
        <v>N/A</v>
      </c>
      <c r="E172" s="8">
        <v>3.125</v>
      </c>
      <c r="F172" s="11" t="str">
        <f t="shared" si="26"/>
        <v>N/A</v>
      </c>
      <c r="G172" s="8">
        <v>0</v>
      </c>
      <c r="H172" s="11" t="str">
        <f t="shared" si="27"/>
        <v>N/A</v>
      </c>
      <c r="I172" s="12">
        <v>-40.4</v>
      </c>
      <c r="J172" s="12">
        <v>-100</v>
      </c>
      <c r="K172" s="41" t="s">
        <v>732</v>
      </c>
      <c r="L172" s="9" t="str">
        <f t="shared" si="28"/>
        <v>No</v>
      </c>
    </row>
    <row r="173" spans="1:12" x14ac:dyDescent="0.25">
      <c r="A173" s="42" t="s">
        <v>466</v>
      </c>
      <c r="B173" s="33" t="s">
        <v>217</v>
      </c>
      <c r="C173" s="8">
        <v>10.176549944</v>
      </c>
      <c r="D173" s="11" t="str">
        <f t="shared" si="25"/>
        <v>N/A</v>
      </c>
      <c r="E173" s="8">
        <v>5.3192665826000001</v>
      </c>
      <c r="F173" s="11" t="str">
        <f t="shared" si="26"/>
        <v>N/A</v>
      </c>
      <c r="G173" s="8">
        <v>1.0279683954000001</v>
      </c>
      <c r="H173" s="11" t="str">
        <f t="shared" si="27"/>
        <v>N/A</v>
      </c>
      <c r="I173" s="12">
        <v>-47.7</v>
      </c>
      <c r="J173" s="12">
        <v>-80.7</v>
      </c>
      <c r="K173" s="41" t="s">
        <v>732</v>
      </c>
      <c r="L173" s="9" t="str">
        <f t="shared" si="28"/>
        <v>No</v>
      </c>
    </row>
    <row r="174" spans="1:12" x14ac:dyDescent="0.25">
      <c r="A174" s="2" t="s">
        <v>467</v>
      </c>
      <c r="B174" s="33" t="s">
        <v>217</v>
      </c>
      <c r="C174" s="8">
        <v>5.1584183447000003</v>
      </c>
      <c r="D174" s="11" t="str">
        <f t="shared" si="25"/>
        <v>N/A</v>
      </c>
      <c r="E174" s="8">
        <v>5.0361263883999996</v>
      </c>
      <c r="F174" s="11" t="str">
        <f t="shared" si="26"/>
        <v>N/A</v>
      </c>
      <c r="G174" s="8">
        <v>0.5234979179</v>
      </c>
      <c r="H174" s="11" t="str">
        <f t="shared" si="27"/>
        <v>N/A</v>
      </c>
      <c r="I174" s="12">
        <v>-2.37</v>
      </c>
      <c r="J174" s="12">
        <v>-89.6</v>
      </c>
      <c r="K174" s="41" t="s">
        <v>732</v>
      </c>
      <c r="L174" s="9" t="str">
        <f t="shared" si="28"/>
        <v>No</v>
      </c>
    </row>
    <row r="175" spans="1:12" x14ac:dyDescent="0.25">
      <c r="A175" s="2" t="s">
        <v>468</v>
      </c>
      <c r="B175" s="33" t="s">
        <v>217</v>
      </c>
      <c r="C175" s="8">
        <v>10.22552653</v>
      </c>
      <c r="D175" s="11" t="str">
        <f t="shared" si="25"/>
        <v>N/A</v>
      </c>
      <c r="E175" s="8">
        <v>11.611374408</v>
      </c>
      <c r="F175" s="11" t="str">
        <f t="shared" si="26"/>
        <v>N/A</v>
      </c>
      <c r="G175" s="8">
        <v>0</v>
      </c>
      <c r="H175" s="11" t="str">
        <f t="shared" si="27"/>
        <v>N/A</v>
      </c>
      <c r="I175" s="12">
        <v>13.55</v>
      </c>
      <c r="J175" s="12">
        <v>-100</v>
      </c>
      <c r="K175" s="41" t="s">
        <v>732</v>
      </c>
      <c r="L175" s="9" t="str">
        <f t="shared" si="28"/>
        <v>No</v>
      </c>
    </row>
    <row r="176" spans="1:12" x14ac:dyDescent="0.25">
      <c r="A176" s="2" t="s">
        <v>1364</v>
      </c>
      <c r="B176" s="33" t="s">
        <v>217</v>
      </c>
      <c r="C176" s="8">
        <v>0.2360721231</v>
      </c>
      <c r="D176" s="11" t="str">
        <f t="shared" si="25"/>
        <v>N/A</v>
      </c>
      <c r="E176" s="8">
        <v>0.45358053729999998</v>
      </c>
      <c r="F176" s="11" t="str">
        <f t="shared" si="26"/>
        <v>N/A</v>
      </c>
      <c r="G176" s="8">
        <v>0.19719932640000001</v>
      </c>
      <c r="H176" s="11" t="str">
        <f t="shared" si="27"/>
        <v>N/A</v>
      </c>
      <c r="I176" s="12">
        <v>92.14</v>
      </c>
      <c r="J176" s="12">
        <v>-56.5</v>
      </c>
      <c r="K176" s="41" t="s">
        <v>732</v>
      </c>
      <c r="L176" s="9" t="str">
        <f t="shared" si="28"/>
        <v>No</v>
      </c>
    </row>
    <row r="177" spans="1:12" x14ac:dyDescent="0.25">
      <c r="A177" s="2" t="s">
        <v>1365</v>
      </c>
      <c r="B177" s="33" t="s">
        <v>217</v>
      </c>
      <c r="C177" s="8">
        <v>17.1875</v>
      </c>
      <c r="D177" s="11" t="str">
        <f t="shared" si="25"/>
        <v>N/A</v>
      </c>
      <c r="E177" s="8">
        <v>6.25</v>
      </c>
      <c r="F177" s="11" t="str">
        <f t="shared" si="26"/>
        <v>N/A</v>
      </c>
      <c r="G177" s="8">
        <v>0</v>
      </c>
      <c r="H177" s="11" t="str">
        <f t="shared" si="27"/>
        <v>N/A</v>
      </c>
      <c r="I177" s="12">
        <v>-63.6</v>
      </c>
      <c r="J177" s="12">
        <v>-100</v>
      </c>
      <c r="K177" s="41" t="s">
        <v>732</v>
      </c>
      <c r="L177" s="9" t="str">
        <f t="shared" si="28"/>
        <v>No</v>
      </c>
    </row>
    <row r="178" spans="1:12" x14ac:dyDescent="0.25">
      <c r="A178" s="2" t="s">
        <v>1366</v>
      </c>
      <c r="B178" s="33" t="s">
        <v>217</v>
      </c>
      <c r="C178" s="8">
        <v>1.0645785676999999</v>
      </c>
      <c r="D178" s="11" t="str">
        <f t="shared" si="25"/>
        <v>N/A</v>
      </c>
      <c r="E178" s="8">
        <v>0.4357153916</v>
      </c>
      <c r="F178" s="11" t="str">
        <f t="shared" si="26"/>
        <v>N/A</v>
      </c>
      <c r="G178" s="8">
        <v>0.18044126090000001</v>
      </c>
      <c r="H178" s="11" t="str">
        <f t="shared" si="27"/>
        <v>N/A</v>
      </c>
      <c r="I178" s="12">
        <v>-59.1</v>
      </c>
      <c r="J178" s="12">
        <v>-58.6</v>
      </c>
      <c r="K178" s="41" t="s">
        <v>732</v>
      </c>
      <c r="L178" s="9" t="str">
        <f t="shared" si="28"/>
        <v>No</v>
      </c>
    </row>
    <row r="179" spans="1:12" x14ac:dyDescent="0.25">
      <c r="A179" s="2" t="s">
        <v>1367</v>
      </c>
      <c r="B179" s="33" t="s">
        <v>217</v>
      </c>
      <c r="C179" s="8">
        <v>3.4163969999999999E-4</v>
      </c>
      <c r="D179" s="11" t="str">
        <f t="shared" si="25"/>
        <v>N/A</v>
      </c>
      <c r="E179" s="8">
        <v>0.52841583089999999</v>
      </c>
      <c r="F179" s="11" t="str">
        <f t="shared" si="26"/>
        <v>N/A</v>
      </c>
      <c r="G179" s="8">
        <v>0.27364663890000002</v>
      </c>
      <c r="H179" s="11" t="str">
        <f t="shared" si="27"/>
        <v>N/A</v>
      </c>
      <c r="I179" s="12">
        <v>155000</v>
      </c>
      <c r="J179" s="12">
        <v>-48.2</v>
      </c>
      <c r="K179" s="41" t="s">
        <v>732</v>
      </c>
      <c r="L179" s="9" t="str">
        <f t="shared" si="28"/>
        <v>No</v>
      </c>
    </row>
    <row r="180" spans="1:12" x14ac:dyDescent="0.25">
      <c r="A180" s="2" t="s">
        <v>1368</v>
      </c>
      <c r="B180" s="33" t="s">
        <v>217</v>
      </c>
      <c r="C180" s="8">
        <v>3.0130464999999999E-3</v>
      </c>
      <c r="D180" s="11" t="str">
        <f t="shared" si="25"/>
        <v>N/A</v>
      </c>
      <c r="E180" s="8">
        <v>0</v>
      </c>
      <c r="F180" s="11" t="str">
        <f t="shared" si="26"/>
        <v>N/A</v>
      </c>
      <c r="G180" s="8">
        <v>0</v>
      </c>
      <c r="H180" s="11" t="str">
        <f t="shared" si="27"/>
        <v>N/A</v>
      </c>
      <c r="I180" s="12">
        <v>-100</v>
      </c>
      <c r="J180" s="12" t="s">
        <v>1742</v>
      </c>
      <c r="K180" s="41" t="s">
        <v>732</v>
      </c>
      <c r="L180" s="9" t="str">
        <f t="shared" si="28"/>
        <v>N/A</v>
      </c>
    </row>
    <row r="181" spans="1:12" x14ac:dyDescent="0.25">
      <c r="A181" s="2" t="s">
        <v>86</v>
      </c>
      <c r="B181" s="33" t="s">
        <v>217</v>
      </c>
      <c r="C181" s="8">
        <v>0.64102564100000003</v>
      </c>
      <c r="D181" s="11" t="str">
        <f t="shared" si="25"/>
        <v>N/A</v>
      </c>
      <c r="E181" s="8">
        <v>0</v>
      </c>
      <c r="F181" s="11" t="str">
        <f t="shared" si="26"/>
        <v>N/A</v>
      </c>
      <c r="G181" s="8">
        <v>0</v>
      </c>
      <c r="H181" s="11" t="str">
        <f t="shared" si="27"/>
        <v>N/A</v>
      </c>
      <c r="I181" s="12">
        <v>-100</v>
      </c>
      <c r="J181" s="12" t="s">
        <v>1742</v>
      </c>
      <c r="K181" s="41" t="s">
        <v>732</v>
      </c>
      <c r="L181" s="9" t="str">
        <f t="shared" si="28"/>
        <v>N/A</v>
      </c>
    </row>
    <row r="182" spans="1:12" x14ac:dyDescent="0.25">
      <c r="A182" s="2" t="s">
        <v>87</v>
      </c>
      <c r="B182" s="33" t="s">
        <v>217</v>
      </c>
      <c r="C182" s="8">
        <v>69.455709994000003</v>
      </c>
      <c r="D182" s="11" t="str">
        <f t="shared" si="25"/>
        <v>N/A</v>
      </c>
      <c r="E182" s="8">
        <v>67.192535011000004</v>
      </c>
      <c r="F182" s="11" t="str">
        <f t="shared" si="26"/>
        <v>N/A</v>
      </c>
      <c r="G182" s="8">
        <v>65.882300806999993</v>
      </c>
      <c r="H182" s="11" t="str">
        <f t="shared" si="27"/>
        <v>N/A</v>
      </c>
      <c r="I182" s="12">
        <v>-3.26</v>
      </c>
      <c r="J182" s="12">
        <v>-1.95</v>
      </c>
      <c r="K182" s="41" t="s">
        <v>732</v>
      </c>
      <c r="L182" s="9" t="str">
        <f t="shared" si="28"/>
        <v>Yes</v>
      </c>
    </row>
    <row r="183" spans="1:12" x14ac:dyDescent="0.25">
      <c r="A183" s="2" t="s">
        <v>469</v>
      </c>
      <c r="B183" s="33" t="s">
        <v>217</v>
      </c>
      <c r="C183" s="8">
        <v>30.915178570999998</v>
      </c>
      <c r="D183" s="11" t="str">
        <f t="shared" si="25"/>
        <v>N/A</v>
      </c>
      <c r="E183" s="8">
        <v>6.25</v>
      </c>
      <c r="F183" s="11" t="str">
        <f t="shared" si="26"/>
        <v>N/A</v>
      </c>
      <c r="G183" s="8">
        <v>0</v>
      </c>
      <c r="H183" s="11" t="str">
        <f t="shared" si="27"/>
        <v>N/A</v>
      </c>
      <c r="I183" s="12">
        <v>-79.8</v>
      </c>
      <c r="J183" s="12">
        <v>-100</v>
      </c>
      <c r="K183" s="41" t="s">
        <v>732</v>
      </c>
      <c r="L183" s="9" t="str">
        <f t="shared" si="28"/>
        <v>No</v>
      </c>
    </row>
    <row r="184" spans="1:12" x14ac:dyDescent="0.25">
      <c r="A184" s="2" t="s">
        <v>470</v>
      </c>
      <c r="B184" s="33" t="s">
        <v>217</v>
      </c>
      <c r="C184" s="8">
        <v>72.499853364000003</v>
      </c>
      <c r="D184" s="11" t="str">
        <f t="shared" si="25"/>
        <v>N/A</v>
      </c>
      <c r="E184" s="8">
        <v>64.614159643999997</v>
      </c>
      <c r="F184" s="11" t="str">
        <f t="shared" si="26"/>
        <v>N/A</v>
      </c>
      <c r="G184" s="8">
        <v>64.967055799999997</v>
      </c>
      <c r="H184" s="11" t="str">
        <f t="shared" si="27"/>
        <v>N/A</v>
      </c>
      <c r="I184" s="12">
        <v>-10.9</v>
      </c>
      <c r="J184" s="12">
        <v>0.54620000000000002</v>
      </c>
      <c r="K184" s="41" t="s">
        <v>732</v>
      </c>
      <c r="L184" s="9" t="str">
        <f t="shared" si="28"/>
        <v>Yes</v>
      </c>
    </row>
    <row r="185" spans="1:12" x14ac:dyDescent="0.25">
      <c r="A185" s="2" t="s">
        <v>471</v>
      </c>
      <c r="B185" s="33" t="s">
        <v>217</v>
      </c>
      <c r="C185" s="8">
        <v>69.066913557999996</v>
      </c>
      <c r="D185" s="11" t="str">
        <f t="shared" si="25"/>
        <v>N/A</v>
      </c>
      <c r="E185" s="8">
        <v>74.323304217</v>
      </c>
      <c r="F185" s="11" t="str">
        <f t="shared" si="26"/>
        <v>N/A</v>
      </c>
      <c r="G185" s="8">
        <v>70.660321237000005</v>
      </c>
      <c r="H185" s="11" t="str">
        <f t="shared" si="27"/>
        <v>N/A</v>
      </c>
      <c r="I185" s="12">
        <v>7.6109999999999998</v>
      </c>
      <c r="J185" s="12">
        <v>-4.93</v>
      </c>
      <c r="K185" s="41" t="s">
        <v>732</v>
      </c>
      <c r="L185" s="9" t="str">
        <f t="shared" si="28"/>
        <v>Yes</v>
      </c>
    </row>
    <row r="186" spans="1:12" x14ac:dyDescent="0.25">
      <c r="A186" s="2" t="s">
        <v>472</v>
      </c>
      <c r="B186" s="33" t="s">
        <v>217</v>
      </c>
      <c r="C186" s="8">
        <v>68.227424748999994</v>
      </c>
      <c r="D186" s="11" t="str">
        <f t="shared" si="25"/>
        <v>N/A</v>
      </c>
      <c r="E186" s="8">
        <v>59.063981042999998</v>
      </c>
      <c r="F186" s="11" t="str">
        <f t="shared" si="26"/>
        <v>N/A</v>
      </c>
      <c r="G186" s="8">
        <v>22.068965516999999</v>
      </c>
      <c r="H186" s="11" t="str">
        <f t="shared" si="27"/>
        <v>N/A</v>
      </c>
      <c r="I186" s="12">
        <v>-13.4</v>
      </c>
      <c r="J186" s="12">
        <v>-62.6</v>
      </c>
      <c r="K186" s="41" t="s">
        <v>732</v>
      </c>
      <c r="L186" s="9" t="str">
        <f t="shared" si="28"/>
        <v>No</v>
      </c>
    </row>
    <row r="187" spans="1:12" x14ac:dyDescent="0.25">
      <c r="A187" s="2" t="s">
        <v>116</v>
      </c>
      <c r="B187" s="33" t="s">
        <v>217</v>
      </c>
      <c r="C187" s="8">
        <v>76.523686659999996</v>
      </c>
      <c r="D187" s="11" t="str">
        <f t="shared" si="25"/>
        <v>N/A</v>
      </c>
      <c r="E187" s="8">
        <v>73.472411002000001</v>
      </c>
      <c r="F187" s="11" t="str">
        <f t="shared" si="26"/>
        <v>N/A</v>
      </c>
      <c r="G187" s="8">
        <v>59.631746876000001</v>
      </c>
      <c r="H187" s="11" t="str">
        <f t="shared" si="27"/>
        <v>N/A</v>
      </c>
      <c r="I187" s="12">
        <v>-3.99</v>
      </c>
      <c r="J187" s="12">
        <v>-18.8</v>
      </c>
      <c r="K187" s="41" t="s">
        <v>732</v>
      </c>
      <c r="L187" s="9" t="str">
        <f t="shared" si="28"/>
        <v>Yes</v>
      </c>
    </row>
    <row r="188" spans="1:12" x14ac:dyDescent="0.25">
      <c r="A188" s="2" t="s">
        <v>473</v>
      </c>
      <c r="B188" s="33" t="s">
        <v>217</v>
      </c>
      <c r="C188" s="8">
        <v>37.834821429000002</v>
      </c>
      <c r="D188" s="11" t="str">
        <f t="shared" si="25"/>
        <v>N/A</v>
      </c>
      <c r="E188" s="8">
        <v>12.5</v>
      </c>
      <c r="F188" s="11" t="str">
        <f t="shared" si="26"/>
        <v>N/A</v>
      </c>
      <c r="G188" s="8">
        <v>0</v>
      </c>
      <c r="H188" s="11" t="str">
        <f t="shared" si="27"/>
        <v>N/A</v>
      </c>
      <c r="I188" s="12">
        <v>-67</v>
      </c>
      <c r="J188" s="12">
        <v>-100</v>
      </c>
      <c r="K188" s="41" t="s">
        <v>732</v>
      </c>
      <c r="L188" s="9" t="str">
        <f t="shared" si="28"/>
        <v>No</v>
      </c>
    </row>
    <row r="189" spans="1:12" x14ac:dyDescent="0.25">
      <c r="A189" s="2" t="s">
        <v>474</v>
      </c>
      <c r="B189" s="33" t="s">
        <v>217</v>
      </c>
      <c r="C189" s="8">
        <v>75.596809196999999</v>
      </c>
      <c r="D189" s="11" t="str">
        <f t="shared" si="25"/>
        <v>N/A</v>
      </c>
      <c r="E189" s="8">
        <v>68.049012451999999</v>
      </c>
      <c r="F189" s="11" t="str">
        <f t="shared" si="26"/>
        <v>N/A</v>
      </c>
      <c r="G189" s="8">
        <v>56.499986329999999</v>
      </c>
      <c r="H189" s="11" t="str">
        <f t="shared" si="27"/>
        <v>N/A</v>
      </c>
      <c r="I189" s="12">
        <v>-9.98</v>
      </c>
      <c r="J189" s="12">
        <v>-17</v>
      </c>
      <c r="K189" s="41" t="s">
        <v>732</v>
      </c>
      <c r="L189" s="9" t="str">
        <f t="shared" si="28"/>
        <v>Yes</v>
      </c>
    </row>
    <row r="190" spans="1:12" x14ac:dyDescent="0.25">
      <c r="A190" s="2" t="s">
        <v>475</v>
      </c>
      <c r="B190" s="33" t="s">
        <v>217</v>
      </c>
      <c r="C190" s="8">
        <v>80.879790643000007</v>
      </c>
      <c r="D190" s="11" t="str">
        <f t="shared" si="25"/>
        <v>N/A</v>
      </c>
      <c r="E190" s="8">
        <v>86.945972177000002</v>
      </c>
      <c r="F190" s="11" t="str">
        <f t="shared" si="26"/>
        <v>N/A</v>
      </c>
      <c r="G190" s="8">
        <v>74.051160023999998</v>
      </c>
      <c r="H190" s="11" t="str">
        <f t="shared" si="27"/>
        <v>N/A</v>
      </c>
      <c r="I190" s="12">
        <v>7.5</v>
      </c>
      <c r="J190" s="12">
        <v>-14.8</v>
      </c>
      <c r="K190" s="41" t="s">
        <v>732</v>
      </c>
      <c r="L190" s="9" t="str">
        <f t="shared" si="28"/>
        <v>Yes</v>
      </c>
    </row>
    <row r="191" spans="1:12" x14ac:dyDescent="0.25">
      <c r="A191" s="2" t="s">
        <v>476</v>
      </c>
      <c r="B191" s="33" t="s">
        <v>217</v>
      </c>
      <c r="C191" s="8">
        <v>67.894483112000003</v>
      </c>
      <c r="D191" s="11" t="str">
        <f t="shared" si="25"/>
        <v>N/A</v>
      </c>
      <c r="E191" s="8">
        <v>71.860189573</v>
      </c>
      <c r="F191" s="11" t="str">
        <f t="shared" si="26"/>
        <v>N/A</v>
      </c>
      <c r="G191" s="8">
        <v>15.862068966000001</v>
      </c>
      <c r="H191" s="11" t="str">
        <f t="shared" si="27"/>
        <v>N/A</v>
      </c>
      <c r="I191" s="12">
        <v>5.8410000000000002</v>
      </c>
      <c r="J191" s="12">
        <v>-77.900000000000006</v>
      </c>
      <c r="K191" s="41" t="s">
        <v>732</v>
      </c>
      <c r="L191" s="9" t="str">
        <f t="shared" si="28"/>
        <v>No</v>
      </c>
    </row>
    <row r="192" spans="1:12" x14ac:dyDescent="0.25">
      <c r="A192" s="2" t="s">
        <v>1369</v>
      </c>
      <c r="B192" s="33" t="s">
        <v>217</v>
      </c>
      <c r="C192" s="34">
        <v>6.8100482993</v>
      </c>
      <c r="D192" s="11" t="str">
        <f t="shared" si="25"/>
        <v>N/A</v>
      </c>
      <c r="E192" s="34">
        <v>11.971719457000001</v>
      </c>
      <c r="F192" s="11" t="str">
        <f t="shared" si="26"/>
        <v>N/A</v>
      </c>
      <c r="G192" s="34">
        <v>8.6809523810000009</v>
      </c>
      <c r="H192" s="11" t="str">
        <f t="shared" si="27"/>
        <v>N/A</v>
      </c>
      <c r="I192" s="12">
        <v>75.790000000000006</v>
      </c>
      <c r="J192" s="12">
        <v>-27.5</v>
      </c>
      <c r="K192" s="41" t="s">
        <v>732</v>
      </c>
      <c r="L192" s="9" t="str">
        <f t="shared" si="28"/>
        <v>Yes</v>
      </c>
    </row>
    <row r="193" spans="1:12" x14ac:dyDescent="0.25">
      <c r="A193" s="2" t="s">
        <v>1370</v>
      </c>
      <c r="B193" s="33" t="s">
        <v>217</v>
      </c>
      <c r="C193" s="34">
        <v>11.851063829999999</v>
      </c>
      <c r="D193" s="11" t="str">
        <f t="shared" si="25"/>
        <v>N/A</v>
      </c>
      <c r="E193" s="34">
        <v>3</v>
      </c>
      <c r="F193" s="11" t="str">
        <f t="shared" si="26"/>
        <v>N/A</v>
      </c>
      <c r="G193" s="34" t="s">
        <v>1742</v>
      </c>
      <c r="H193" s="11" t="str">
        <f t="shared" si="27"/>
        <v>N/A</v>
      </c>
      <c r="I193" s="12">
        <v>-74.7</v>
      </c>
      <c r="J193" s="12" t="s">
        <v>1742</v>
      </c>
      <c r="K193" s="41" t="s">
        <v>732</v>
      </c>
      <c r="L193" s="9" t="str">
        <f t="shared" si="28"/>
        <v>N/A</v>
      </c>
    </row>
    <row r="194" spans="1:12" x14ac:dyDescent="0.25">
      <c r="A194" s="2" t="s">
        <v>1371</v>
      </c>
      <c r="B194" s="33" t="s">
        <v>217</v>
      </c>
      <c r="C194" s="34">
        <v>13.002305476</v>
      </c>
      <c r="D194" s="11" t="str">
        <f t="shared" si="25"/>
        <v>N/A</v>
      </c>
      <c r="E194" s="34">
        <v>13.577962577999999</v>
      </c>
      <c r="F194" s="11" t="str">
        <f t="shared" si="26"/>
        <v>N/A</v>
      </c>
      <c r="G194" s="34">
        <v>9.1382978723000008</v>
      </c>
      <c r="H194" s="11" t="str">
        <f t="shared" si="27"/>
        <v>N/A</v>
      </c>
      <c r="I194" s="12">
        <v>4.4269999999999996</v>
      </c>
      <c r="J194" s="12">
        <v>-32.700000000000003</v>
      </c>
      <c r="K194" s="41" t="s">
        <v>732</v>
      </c>
      <c r="L194" s="9" t="str">
        <f t="shared" si="28"/>
        <v>No</v>
      </c>
    </row>
    <row r="195" spans="1:12" x14ac:dyDescent="0.25">
      <c r="A195" s="2" t="s">
        <v>1372</v>
      </c>
      <c r="B195" s="33" t="s">
        <v>217</v>
      </c>
      <c r="C195" s="34">
        <v>4.5318232996000001</v>
      </c>
      <c r="D195" s="11" t="str">
        <f t="shared" si="25"/>
        <v>N/A</v>
      </c>
      <c r="E195" s="34">
        <v>8.8800856531000001</v>
      </c>
      <c r="F195" s="11" t="str">
        <f t="shared" si="26"/>
        <v>N/A</v>
      </c>
      <c r="G195" s="34">
        <v>4.7727272727000001</v>
      </c>
      <c r="H195" s="11" t="str">
        <f t="shared" si="27"/>
        <v>N/A</v>
      </c>
      <c r="I195" s="12">
        <v>95.95</v>
      </c>
      <c r="J195" s="12">
        <v>-46.3</v>
      </c>
      <c r="K195" s="41" t="s">
        <v>732</v>
      </c>
      <c r="L195" s="9" t="str">
        <f t="shared" si="28"/>
        <v>No</v>
      </c>
    </row>
    <row r="196" spans="1:12" x14ac:dyDescent="0.25">
      <c r="A196" s="2" t="s">
        <v>1373</v>
      </c>
      <c r="B196" s="33" t="s">
        <v>217</v>
      </c>
      <c r="C196" s="34">
        <v>4.5780478820999999</v>
      </c>
      <c r="D196" s="11" t="str">
        <f t="shared" si="25"/>
        <v>N/A</v>
      </c>
      <c r="E196" s="34">
        <v>7.0408163264999999</v>
      </c>
      <c r="F196" s="11" t="str">
        <f t="shared" si="26"/>
        <v>N/A</v>
      </c>
      <c r="G196" s="34" t="s">
        <v>1742</v>
      </c>
      <c r="H196" s="11" t="str">
        <f t="shared" si="27"/>
        <v>N/A</v>
      </c>
      <c r="I196" s="12">
        <v>53.8</v>
      </c>
      <c r="J196" s="12" t="s">
        <v>1742</v>
      </c>
      <c r="K196" s="41" t="s">
        <v>732</v>
      </c>
      <c r="L196" s="9" t="str">
        <f t="shared" si="28"/>
        <v>N/A</v>
      </c>
    </row>
    <row r="197" spans="1:12" x14ac:dyDescent="0.25">
      <c r="A197" s="2" t="s">
        <v>1374</v>
      </c>
      <c r="B197" s="33" t="s">
        <v>217</v>
      </c>
      <c r="C197" s="34">
        <v>227.05689103</v>
      </c>
      <c r="D197" s="11" t="str">
        <f t="shared" si="25"/>
        <v>N/A</v>
      </c>
      <c r="E197" s="34">
        <v>53.198653198999999</v>
      </c>
      <c r="F197" s="11" t="str">
        <f t="shared" si="26"/>
        <v>N/A</v>
      </c>
      <c r="G197" s="34">
        <v>92.539325843</v>
      </c>
      <c r="H197" s="11" t="str">
        <f t="shared" si="27"/>
        <v>N/A</v>
      </c>
      <c r="I197" s="12">
        <v>-76.599999999999994</v>
      </c>
      <c r="J197" s="12">
        <v>73.95</v>
      </c>
      <c r="K197" s="41" t="s">
        <v>732</v>
      </c>
      <c r="L197" s="9" t="str">
        <f t="shared" si="28"/>
        <v>No</v>
      </c>
    </row>
    <row r="198" spans="1:12" x14ac:dyDescent="0.25">
      <c r="A198" s="2" t="s">
        <v>1375</v>
      </c>
      <c r="B198" s="33" t="s">
        <v>217</v>
      </c>
      <c r="C198" s="34">
        <v>223.35714286000001</v>
      </c>
      <c r="D198" s="11" t="str">
        <f t="shared" si="25"/>
        <v>N/A</v>
      </c>
      <c r="E198" s="34">
        <v>201.5</v>
      </c>
      <c r="F198" s="11" t="str">
        <f t="shared" si="26"/>
        <v>N/A</v>
      </c>
      <c r="G198" s="34" t="s">
        <v>1742</v>
      </c>
      <c r="H198" s="11" t="str">
        <f t="shared" si="27"/>
        <v>N/A</v>
      </c>
      <c r="I198" s="12">
        <v>-9.7899999999999991</v>
      </c>
      <c r="J198" s="12" t="s">
        <v>1742</v>
      </c>
      <c r="K198" s="41" t="s">
        <v>732</v>
      </c>
      <c r="L198" s="9" t="str">
        <f t="shared" si="28"/>
        <v>N/A</v>
      </c>
    </row>
    <row r="199" spans="1:12" x14ac:dyDescent="0.25">
      <c r="A199" s="2" t="s">
        <v>1376</v>
      </c>
      <c r="B199" s="33" t="s">
        <v>217</v>
      </c>
      <c r="C199" s="34">
        <v>228.19651056000001</v>
      </c>
      <c r="D199" s="11" t="str">
        <f t="shared" si="25"/>
        <v>N/A</v>
      </c>
      <c r="E199" s="34">
        <v>74.482233503000003</v>
      </c>
      <c r="F199" s="11" t="str">
        <f t="shared" si="26"/>
        <v>N/A</v>
      </c>
      <c r="G199" s="34">
        <v>121.36363636</v>
      </c>
      <c r="H199" s="11" t="str">
        <f t="shared" si="27"/>
        <v>N/A</v>
      </c>
      <c r="I199" s="12">
        <v>-67.400000000000006</v>
      </c>
      <c r="J199" s="12">
        <v>62.94</v>
      </c>
      <c r="K199" s="41" t="s">
        <v>732</v>
      </c>
      <c r="L199" s="9" t="str">
        <f t="shared" si="28"/>
        <v>No</v>
      </c>
    </row>
    <row r="200" spans="1:12" x14ac:dyDescent="0.25">
      <c r="A200" s="2" t="s">
        <v>1377</v>
      </c>
      <c r="B200" s="33" t="s">
        <v>217</v>
      </c>
      <c r="C200" s="34">
        <v>21</v>
      </c>
      <c r="D200" s="11" t="str">
        <f t="shared" si="25"/>
        <v>N/A</v>
      </c>
      <c r="E200" s="34">
        <v>7.3877551019999999</v>
      </c>
      <c r="F200" s="11" t="str">
        <f t="shared" si="26"/>
        <v>N/A</v>
      </c>
      <c r="G200" s="34">
        <v>9.8260869564999993</v>
      </c>
      <c r="H200" s="11" t="str">
        <f t="shared" si="27"/>
        <v>N/A</v>
      </c>
      <c r="I200" s="12">
        <v>-64.8</v>
      </c>
      <c r="J200" s="12">
        <v>33.01</v>
      </c>
      <c r="K200" s="41" t="s">
        <v>732</v>
      </c>
      <c r="L200" s="9" t="str">
        <f t="shared" si="28"/>
        <v>No</v>
      </c>
    </row>
    <row r="201" spans="1:12" x14ac:dyDescent="0.25">
      <c r="A201" s="2" t="s">
        <v>1378</v>
      </c>
      <c r="B201" s="33" t="s">
        <v>217</v>
      </c>
      <c r="C201" s="34">
        <v>110.75</v>
      </c>
      <c r="D201" s="11" t="str">
        <f t="shared" si="25"/>
        <v>N/A</v>
      </c>
      <c r="E201" s="34" t="s">
        <v>1742</v>
      </c>
      <c r="F201" s="11" t="str">
        <f t="shared" si="26"/>
        <v>N/A</v>
      </c>
      <c r="G201" s="34" t="s">
        <v>1742</v>
      </c>
      <c r="H201" s="11" t="str">
        <f t="shared" si="27"/>
        <v>N/A</v>
      </c>
      <c r="I201" s="12" t="s">
        <v>1742</v>
      </c>
      <c r="J201" s="12" t="s">
        <v>1742</v>
      </c>
      <c r="K201" s="41" t="s">
        <v>732</v>
      </c>
      <c r="L201" s="9" t="str">
        <f t="shared" si="28"/>
        <v>N/A</v>
      </c>
    </row>
    <row r="202" spans="1:12" x14ac:dyDescent="0.25">
      <c r="A202" s="2" t="s">
        <v>28</v>
      </c>
      <c r="B202" s="33" t="s">
        <v>217</v>
      </c>
      <c r="C202" s="8">
        <v>2.6433268010000002</v>
      </c>
      <c r="D202" s="11" t="str">
        <f t="shared" si="25"/>
        <v>N/A</v>
      </c>
      <c r="E202" s="8">
        <v>0.98657584870000004</v>
      </c>
      <c r="F202" s="11" t="str">
        <f t="shared" si="26"/>
        <v>N/A</v>
      </c>
      <c r="G202" s="8">
        <v>0.46308605870000003</v>
      </c>
      <c r="H202" s="11" t="str">
        <f t="shared" si="27"/>
        <v>N/A</v>
      </c>
      <c r="I202" s="12">
        <v>-62.7</v>
      </c>
      <c r="J202" s="12">
        <v>-53.1</v>
      </c>
      <c r="K202" s="41" t="s">
        <v>732</v>
      </c>
      <c r="L202" s="9" t="str">
        <f t="shared" si="28"/>
        <v>No</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-70</v>
      </c>
      <c r="J203" s="12">
        <v>-66.7</v>
      </c>
      <c r="K203" s="14" t="s">
        <v>217</v>
      </c>
      <c r="L203" s="9" t="str">
        <f t="shared" ref="L203:L213" si="32">IF(J203="Div by 0", "N/A", IF(K203="N/A","N/A", IF(J203&gt;VALUE(MID(K203,1,2)), "No", IF(J203&lt;-1*VALUE(MID(K203,1,2)), "No", "Yes"))))</f>
        <v>N/A</v>
      </c>
    </row>
    <row r="204" spans="1:12" x14ac:dyDescent="0.25">
      <c r="A204" s="2" t="s">
        <v>124</v>
      </c>
      <c r="B204" s="33" t="s">
        <v>217</v>
      </c>
      <c r="C204" s="34">
        <v>53</v>
      </c>
      <c r="D204" s="11" t="str">
        <f t="shared" si="29"/>
        <v>N/A</v>
      </c>
      <c r="E204" s="34">
        <v>15</v>
      </c>
      <c r="F204" s="11" t="str">
        <f t="shared" si="30"/>
        <v>N/A</v>
      </c>
      <c r="G204" s="34">
        <v>11</v>
      </c>
      <c r="H204" s="11" t="str">
        <f t="shared" si="31"/>
        <v>N/A</v>
      </c>
      <c r="I204" s="12">
        <v>-71.7</v>
      </c>
      <c r="J204" s="12">
        <v>-93.3</v>
      </c>
      <c r="K204" s="14" t="s">
        <v>217</v>
      </c>
      <c r="L204" s="9" t="str">
        <f t="shared" si="32"/>
        <v>N/A</v>
      </c>
    </row>
    <row r="205" spans="1:12" ht="25" x14ac:dyDescent="0.25">
      <c r="A205" s="2" t="s">
        <v>1626</v>
      </c>
      <c r="B205" s="33" t="s">
        <v>217</v>
      </c>
      <c r="C205" s="34">
        <v>31</v>
      </c>
      <c r="D205" s="11" t="str">
        <f t="shared" si="29"/>
        <v>N/A</v>
      </c>
      <c r="E205" s="34">
        <v>11</v>
      </c>
      <c r="F205" s="11" t="str">
        <f t="shared" si="30"/>
        <v>N/A</v>
      </c>
      <c r="G205" s="34">
        <v>0</v>
      </c>
      <c r="H205" s="11" t="str">
        <f t="shared" si="31"/>
        <v>N/A</v>
      </c>
      <c r="I205" s="12">
        <v>-67.7</v>
      </c>
      <c r="J205" s="12">
        <v>-100</v>
      </c>
      <c r="K205" s="14" t="s">
        <v>217</v>
      </c>
      <c r="L205" s="9" t="str">
        <f t="shared" si="32"/>
        <v>N/A</v>
      </c>
    </row>
    <row r="206" spans="1:12" ht="25" x14ac:dyDescent="0.25">
      <c r="A206" s="2" t="s">
        <v>1379</v>
      </c>
      <c r="B206" s="33" t="s">
        <v>217</v>
      </c>
      <c r="C206" s="34">
        <v>43</v>
      </c>
      <c r="D206" s="11" t="str">
        <f t="shared" si="29"/>
        <v>N/A</v>
      </c>
      <c r="E206" s="34">
        <v>11</v>
      </c>
      <c r="F206" s="11" t="str">
        <f t="shared" si="30"/>
        <v>N/A</v>
      </c>
      <c r="G206" s="34">
        <v>11</v>
      </c>
      <c r="H206" s="11" t="str">
        <f t="shared" si="31"/>
        <v>N/A</v>
      </c>
      <c r="I206" s="12">
        <v>-88.4</v>
      </c>
      <c r="J206" s="12">
        <v>-60</v>
      </c>
      <c r="K206" s="14" t="s">
        <v>217</v>
      </c>
      <c r="L206" s="9" t="str">
        <f t="shared" si="32"/>
        <v>N/A</v>
      </c>
    </row>
    <row r="207" spans="1:12" x14ac:dyDescent="0.25">
      <c r="A207" s="2" t="s">
        <v>1627</v>
      </c>
      <c r="B207" s="33" t="s">
        <v>217</v>
      </c>
      <c r="C207" s="34">
        <v>28</v>
      </c>
      <c r="D207" s="11" t="str">
        <f t="shared" si="29"/>
        <v>N/A</v>
      </c>
      <c r="E207" s="34">
        <v>20</v>
      </c>
      <c r="F207" s="11" t="str">
        <f t="shared" si="30"/>
        <v>N/A</v>
      </c>
      <c r="G207" s="34">
        <v>11</v>
      </c>
      <c r="H207" s="11" t="str">
        <f t="shared" si="31"/>
        <v>N/A</v>
      </c>
      <c r="I207" s="12">
        <v>-28.6</v>
      </c>
      <c r="J207" s="12">
        <v>-45</v>
      </c>
      <c r="K207" s="14" t="s">
        <v>217</v>
      </c>
      <c r="L207" s="9" t="str">
        <f t="shared" si="32"/>
        <v>N/A</v>
      </c>
    </row>
    <row r="208" spans="1:12" x14ac:dyDescent="0.25">
      <c r="A208" s="2" t="s">
        <v>1628</v>
      </c>
      <c r="B208" s="33" t="s">
        <v>217</v>
      </c>
      <c r="C208" s="34">
        <v>281</v>
      </c>
      <c r="D208" s="11" t="str">
        <f t="shared" si="29"/>
        <v>N/A</v>
      </c>
      <c r="E208" s="34">
        <v>188</v>
      </c>
      <c r="F208" s="11" t="str">
        <f t="shared" si="30"/>
        <v>N/A</v>
      </c>
      <c r="G208" s="34">
        <v>11</v>
      </c>
      <c r="H208" s="11" t="str">
        <f t="shared" si="31"/>
        <v>N/A</v>
      </c>
      <c r="I208" s="12">
        <v>-33.1</v>
      </c>
      <c r="J208" s="12">
        <v>-95.7</v>
      </c>
      <c r="K208" s="14" t="s">
        <v>217</v>
      </c>
      <c r="L208" s="9" t="str">
        <f t="shared" si="32"/>
        <v>N/A</v>
      </c>
    </row>
    <row r="209" spans="1:12" x14ac:dyDescent="0.25">
      <c r="A209" s="2" t="s">
        <v>125</v>
      </c>
      <c r="B209" s="33" t="s">
        <v>217</v>
      </c>
      <c r="C209" s="43">
        <v>2589422</v>
      </c>
      <c r="D209" s="11" t="str">
        <f t="shared" si="29"/>
        <v>N/A</v>
      </c>
      <c r="E209" s="43">
        <v>5402226</v>
      </c>
      <c r="F209" s="11" t="str">
        <f t="shared" si="30"/>
        <v>N/A</v>
      </c>
      <c r="G209" s="43">
        <v>1452721</v>
      </c>
      <c r="H209" s="11" t="str">
        <f t="shared" si="31"/>
        <v>N/A</v>
      </c>
      <c r="I209" s="12">
        <v>108.6</v>
      </c>
      <c r="J209" s="12">
        <v>-73.099999999999994</v>
      </c>
      <c r="K209" s="14" t="s">
        <v>217</v>
      </c>
      <c r="L209" s="9" t="str">
        <f t="shared" si="32"/>
        <v>N/A</v>
      </c>
    </row>
    <row r="210" spans="1:12" x14ac:dyDescent="0.25">
      <c r="A210" s="42" t="s">
        <v>1623</v>
      </c>
      <c r="B210" s="33" t="s">
        <v>217</v>
      </c>
      <c r="C210" s="43">
        <v>1663160</v>
      </c>
      <c r="D210" s="11" t="str">
        <f t="shared" si="29"/>
        <v>N/A</v>
      </c>
      <c r="E210" s="43">
        <v>1086816</v>
      </c>
      <c r="F210" s="11" t="str">
        <f t="shared" si="30"/>
        <v>N/A</v>
      </c>
      <c r="G210" s="43">
        <v>85975</v>
      </c>
      <c r="H210" s="11" t="str">
        <f t="shared" si="31"/>
        <v>N/A</v>
      </c>
      <c r="I210" s="12">
        <v>-34.700000000000003</v>
      </c>
      <c r="J210" s="12">
        <v>-92.1</v>
      </c>
      <c r="K210" s="14" t="s">
        <v>217</v>
      </c>
      <c r="L210" s="9" t="str">
        <f t="shared" si="32"/>
        <v>N/A</v>
      </c>
    </row>
    <row r="211" spans="1:12" x14ac:dyDescent="0.25">
      <c r="A211" s="42" t="s">
        <v>1380</v>
      </c>
      <c r="B211" s="33" t="s">
        <v>217</v>
      </c>
      <c r="C211" s="43">
        <v>341437</v>
      </c>
      <c r="D211" s="11" t="str">
        <f t="shared" si="29"/>
        <v>N/A</v>
      </c>
      <c r="E211" s="43">
        <v>250585</v>
      </c>
      <c r="F211" s="11" t="str">
        <f t="shared" si="30"/>
        <v>N/A</v>
      </c>
      <c r="G211" s="43">
        <v>230375</v>
      </c>
      <c r="H211" s="11" t="str">
        <f t="shared" si="31"/>
        <v>N/A</v>
      </c>
      <c r="I211" s="12">
        <v>-26.6</v>
      </c>
      <c r="J211" s="12">
        <v>-8.07</v>
      </c>
      <c r="K211" s="14" t="s">
        <v>217</v>
      </c>
      <c r="L211" s="9" t="str">
        <f t="shared" si="32"/>
        <v>N/A</v>
      </c>
    </row>
    <row r="212" spans="1:12" x14ac:dyDescent="0.25">
      <c r="A212" s="42" t="s">
        <v>1617</v>
      </c>
      <c r="B212" s="33" t="s">
        <v>217</v>
      </c>
      <c r="C212" s="43">
        <v>2587799</v>
      </c>
      <c r="D212" s="11" t="str">
        <f t="shared" si="29"/>
        <v>N/A</v>
      </c>
      <c r="E212" s="43">
        <v>5397628</v>
      </c>
      <c r="F212" s="11" t="str">
        <f t="shared" si="30"/>
        <v>N/A</v>
      </c>
      <c r="G212" s="43">
        <v>1452266</v>
      </c>
      <c r="H212" s="11" t="str">
        <f t="shared" si="31"/>
        <v>N/A</v>
      </c>
      <c r="I212" s="12">
        <v>108.6</v>
      </c>
      <c r="J212" s="12">
        <v>-73.099999999999994</v>
      </c>
      <c r="K212" s="14" t="s">
        <v>217</v>
      </c>
      <c r="L212" s="9" t="str">
        <f t="shared" si="32"/>
        <v>N/A</v>
      </c>
    </row>
    <row r="213" spans="1:12" x14ac:dyDescent="0.25">
      <c r="A213" s="42" t="s">
        <v>1618</v>
      </c>
      <c r="B213" s="33" t="s">
        <v>217</v>
      </c>
      <c r="C213" s="43">
        <v>948095</v>
      </c>
      <c r="D213" s="11" t="str">
        <f t="shared" si="29"/>
        <v>N/A</v>
      </c>
      <c r="E213" s="43">
        <v>439262</v>
      </c>
      <c r="F213" s="11" t="str">
        <f t="shared" si="30"/>
        <v>N/A</v>
      </c>
      <c r="G213" s="43">
        <v>317349</v>
      </c>
      <c r="H213" s="11" t="str">
        <f t="shared" si="31"/>
        <v>N/A</v>
      </c>
      <c r="I213" s="12">
        <v>-53.7</v>
      </c>
      <c r="J213" s="12">
        <v>-27.8</v>
      </c>
      <c r="K213" s="14" t="s">
        <v>217</v>
      </c>
      <c r="L213" s="9" t="str">
        <f t="shared" si="32"/>
        <v>N/A</v>
      </c>
    </row>
    <row r="214" spans="1:12" ht="25" x14ac:dyDescent="0.25">
      <c r="A214" s="2" t="s">
        <v>1381</v>
      </c>
      <c r="B214" s="33" t="s">
        <v>217</v>
      </c>
      <c r="C214" s="43">
        <v>12026978</v>
      </c>
      <c r="D214" s="11" t="str">
        <f t="shared" ref="D214:D228" si="33">IF($B214="N/A","N/A",IF(C214&gt;10,"No",IF(C214&lt;-10,"No","Yes")))</f>
        <v>N/A</v>
      </c>
      <c r="E214" s="43">
        <v>961858</v>
      </c>
      <c r="F214" s="11" t="str">
        <f t="shared" ref="F214:F228" si="34">IF($B214="N/A","N/A",IF(E214&gt;10,"No",IF(E214&lt;-10,"No","Yes")))</f>
        <v>N/A</v>
      </c>
      <c r="G214" s="43">
        <v>411900</v>
      </c>
      <c r="H214" s="11" t="str">
        <f t="shared" ref="H214:H228" si="35">IF($B214="N/A","N/A",IF(G214&gt;10,"No",IF(G214&lt;-10,"No","Yes")))</f>
        <v>N/A</v>
      </c>
      <c r="I214" s="12">
        <v>-92</v>
      </c>
      <c r="J214" s="12">
        <v>-57.2</v>
      </c>
      <c r="K214" s="41" t="s">
        <v>732</v>
      </c>
      <c r="L214" s="9" t="str">
        <f t="shared" ref="L214:L228" si="36">IF(J214="Div by 0", "N/A", IF(K214="N/A","N/A", IF(J214&gt;VALUE(MID(K214,1,2)), "No", IF(J214&lt;-1*VALUE(MID(K214,1,2)), "No", "Yes"))))</f>
        <v>No</v>
      </c>
    </row>
    <row r="215" spans="1:12" x14ac:dyDescent="0.25">
      <c r="A215" s="4" t="s">
        <v>649</v>
      </c>
      <c r="B215" s="33" t="s">
        <v>217</v>
      </c>
      <c r="C215" s="34">
        <v>40529</v>
      </c>
      <c r="D215" s="11" t="str">
        <f t="shared" si="33"/>
        <v>N/A</v>
      </c>
      <c r="E215" s="34">
        <v>3885</v>
      </c>
      <c r="F215" s="11" t="str">
        <f t="shared" si="34"/>
        <v>N/A</v>
      </c>
      <c r="G215" s="34">
        <v>1921</v>
      </c>
      <c r="H215" s="11" t="str">
        <f t="shared" si="35"/>
        <v>N/A</v>
      </c>
      <c r="I215" s="12">
        <v>-90.4</v>
      </c>
      <c r="J215" s="12">
        <v>-50.6</v>
      </c>
      <c r="K215" s="41" t="s">
        <v>732</v>
      </c>
      <c r="L215" s="9" t="str">
        <f t="shared" si="36"/>
        <v>No</v>
      </c>
    </row>
    <row r="216" spans="1:12" x14ac:dyDescent="0.25">
      <c r="A216" s="4" t="s">
        <v>1382</v>
      </c>
      <c r="B216" s="33" t="s">
        <v>217</v>
      </c>
      <c r="C216" s="43">
        <v>296.74993215000001</v>
      </c>
      <c r="D216" s="11" t="str">
        <f t="shared" si="33"/>
        <v>N/A</v>
      </c>
      <c r="E216" s="43">
        <v>247.58249678000001</v>
      </c>
      <c r="F216" s="11" t="str">
        <f t="shared" si="34"/>
        <v>N/A</v>
      </c>
      <c r="G216" s="43">
        <v>214.41957314000001</v>
      </c>
      <c r="H216" s="11" t="str">
        <f t="shared" si="35"/>
        <v>N/A</v>
      </c>
      <c r="I216" s="12">
        <v>-16.600000000000001</v>
      </c>
      <c r="J216" s="12">
        <v>-13.4</v>
      </c>
      <c r="K216" s="41" t="s">
        <v>732</v>
      </c>
      <c r="L216" s="9" t="str">
        <f t="shared" si="36"/>
        <v>Yes</v>
      </c>
    </row>
    <row r="217" spans="1:12" ht="25" x14ac:dyDescent="0.25">
      <c r="A217" s="2" t="s">
        <v>1383</v>
      </c>
      <c r="B217" s="33" t="s">
        <v>217</v>
      </c>
      <c r="C217" s="43">
        <v>213183</v>
      </c>
      <c r="D217" s="11" t="str">
        <f t="shared" si="33"/>
        <v>N/A</v>
      </c>
      <c r="E217" s="43">
        <v>11072</v>
      </c>
      <c r="F217" s="11" t="str">
        <f t="shared" si="34"/>
        <v>N/A</v>
      </c>
      <c r="G217" s="43">
        <v>1958</v>
      </c>
      <c r="H217" s="11" t="str">
        <f t="shared" si="35"/>
        <v>N/A</v>
      </c>
      <c r="I217" s="12">
        <v>-94.8</v>
      </c>
      <c r="J217" s="12">
        <v>-82.3</v>
      </c>
      <c r="K217" s="41" t="s">
        <v>732</v>
      </c>
      <c r="L217" s="9" t="str">
        <f t="shared" si="36"/>
        <v>No</v>
      </c>
    </row>
    <row r="218" spans="1:12" x14ac:dyDescent="0.25">
      <c r="A218" s="4" t="s">
        <v>516</v>
      </c>
      <c r="B218" s="33" t="s">
        <v>217</v>
      </c>
      <c r="C218" s="34">
        <v>1021</v>
      </c>
      <c r="D218" s="11" t="str">
        <f t="shared" si="33"/>
        <v>N/A</v>
      </c>
      <c r="E218" s="34">
        <v>62</v>
      </c>
      <c r="F218" s="11" t="str">
        <f t="shared" si="34"/>
        <v>N/A</v>
      </c>
      <c r="G218" s="34">
        <v>28</v>
      </c>
      <c r="H218" s="11" t="str">
        <f t="shared" si="35"/>
        <v>N/A</v>
      </c>
      <c r="I218" s="12">
        <v>-93.9</v>
      </c>
      <c r="J218" s="12">
        <v>-54.8</v>
      </c>
      <c r="K218" s="41" t="s">
        <v>732</v>
      </c>
      <c r="L218" s="9" t="str">
        <f t="shared" si="36"/>
        <v>No</v>
      </c>
    </row>
    <row r="219" spans="1:12" x14ac:dyDescent="0.25">
      <c r="A219" s="2" t="s">
        <v>1384</v>
      </c>
      <c r="B219" s="33" t="s">
        <v>217</v>
      </c>
      <c r="C219" s="43">
        <v>208.79823701999999</v>
      </c>
      <c r="D219" s="11" t="str">
        <f t="shared" si="33"/>
        <v>N/A</v>
      </c>
      <c r="E219" s="43">
        <v>178.58064515999999</v>
      </c>
      <c r="F219" s="11" t="str">
        <f t="shared" si="34"/>
        <v>N/A</v>
      </c>
      <c r="G219" s="43">
        <v>69.928571429000002</v>
      </c>
      <c r="H219" s="11" t="str">
        <f t="shared" si="35"/>
        <v>N/A</v>
      </c>
      <c r="I219" s="12">
        <v>-14.5</v>
      </c>
      <c r="J219" s="12">
        <v>-60.8</v>
      </c>
      <c r="K219" s="41" t="s">
        <v>732</v>
      </c>
      <c r="L219" s="9" t="str">
        <f t="shared" si="36"/>
        <v>No</v>
      </c>
    </row>
    <row r="220" spans="1:12" ht="25" x14ac:dyDescent="0.25">
      <c r="A220" s="2" t="s">
        <v>1385</v>
      </c>
      <c r="B220" s="33" t="s">
        <v>217</v>
      </c>
      <c r="C220" s="43">
        <v>11939</v>
      </c>
      <c r="D220" s="11" t="str">
        <f t="shared" si="33"/>
        <v>N/A</v>
      </c>
      <c r="E220" s="43">
        <v>59625</v>
      </c>
      <c r="F220" s="11" t="str">
        <f t="shared" si="34"/>
        <v>N/A</v>
      </c>
      <c r="G220" s="43">
        <v>10882</v>
      </c>
      <c r="H220" s="11" t="str">
        <f t="shared" si="35"/>
        <v>N/A</v>
      </c>
      <c r="I220" s="12">
        <v>399.4</v>
      </c>
      <c r="J220" s="12">
        <v>-81.7</v>
      </c>
      <c r="K220" s="41" t="s">
        <v>732</v>
      </c>
      <c r="L220" s="9" t="str">
        <f t="shared" si="36"/>
        <v>No</v>
      </c>
    </row>
    <row r="221" spans="1:12" x14ac:dyDescent="0.25">
      <c r="A221" s="4" t="s">
        <v>517</v>
      </c>
      <c r="B221" s="33" t="s">
        <v>217</v>
      </c>
      <c r="C221" s="34">
        <v>174</v>
      </c>
      <c r="D221" s="11" t="str">
        <f t="shared" si="33"/>
        <v>N/A</v>
      </c>
      <c r="E221" s="34">
        <v>246</v>
      </c>
      <c r="F221" s="11" t="str">
        <f t="shared" si="34"/>
        <v>N/A</v>
      </c>
      <c r="G221" s="34">
        <v>73</v>
      </c>
      <c r="H221" s="11" t="str">
        <f t="shared" si="35"/>
        <v>N/A</v>
      </c>
      <c r="I221" s="12">
        <v>41.38</v>
      </c>
      <c r="J221" s="12">
        <v>-70.3</v>
      </c>
      <c r="K221" s="41" t="s">
        <v>732</v>
      </c>
      <c r="L221" s="9" t="str">
        <f t="shared" si="36"/>
        <v>No</v>
      </c>
    </row>
    <row r="222" spans="1:12" ht="25" x14ac:dyDescent="0.25">
      <c r="A222" s="2" t="s">
        <v>1386</v>
      </c>
      <c r="B222" s="33" t="s">
        <v>217</v>
      </c>
      <c r="C222" s="43">
        <v>68.614942529000004</v>
      </c>
      <c r="D222" s="11" t="str">
        <f t="shared" si="33"/>
        <v>N/A</v>
      </c>
      <c r="E222" s="43">
        <v>242.37804878</v>
      </c>
      <c r="F222" s="11" t="str">
        <f t="shared" si="34"/>
        <v>N/A</v>
      </c>
      <c r="G222" s="43">
        <v>149.06849314999999</v>
      </c>
      <c r="H222" s="11" t="str">
        <f t="shared" si="35"/>
        <v>N/A</v>
      </c>
      <c r="I222" s="12">
        <v>253.2</v>
      </c>
      <c r="J222" s="12">
        <v>-38.5</v>
      </c>
      <c r="K222" s="41" t="s">
        <v>732</v>
      </c>
      <c r="L222" s="9" t="str">
        <f t="shared" si="36"/>
        <v>No</v>
      </c>
    </row>
    <row r="223" spans="1:12" ht="25" x14ac:dyDescent="0.25">
      <c r="A223" s="2" t="s">
        <v>1387</v>
      </c>
      <c r="B223" s="33" t="s">
        <v>217</v>
      </c>
      <c r="C223" s="43">
        <v>69</v>
      </c>
      <c r="D223" s="11" t="str">
        <f t="shared" si="33"/>
        <v>N/A</v>
      </c>
      <c r="E223" s="43">
        <v>0</v>
      </c>
      <c r="F223" s="11" t="str">
        <f t="shared" si="34"/>
        <v>N/A</v>
      </c>
      <c r="G223" s="43">
        <v>0</v>
      </c>
      <c r="H223" s="11" t="str">
        <f t="shared" si="35"/>
        <v>N/A</v>
      </c>
      <c r="I223" s="12">
        <v>-100</v>
      </c>
      <c r="J223" s="12" t="s">
        <v>1742</v>
      </c>
      <c r="K223" s="41" t="s">
        <v>732</v>
      </c>
      <c r="L223" s="9" t="str">
        <f t="shared" si="36"/>
        <v>N/A</v>
      </c>
    </row>
    <row r="224" spans="1:12" x14ac:dyDescent="0.25">
      <c r="A224" s="2" t="s">
        <v>518</v>
      </c>
      <c r="B224" s="33" t="s">
        <v>217</v>
      </c>
      <c r="C224" s="34">
        <v>11</v>
      </c>
      <c r="D224" s="11" t="str">
        <f t="shared" si="33"/>
        <v>N/A</v>
      </c>
      <c r="E224" s="34">
        <v>0</v>
      </c>
      <c r="F224" s="11" t="str">
        <f t="shared" si="34"/>
        <v>N/A</v>
      </c>
      <c r="G224" s="34">
        <v>0</v>
      </c>
      <c r="H224" s="11" t="str">
        <f t="shared" si="35"/>
        <v>N/A</v>
      </c>
      <c r="I224" s="12">
        <v>-100</v>
      </c>
      <c r="J224" s="12" t="s">
        <v>1742</v>
      </c>
      <c r="K224" s="41" t="s">
        <v>732</v>
      </c>
      <c r="L224" s="9" t="str">
        <f t="shared" si="36"/>
        <v>N/A</v>
      </c>
    </row>
    <row r="225" spans="1:12" x14ac:dyDescent="0.25">
      <c r="A225" s="2" t="s">
        <v>1388</v>
      </c>
      <c r="B225" s="33" t="s">
        <v>217</v>
      </c>
      <c r="C225" s="43">
        <v>34.5</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94037806</v>
      </c>
      <c r="D226" s="11" t="str">
        <f t="shared" si="33"/>
        <v>N/A</v>
      </c>
      <c r="E226" s="43">
        <v>36383404</v>
      </c>
      <c r="F226" s="11" t="str">
        <f t="shared" si="34"/>
        <v>N/A</v>
      </c>
      <c r="G226" s="43">
        <v>16157651</v>
      </c>
      <c r="H226" s="11" t="str">
        <f t="shared" si="35"/>
        <v>N/A</v>
      </c>
      <c r="I226" s="12">
        <v>-61.3</v>
      </c>
      <c r="J226" s="12">
        <v>-55.6</v>
      </c>
      <c r="K226" s="41" t="s">
        <v>732</v>
      </c>
      <c r="L226" s="9" t="str">
        <f t="shared" si="36"/>
        <v>No</v>
      </c>
    </row>
    <row r="227" spans="1:12" ht="25" x14ac:dyDescent="0.25">
      <c r="A227" s="2" t="s">
        <v>519</v>
      </c>
      <c r="B227" s="33" t="s">
        <v>217</v>
      </c>
      <c r="C227" s="34">
        <v>1706</v>
      </c>
      <c r="D227" s="11" t="str">
        <f t="shared" si="33"/>
        <v>N/A</v>
      </c>
      <c r="E227" s="34">
        <v>609</v>
      </c>
      <c r="F227" s="11" t="str">
        <f t="shared" si="34"/>
        <v>N/A</v>
      </c>
      <c r="G227" s="34">
        <v>303</v>
      </c>
      <c r="H227" s="11" t="str">
        <f t="shared" si="35"/>
        <v>N/A</v>
      </c>
      <c r="I227" s="12">
        <v>-64.3</v>
      </c>
      <c r="J227" s="12">
        <v>-50.2</v>
      </c>
      <c r="K227" s="41" t="s">
        <v>732</v>
      </c>
      <c r="L227" s="9" t="str">
        <f t="shared" si="36"/>
        <v>No</v>
      </c>
    </row>
    <row r="228" spans="1:12" ht="25" x14ac:dyDescent="0.25">
      <c r="A228" s="2" t="s">
        <v>1390</v>
      </c>
      <c r="B228" s="33" t="s">
        <v>217</v>
      </c>
      <c r="C228" s="43">
        <v>55121.80891</v>
      </c>
      <c r="D228" s="11" t="str">
        <f t="shared" si="33"/>
        <v>N/A</v>
      </c>
      <c r="E228" s="43">
        <v>59742.863710999998</v>
      </c>
      <c r="F228" s="11" t="str">
        <f t="shared" si="34"/>
        <v>N/A</v>
      </c>
      <c r="G228" s="43">
        <v>53325.580858000001</v>
      </c>
      <c r="H228" s="11" t="str">
        <f t="shared" si="35"/>
        <v>N/A</v>
      </c>
      <c r="I228" s="12">
        <v>8.3829999999999991</v>
      </c>
      <c r="J228" s="12">
        <v>-10.7</v>
      </c>
      <c r="K228" s="41" t="s">
        <v>732</v>
      </c>
      <c r="L228" s="9" t="str">
        <f t="shared" si="36"/>
        <v>Yes</v>
      </c>
    </row>
    <row r="229" spans="1:12" x14ac:dyDescent="0.25">
      <c r="A229" s="2" t="s">
        <v>1391</v>
      </c>
      <c r="B229" s="33" t="s">
        <v>217</v>
      </c>
      <c r="C229" s="14">
        <v>190578098</v>
      </c>
      <c r="D229" s="11" t="str">
        <f t="shared" ref="D229:D252" si="37">IF($B229="N/A","N/A",IF(C229&gt;10,"No",IF(C229&lt;-10,"No","Yes")))</f>
        <v>N/A</v>
      </c>
      <c r="E229" s="14">
        <v>111110256</v>
      </c>
      <c r="F229" s="11" t="str">
        <f t="shared" ref="F229:F252" si="38">IF($B229="N/A","N/A",IF(E229&gt;10,"No",IF(E229&lt;-10,"No","Yes")))</f>
        <v>N/A</v>
      </c>
      <c r="G229" s="14">
        <v>23571493</v>
      </c>
      <c r="H229" s="11" t="str">
        <f t="shared" ref="H229:H252" si="39">IF($B229="N/A","N/A",IF(G229&gt;10,"No",IF(G229&lt;-10,"No","Yes")))</f>
        <v>N/A</v>
      </c>
      <c r="I229" s="12">
        <v>-41.7</v>
      </c>
      <c r="J229" s="12">
        <v>-78.8</v>
      </c>
      <c r="K229" s="41" t="s">
        <v>732</v>
      </c>
      <c r="L229" s="9" t="str">
        <f t="shared" ref="L229:L252" si="40">IF(J229="Div by 0", "N/A", IF(K229="N/A","N/A", IF(J229&gt;VALUE(MID(K229,1,2)), "No", IF(J229&lt;-1*VALUE(MID(K229,1,2)), "No", "Yes"))))</f>
        <v>No</v>
      </c>
    </row>
    <row r="230" spans="1:12" x14ac:dyDescent="0.25">
      <c r="A230" s="4" t="s">
        <v>1392</v>
      </c>
      <c r="B230" s="33" t="s">
        <v>217</v>
      </c>
      <c r="C230" s="1">
        <v>8099</v>
      </c>
      <c r="D230" s="11" t="str">
        <f t="shared" si="37"/>
        <v>N/A</v>
      </c>
      <c r="E230" s="1">
        <v>2548</v>
      </c>
      <c r="F230" s="11" t="str">
        <f t="shared" si="38"/>
        <v>N/A</v>
      </c>
      <c r="G230" s="1">
        <v>1032</v>
      </c>
      <c r="H230" s="11" t="str">
        <f t="shared" si="39"/>
        <v>N/A</v>
      </c>
      <c r="I230" s="12">
        <v>-68.5</v>
      </c>
      <c r="J230" s="12">
        <v>-59.5</v>
      </c>
      <c r="K230" s="41" t="s">
        <v>732</v>
      </c>
      <c r="L230" s="9" t="str">
        <f t="shared" si="40"/>
        <v>No</v>
      </c>
    </row>
    <row r="231" spans="1:12" x14ac:dyDescent="0.25">
      <c r="A231" s="4" t="s">
        <v>1393</v>
      </c>
      <c r="B231" s="33" t="s">
        <v>217</v>
      </c>
      <c r="C231" s="14">
        <v>23531.065317000001</v>
      </c>
      <c r="D231" s="11" t="str">
        <f t="shared" si="37"/>
        <v>N/A</v>
      </c>
      <c r="E231" s="14">
        <v>43606.850863</v>
      </c>
      <c r="F231" s="11" t="str">
        <f t="shared" si="38"/>
        <v>N/A</v>
      </c>
      <c r="G231" s="14">
        <v>22840.593991999998</v>
      </c>
      <c r="H231" s="11" t="str">
        <f t="shared" si="39"/>
        <v>N/A</v>
      </c>
      <c r="I231" s="12">
        <v>85.32</v>
      </c>
      <c r="J231" s="12">
        <v>-47.6</v>
      </c>
      <c r="K231" s="41" t="s">
        <v>732</v>
      </c>
      <c r="L231" s="9" t="str">
        <f t="shared" si="40"/>
        <v>No</v>
      </c>
    </row>
    <row r="232" spans="1:12" x14ac:dyDescent="0.25">
      <c r="A232" s="4" t="s">
        <v>1394</v>
      </c>
      <c r="B232" s="33" t="s">
        <v>217</v>
      </c>
      <c r="C232" s="14">
        <v>20960.857143000001</v>
      </c>
      <c r="D232" s="11" t="str">
        <f t="shared" si="37"/>
        <v>N/A</v>
      </c>
      <c r="E232" s="14" t="s">
        <v>1742</v>
      </c>
      <c r="F232" s="11" t="str">
        <f t="shared" si="38"/>
        <v>N/A</v>
      </c>
      <c r="G232" s="14" t="s">
        <v>1742</v>
      </c>
      <c r="H232" s="11" t="str">
        <f t="shared" si="39"/>
        <v>N/A</v>
      </c>
      <c r="I232" s="12" t="s">
        <v>1742</v>
      </c>
      <c r="J232" s="12" t="s">
        <v>1742</v>
      </c>
      <c r="K232" s="41" t="s">
        <v>732</v>
      </c>
      <c r="L232" s="9" t="str">
        <f t="shared" si="40"/>
        <v>N/A</v>
      </c>
    </row>
    <row r="233" spans="1:12" ht="25" x14ac:dyDescent="0.25">
      <c r="A233" s="4" t="s">
        <v>1395</v>
      </c>
      <c r="B233" s="33" t="s">
        <v>217</v>
      </c>
      <c r="C233" s="14">
        <v>31185.055109000001</v>
      </c>
      <c r="D233" s="11" t="str">
        <f t="shared" si="37"/>
        <v>N/A</v>
      </c>
      <c r="E233" s="14">
        <v>48949.167215000001</v>
      </c>
      <c r="F233" s="11" t="str">
        <f t="shared" si="38"/>
        <v>N/A</v>
      </c>
      <c r="G233" s="14">
        <v>23516.807886999999</v>
      </c>
      <c r="H233" s="11" t="str">
        <f t="shared" si="39"/>
        <v>N/A</v>
      </c>
      <c r="I233" s="12">
        <v>56.96</v>
      </c>
      <c r="J233" s="12">
        <v>-52</v>
      </c>
      <c r="K233" s="41" t="s">
        <v>732</v>
      </c>
      <c r="L233" s="9" t="str">
        <f t="shared" si="40"/>
        <v>No</v>
      </c>
    </row>
    <row r="234" spans="1:12" x14ac:dyDescent="0.25">
      <c r="A234" s="4" t="s">
        <v>1396</v>
      </c>
      <c r="B234" s="33" t="s">
        <v>217</v>
      </c>
      <c r="C234" s="14">
        <v>5806.2655266000002</v>
      </c>
      <c r="D234" s="11" t="str">
        <f t="shared" si="37"/>
        <v>N/A</v>
      </c>
      <c r="E234" s="14">
        <v>17756.240933000001</v>
      </c>
      <c r="F234" s="11" t="str">
        <f t="shared" si="38"/>
        <v>N/A</v>
      </c>
      <c r="G234" s="14">
        <v>7287.6744185999996</v>
      </c>
      <c r="H234" s="11" t="str">
        <f t="shared" si="39"/>
        <v>N/A</v>
      </c>
      <c r="I234" s="12">
        <v>205.8</v>
      </c>
      <c r="J234" s="12">
        <v>-59</v>
      </c>
      <c r="K234" s="41" t="s">
        <v>732</v>
      </c>
      <c r="L234" s="9" t="str">
        <f t="shared" si="40"/>
        <v>No</v>
      </c>
    </row>
    <row r="235" spans="1:12" x14ac:dyDescent="0.25">
      <c r="A235" s="4" t="s">
        <v>1397</v>
      </c>
      <c r="B235" s="33" t="s">
        <v>217</v>
      </c>
      <c r="C235" s="14">
        <v>1187.2479857000001</v>
      </c>
      <c r="D235" s="11" t="str">
        <f t="shared" si="37"/>
        <v>N/A</v>
      </c>
      <c r="E235" s="14">
        <v>1320.3030303</v>
      </c>
      <c r="F235" s="11" t="str">
        <f t="shared" si="38"/>
        <v>N/A</v>
      </c>
      <c r="G235" s="14" t="s">
        <v>1742</v>
      </c>
      <c r="H235" s="11" t="str">
        <f t="shared" si="39"/>
        <v>N/A</v>
      </c>
      <c r="I235" s="12">
        <v>11.21</v>
      </c>
      <c r="J235" s="12" t="s">
        <v>1742</v>
      </c>
      <c r="K235" s="41" t="s">
        <v>732</v>
      </c>
      <c r="L235" s="9" t="str">
        <f t="shared" si="40"/>
        <v>N/A</v>
      </c>
    </row>
    <row r="236" spans="1:12" x14ac:dyDescent="0.25">
      <c r="A236" s="4" t="s">
        <v>1398</v>
      </c>
      <c r="B236" s="33" t="s">
        <v>217</v>
      </c>
      <c r="C236" s="11">
        <v>1.5320097153000001</v>
      </c>
      <c r="D236" s="11" t="str">
        <f t="shared" si="37"/>
        <v>N/A</v>
      </c>
      <c r="E236" s="11">
        <v>3.8913239359</v>
      </c>
      <c r="F236" s="11" t="str">
        <f t="shared" si="38"/>
        <v>N/A</v>
      </c>
      <c r="G236" s="11">
        <v>2.2866258974</v>
      </c>
      <c r="H236" s="11" t="str">
        <f t="shared" si="39"/>
        <v>N/A</v>
      </c>
      <c r="I236" s="12">
        <v>154</v>
      </c>
      <c r="J236" s="12">
        <v>-41.2</v>
      </c>
      <c r="K236" s="41" t="s">
        <v>732</v>
      </c>
      <c r="L236" s="9" t="str">
        <f t="shared" si="40"/>
        <v>No</v>
      </c>
    </row>
    <row r="237" spans="1:12" x14ac:dyDescent="0.25">
      <c r="A237" s="4" t="s">
        <v>1399</v>
      </c>
      <c r="B237" s="33" t="s">
        <v>217</v>
      </c>
      <c r="C237" s="11">
        <v>3.125</v>
      </c>
      <c r="D237" s="11" t="str">
        <f t="shared" si="37"/>
        <v>N/A</v>
      </c>
      <c r="E237" s="11">
        <v>0</v>
      </c>
      <c r="F237" s="11" t="str">
        <f t="shared" si="38"/>
        <v>N/A</v>
      </c>
      <c r="G237" s="11">
        <v>0</v>
      </c>
      <c r="H237" s="11" t="str">
        <f t="shared" si="39"/>
        <v>N/A</v>
      </c>
      <c r="I237" s="12">
        <v>-100</v>
      </c>
      <c r="J237" s="12" t="s">
        <v>1742</v>
      </c>
      <c r="K237" s="41" t="s">
        <v>732</v>
      </c>
      <c r="L237" s="9" t="str">
        <f t="shared" si="40"/>
        <v>N/A</v>
      </c>
    </row>
    <row r="238" spans="1:12" x14ac:dyDescent="0.25">
      <c r="A238" s="4" t="s">
        <v>1400</v>
      </c>
      <c r="B238" s="33" t="s">
        <v>217</v>
      </c>
      <c r="C238" s="11">
        <v>5.7119674663</v>
      </c>
      <c r="D238" s="11" t="str">
        <f t="shared" si="37"/>
        <v>N/A</v>
      </c>
      <c r="E238" s="11">
        <v>4.7088226837000002</v>
      </c>
      <c r="F238" s="11" t="str">
        <f t="shared" si="38"/>
        <v>N/A</v>
      </c>
      <c r="G238" s="11">
        <v>2.7038849549999999</v>
      </c>
      <c r="H238" s="11" t="str">
        <f t="shared" si="39"/>
        <v>N/A</v>
      </c>
      <c r="I238" s="12">
        <v>-17.600000000000001</v>
      </c>
      <c r="J238" s="12">
        <v>-42.6</v>
      </c>
      <c r="K238" s="41" t="s">
        <v>732</v>
      </c>
      <c r="L238" s="9" t="str">
        <f t="shared" si="40"/>
        <v>No</v>
      </c>
    </row>
    <row r="239" spans="1:12" x14ac:dyDescent="0.25">
      <c r="A239" s="4" t="s">
        <v>1401</v>
      </c>
      <c r="B239" s="33" t="s">
        <v>217</v>
      </c>
      <c r="C239" s="11">
        <v>0.37956174450000002</v>
      </c>
      <c r="D239" s="11" t="str">
        <f t="shared" si="37"/>
        <v>N/A</v>
      </c>
      <c r="E239" s="11">
        <v>2.081311334</v>
      </c>
      <c r="F239" s="11" t="str">
        <f t="shared" si="38"/>
        <v>N/A</v>
      </c>
      <c r="G239" s="11">
        <v>0.51160023799999998</v>
      </c>
      <c r="H239" s="11" t="str">
        <f t="shared" si="39"/>
        <v>N/A</v>
      </c>
      <c r="I239" s="12">
        <v>448.3</v>
      </c>
      <c r="J239" s="12">
        <v>-75.400000000000006</v>
      </c>
      <c r="K239" s="41" t="s">
        <v>732</v>
      </c>
      <c r="L239" s="9" t="str">
        <f t="shared" si="40"/>
        <v>No</v>
      </c>
    </row>
    <row r="240" spans="1:12" x14ac:dyDescent="0.25">
      <c r="A240" s="4" t="s">
        <v>1402</v>
      </c>
      <c r="B240" s="33" t="s">
        <v>217</v>
      </c>
      <c r="C240" s="11">
        <v>0.84139323269999999</v>
      </c>
      <c r="D240" s="11" t="str">
        <f t="shared" si="37"/>
        <v>N/A</v>
      </c>
      <c r="E240" s="11">
        <v>1.9549763033000001</v>
      </c>
      <c r="F240" s="11" t="str">
        <f t="shared" si="38"/>
        <v>N/A</v>
      </c>
      <c r="G240" s="11">
        <v>0</v>
      </c>
      <c r="H240" s="11" t="str">
        <f t="shared" si="39"/>
        <v>N/A</v>
      </c>
      <c r="I240" s="12">
        <v>132.30000000000001</v>
      </c>
      <c r="J240" s="12">
        <v>-100</v>
      </c>
      <c r="K240" s="41" t="s">
        <v>732</v>
      </c>
      <c r="L240" s="9" t="str">
        <f t="shared" si="40"/>
        <v>No</v>
      </c>
    </row>
    <row r="241" spans="1:12" x14ac:dyDescent="0.25">
      <c r="A241" s="4" t="s">
        <v>1403</v>
      </c>
      <c r="B241" s="33" t="s">
        <v>217</v>
      </c>
      <c r="C241" s="14">
        <v>94037806</v>
      </c>
      <c r="D241" s="11" t="str">
        <f t="shared" si="37"/>
        <v>N/A</v>
      </c>
      <c r="E241" s="14">
        <v>36383404</v>
      </c>
      <c r="F241" s="11" t="str">
        <f t="shared" si="38"/>
        <v>N/A</v>
      </c>
      <c r="G241" s="14">
        <v>16157651</v>
      </c>
      <c r="H241" s="11" t="str">
        <f t="shared" si="39"/>
        <v>N/A</v>
      </c>
      <c r="I241" s="12">
        <v>-61.3</v>
      </c>
      <c r="J241" s="12">
        <v>-55.6</v>
      </c>
      <c r="K241" s="41" t="s">
        <v>732</v>
      </c>
      <c r="L241" s="9" t="str">
        <f t="shared" si="40"/>
        <v>No</v>
      </c>
    </row>
    <row r="242" spans="1:12" x14ac:dyDescent="0.25">
      <c r="A242" s="4" t="s">
        <v>1404</v>
      </c>
      <c r="B242" s="33" t="s">
        <v>217</v>
      </c>
      <c r="C242" s="1">
        <v>1706</v>
      </c>
      <c r="D242" s="11" t="str">
        <f t="shared" si="37"/>
        <v>N/A</v>
      </c>
      <c r="E242" s="1">
        <v>609</v>
      </c>
      <c r="F242" s="11" t="str">
        <f t="shared" si="38"/>
        <v>N/A</v>
      </c>
      <c r="G242" s="1">
        <v>303</v>
      </c>
      <c r="H242" s="11" t="str">
        <f t="shared" si="39"/>
        <v>N/A</v>
      </c>
      <c r="I242" s="12">
        <v>-64.3</v>
      </c>
      <c r="J242" s="12">
        <v>-50.2</v>
      </c>
      <c r="K242" s="41" t="s">
        <v>732</v>
      </c>
      <c r="L242" s="9" t="str">
        <f t="shared" si="40"/>
        <v>No</v>
      </c>
    </row>
    <row r="243" spans="1:12" ht="25" x14ac:dyDescent="0.25">
      <c r="A243" s="4" t="s">
        <v>1405</v>
      </c>
      <c r="B243" s="33" t="s">
        <v>217</v>
      </c>
      <c r="C243" s="14">
        <v>55121.80891</v>
      </c>
      <c r="D243" s="11" t="str">
        <f t="shared" si="37"/>
        <v>N/A</v>
      </c>
      <c r="E243" s="14">
        <v>59742.863710999998</v>
      </c>
      <c r="F243" s="11" t="str">
        <f t="shared" si="38"/>
        <v>N/A</v>
      </c>
      <c r="G243" s="14">
        <v>53325.580858000001</v>
      </c>
      <c r="H243" s="11" t="str">
        <f t="shared" si="39"/>
        <v>N/A</v>
      </c>
      <c r="I243" s="12">
        <v>8.3829999999999991</v>
      </c>
      <c r="J243" s="12">
        <v>-10.7</v>
      </c>
      <c r="K243" s="41" t="s">
        <v>732</v>
      </c>
      <c r="L243" s="9" t="str">
        <f t="shared" si="40"/>
        <v>Yes</v>
      </c>
    </row>
    <row r="244" spans="1:12" ht="25" x14ac:dyDescent="0.25">
      <c r="A244" s="4" t="s">
        <v>1406</v>
      </c>
      <c r="B244" s="33" t="s">
        <v>217</v>
      </c>
      <c r="C244" s="14">
        <v>17063.454545000001</v>
      </c>
      <c r="D244" s="11" t="str">
        <f t="shared" si="37"/>
        <v>N/A</v>
      </c>
      <c r="E244" s="14" t="s">
        <v>1742</v>
      </c>
      <c r="F244" s="11" t="str">
        <f t="shared" si="38"/>
        <v>N/A</v>
      </c>
      <c r="G244" s="14" t="s">
        <v>1742</v>
      </c>
      <c r="H244" s="11" t="str">
        <f t="shared" si="39"/>
        <v>N/A</v>
      </c>
      <c r="I244" s="12" t="s">
        <v>1742</v>
      </c>
      <c r="J244" s="12" t="s">
        <v>1742</v>
      </c>
      <c r="K244" s="41" t="s">
        <v>732</v>
      </c>
      <c r="L244" s="9" t="str">
        <f t="shared" si="40"/>
        <v>N/A</v>
      </c>
    </row>
    <row r="245" spans="1:12" ht="25" x14ac:dyDescent="0.25">
      <c r="A245" s="4" t="s">
        <v>1407</v>
      </c>
      <c r="B245" s="33" t="s">
        <v>217</v>
      </c>
      <c r="C245" s="14">
        <v>55367.467340000003</v>
      </c>
      <c r="D245" s="11" t="str">
        <f t="shared" si="37"/>
        <v>N/A</v>
      </c>
      <c r="E245" s="14">
        <v>59917.651814999997</v>
      </c>
      <c r="F245" s="11" t="str">
        <f t="shared" si="38"/>
        <v>N/A</v>
      </c>
      <c r="G245" s="14">
        <v>53433.926667</v>
      </c>
      <c r="H245" s="11" t="str">
        <f t="shared" si="39"/>
        <v>N/A</v>
      </c>
      <c r="I245" s="12">
        <v>8.218</v>
      </c>
      <c r="J245" s="12">
        <v>-10.8</v>
      </c>
      <c r="K245" s="41" t="s">
        <v>732</v>
      </c>
      <c r="L245" s="9" t="str">
        <f t="shared" si="40"/>
        <v>Yes</v>
      </c>
    </row>
    <row r="246" spans="1:12" ht="25" x14ac:dyDescent="0.25">
      <c r="A246" s="4" t="s">
        <v>1408</v>
      </c>
      <c r="B246" s="33" t="s">
        <v>217</v>
      </c>
      <c r="C246" s="14">
        <v>60399.9</v>
      </c>
      <c r="D246" s="11" t="str">
        <f t="shared" si="37"/>
        <v>N/A</v>
      </c>
      <c r="E246" s="14">
        <v>24435.666667000001</v>
      </c>
      <c r="F246" s="11" t="str">
        <f t="shared" si="38"/>
        <v>N/A</v>
      </c>
      <c r="G246" s="14">
        <v>42491</v>
      </c>
      <c r="H246" s="11" t="str">
        <f t="shared" si="39"/>
        <v>N/A</v>
      </c>
      <c r="I246" s="12">
        <v>-59.5</v>
      </c>
      <c r="J246" s="12">
        <v>73.89</v>
      </c>
      <c r="K246" s="41" t="s">
        <v>732</v>
      </c>
      <c r="L246" s="9" t="str">
        <f t="shared" si="40"/>
        <v>No</v>
      </c>
    </row>
    <row r="247" spans="1:12" ht="25" x14ac:dyDescent="0.25">
      <c r="A247" s="4" t="s">
        <v>1409</v>
      </c>
      <c r="B247" s="33" t="s">
        <v>217</v>
      </c>
      <c r="C247" s="14">
        <v>7294</v>
      </c>
      <c r="D247" s="11" t="str">
        <f t="shared" si="37"/>
        <v>N/A</v>
      </c>
      <c r="E247" s="14" t="s">
        <v>1742</v>
      </c>
      <c r="F247" s="11" t="str">
        <f t="shared" si="38"/>
        <v>N/A</v>
      </c>
      <c r="G247" s="14" t="s">
        <v>1742</v>
      </c>
      <c r="H247" s="11" t="str">
        <f t="shared" si="39"/>
        <v>N/A</v>
      </c>
      <c r="I247" s="12" t="s">
        <v>1742</v>
      </c>
      <c r="J247" s="12" t="s">
        <v>1742</v>
      </c>
      <c r="K247" s="41" t="s">
        <v>732</v>
      </c>
      <c r="L247" s="9" t="str">
        <f t="shared" si="40"/>
        <v>N/A</v>
      </c>
    </row>
    <row r="248" spans="1:12" ht="25" x14ac:dyDescent="0.25">
      <c r="A248" s="4" t="s">
        <v>1410</v>
      </c>
      <c r="B248" s="33" t="s">
        <v>217</v>
      </c>
      <c r="C248" s="11">
        <v>0.32270756569999998</v>
      </c>
      <c r="D248" s="11" t="str">
        <f t="shared" si="37"/>
        <v>N/A</v>
      </c>
      <c r="E248" s="11">
        <v>0.93006918250000004</v>
      </c>
      <c r="F248" s="11" t="str">
        <f t="shared" si="38"/>
        <v>N/A</v>
      </c>
      <c r="G248" s="11">
        <v>0.67136399889999998</v>
      </c>
      <c r="H248" s="11" t="str">
        <f t="shared" si="39"/>
        <v>N/A</v>
      </c>
      <c r="I248" s="12">
        <v>188.2</v>
      </c>
      <c r="J248" s="12">
        <v>-27.8</v>
      </c>
      <c r="K248" s="41" t="s">
        <v>732</v>
      </c>
      <c r="L248" s="9" t="str">
        <f t="shared" si="40"/>
        <v>Yes</v>
      </c>
    </row>
    <row r="249" spans="1:12" ht="25" x14ac:dyDescent="0.25">
      <c r="A249" s="4" t="s">
        <v>1411</v>
      </c>
      <c r="B249" s="33" t="s">
        <v>217</v>
      </c>
      <c r="C249" s="11">
        <v>1.2276785714</v>
      </c>
      <c r="D249" s="11" t="str">
        <f t="shared" si="37"/>
        <v>N/A</v>
      </c>
      <c r="E249" s="11">
        <v>0</v>
      </c>
      <c r="F249" s="11" t="str">
        <f t="shared" si="38"/>
        <v>N/A</v>
      </c>
      <c r="G249" s="11">
        <v>0</v>
      </c>
      <c r="H249" s="11" t="str">
        <f t="shared" si="39"/>
        <v>N/A</v>
      </c>
      <c r="I249" s="12">
        <v>-100</v>
      </c>
      <c r="J249" s="12" t="s">
        <v>1742</v>
      </c>
      <c r="K249" s="41" t="s">
        <v>732</v>
      </c>
      <c r="L249" s="9" t="str">
        <f t="shared" si="40"/>
        <v>N/A</v>
      </c>
    </row>
    <row r="250" spans="1:12" ht="25" x14ac:dyDescent="0.25">
      <c r="A250" s="4" t="s">
        <v>1412</v>
      </c>
      <c r="B250" s="33" t="s">
        <v>217</v>
      </c>
      <c r="C250" s="11">
        <v>1.6462353608</v>
      </c>
      <c r="D250" s="11" t="str">
        <f t="shared" si="37"/>
        <v>N/A</v>
      </c>
      <c r="E250" s="11">
        <v>1.3403224735999999</v>
      </c>
      <c r="F250" s="11" t="str">
        <f t="shared" si="38"/>
        <v>N/A</v>
      </c>
      <c r="G250" s="11">
        <v>0.82018754959999995</v>
      </c>
      <c r="H250" s="11" t="str">
        <f t="shared" si="39"/>
        <v>N/A</v>
      </c>
      <c r="I250" s="12">
        <v>-18.600000000000001</v>
      </c>
      <c r="J250" s="12">
        <v>-38.799999999999997</v>
      </c>
      <c r="K250" s="41" t="s">
        <v>732</v>
      </c>
      <c r="L250" s="9" t="str">
        <f t="shared" si="40"/>
        <v>No</v>
      </c>
    </row>
    <row r="251" spans="1:12" ht="25" x14ac:dyDescent="0.25">
      <c r="A251" s="4" t="s">
        <v>1413</v>
      </c>
      <c r="B251" s="33" t="s">
        <v>217</v>
      </c>
      <c r="C251" s="11">
        <v>3.4163972999999999E-3</v>
      </c>
      <c r="D251" s="11" t="str">
        <f t="shared" si="37"/>
        <v>N/A</v>
      </c>
      <c r="E251" s="11">
        <v>1.6175994799999999E-2</v>
      </c>
      <c r="F251" s="11" t="str">
        <f t="shared" si="38"/>
        <v>N/A</v>
      </c>
      <c r="G251" s="11">
        <v>3.5693039900000001E-2</v>
      </c>
      <c r="H251" s="11" t="str">
        <f t="shared" si="39"/>
        <v>N/A</v>
      </c>
      <c r="I251" s="12">
        <v>373.5</v>
      </c>
      <c r="J251" s="12">
        <v>120.7</v>
      </c>
      <c r="K251" s="41" t="s">
        <v>732</v>
      </c>
      <c r="L251" s="9" t="str">
        <f t="shared" si="40"/>
        <v>No</v>
      </c>
    </row>
    <row r="252" spans="1:12" ht="25" x14ac:dyDescent="0.25">
      <c r="A252" s="4" t="s">
        <v>1414</v>
      </c>
      <c r="B252" s="33" t="s">
        <v>217</v>
      </c>
      <c r="C252" s="11">
        <v>7.5326159999999996E-4</v>
      </c>
      <c r="D252" s="11" t="str">
        <f t="shared" si="37"/>
        <v>N/A</v>
      </c>
      <c r="E252" s="11">
        <v>0</v>
      </c>
      <c r="F252" s="11" t="str">
        <f t="shared" si="38"/>
        <v>N/A</v>
      </c>
      <c r="G252" s="11">
        <v>0</v>
      </c>
      <c r="H252" s="11" t="str">
        <f t="shared" si="39"/>
        <v>N/A</v>
      </c>
      <c r="I252" s="12">
        <v>-100</v>
      </c>
      <c r="J252" s="12" t="s">
        <v>1742</v>
      </c>
      <c r="K252" s="41" t="s">
        <v>732</v>
      </c>
      <c r="L252" s="9" t="str">
        <f t="shared" si="40"/>
        <v>N/A</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101673</v>
      </c>
      <c r="D6" s="11" t="str">
        <f t="shared" ref="D6:D37" si="0">IF($B6="N/A","N/A",IF(C6&gt;10,"No",IF(C6&lt;-10,"No","Yes")))</f>
        <v>N/A</v>
      </c>
      <c r="E6" s="34">
        <v>5792</v>
      </c>
      <c r="F6" s="11" t="str">
        <f t="shared" ref="F6:F37" si="1">IF($B6="N/A","N/A",IF(E6&gt;10,"No",IF(E6&lt;-10,"No","Yes")))</f>
        <v>N/A</v>
      </c>
      <c r="G6" s="34">
        <v>1496</v>
      </c>
      <c r="H6" s="11" t="str">
        <f t="shared" ref="H6:H37" si="2">IF($B6="N/A","N/A",IF(G6&gt;10,"No",IF(G6&lt;-10,"No","Yes")))</f>
        <v>N/A</v>
      </c>
      <c r="I6" s="12">
        <v>-94.3</v>
      </c>
      <c r="J6" s="12">
        <v>-74.2</v>
      </c>
      <c r="K6" s="41" t="s">
        <v>732</v>
      </c>
      <c r="L6" s="9" t="str">
        <f t="shared" ref="L6:L39" si="3">IF(J6="Div by 0", "N/A", IF(K6="N/A","N/A", IF(J6&gt;VALUE(MID(K6,1,2)), "No", IF(J6&lt;-1*VALUE(MID(K6,1,2)), "No", "Yes"))))</f>
        <v>No</v>
      </c>
    </row>
    <row r="7" spans="1:12" x14ac:dyDescent="0.25">
      <c r="A7" s="42" t="s">
        <v>6</v>
      </c>
      <c r="B7" s="33" t="s">
        <v>217</v>
      </c>
      <c r="C7" s="34">
        <v>50748</v>
      </c>
      <c r="D7" s="11" t="str">
        <f t="shared" si="0"/>
        <v>N/A</v>
      </c>
      <c r="E7" s="34">
        <v>1537</v>
      </c>
      <c r="F7" s="11" t="str">
        <f t="shared" si="1"/>
        <v>N/A</v>
      </c>
      <c r="G7" s="34">
        <v>331</v>
      </c>
      <c r="H7" s="11" t="str">
        <f t="shared" si="2"/>
        <v>N/A</v>
      </c>
      <c r="I7" s="12">
        <v>-97</v>
      </c>
      <c r="J7" s="12">
        <v>-78.5</v>
      </c>
      <c r="K7" s="41" t="s">
        <v>732</v>
      </c>
      <c r="L7" s="9" t="str">
        <f t="shared" si="3"/>
        <v>No</v>
      </c>
    </row>
    <row r="8" spans="1:12" x14ac:dyDescent="0.25">
      <c r="A8" s="42" t="s">
        <v>364</v>
      </c>
      <c r="B8" s="33" t="s">
        <v>217</v>
      </c>
      <c r="C8" s="34" t="s">
        <v>217</v>
      </c>
      <c r="D8" s="11" t="str">
        <f t="shared" si="0"/>
        <v>N/A</v>
      </c>
      <c r="E8" s="34" t="s">
        <v>217</v>
      </c>
      <c r="F8" s="11" t="str">
        <f t="shared" si="1"/>
        <v>N/A</v>
      </c>
      <c r="G8" s="8">
        <v>22.125668448999999</v>
      </c>
      <c r="H8" s="11" t="str">
        <f t="shared" si="2"/>
        <v>N/A</v>
      </c>
      <c r="I8" s="12" t="s">
        <v>217</v>
      </c>
      <c r="J8" s="12" t="s">
        <v>217</v>
      </c>
      <c r="K8" s="41" t="s">
        <v>732</v>
      </c>
      <c r="L8" s="9" t="str">
        <f t="shared" si="3"/>
        <v>No</v>
      </c>
    </row>
    <row r="9" spans="1:12" x14ac:dyDescent="0.25">
      <c r="A9" s="4" t="s">
        <v>88</v>
      </c>
      <c r="B9" s="41" t="s">
        <v>217</v>
      </c>
      <c r="C9" s="1">
        <v>92809.29</v>
      </c>
      <c r="D9" s="11" t="str">
        <f t="shared" si="0"/>
        <v>N/A</v>
      </c>
      <c r="E9" s="1">
        <v>4242.2</v>
      </c>
      <c r="F9" s="11" t="str">
        <f t="shared" si="1"/>
        <v>N/A</v>
      </c>
      <c r="G9" s="1">
        <v>954.21</v>
      </c>
      <c r="H9" s="11" t="str">
        <f t="shared" si="2"/>
        <v>N/A</v>
      </c>
      <c r="I9" s="12">
        <v>-95.4</v>
      </c>
      <c r="J9" s="12">
        <v>-77.5</v>
      </c>
      <c r="K9" s="41" t="s">
        <v>732</v>
      </c>
      <c r="L9" s="9" t="str">
        <f t="shared" si="3"/>
        <v>No</v>
      </c>
    </row>
    <row r="10" spans="1:12" x14ac:dyDescent="0.25">
      <c r="A10" s="4" t="s">
        <v>1415</v>
      </c>
      <c r="B10" s="33" t="s">
        <v>217</v>
      </c>
      <c r="C10" s="8">
        <v>2.3762454142</v>
      </c>
      <c r="D10" s="11" t="str">
        <f t="shared" si="0"/>
        <v>N/A</v>
      </c>
      <c r="E10" s="8">
        <v>3.7465469613</v>
      </c>
      <c r="F10" s="11" t="str">
        <f t="shared" si="1"/>
        <v>N/A</v>
      </c>
      <c r="G10" s="8">
        <v>5.0802139036999998</v>
      </c>
      <c r="H10" s="11" t="str">
        <f t="shared" si="2"/>
        <v>N/A</v>
      </c>
      <c r="I10" s="12">
        <v>57.67</v>
      </c>
      <c r="J10" s="12">
        <v>35.6</v>
      </c>
      <c r="K10" s="41" t="s">
        <v>732</v>
      </c>
      <c r="L10" s="9" t="str">
        <f t="shared" si="3"/>
        <v>No</v>
      </c>
    </row>
    <row r="11" spans="1:12" x14ac:dyDescent="0.25">
      <c r="A11" s="4" t="s">
        <v>1416</v>
      </c>
      <c r="B11" s="33" t="s">
        <v>217</v>
      </c>
      <c r="C11" s="8">
        <v>0.57537399310000004</v>
      </c>
      <c r="D11" s="11" t="str">
        <f t="shared" si="0"/>
        <v>N/A</v>
      </c>
      <c r="E11" s="8">
        <v>3.4703038674000002</v>
      </c>
      <c r="F11" s="11" t="str">
        <f t="shared" si="1"/>
        <v>N/A</v>
      </c>
      <c r="G11" s="8">
        <v>1.6711229946999999</v>
      </c>
      <c r="H11" s="11" t="str">
        <f t="shared" si="2"/>
        <v>N/A</v>
      </c>
      <c r="I11" s="12">
        <v>503.1</v>
      </c>
      <c r="J11" s="12">
        <v>-51.8</v>
      </c>
      <c r="K11" s="41" t="s">
        <v>732</v>
      </c>
      <c r="L11" s="9" t="str">
        <f t="shared" si="3"/>
        <v>No</v>
      </c>
    </row>
    <row r="12" spans="1:12" x14ac:dyDescent="0.25">
      <c r="A12" s="4" t="s">
        <v>1417</v>
      </c>
      <c r="B12" s="33" t="s">
        <v>217</v>
      </c>
      <c r="C12" s="8">
        <v>44.88999046</v>
      </c>
      <c r="D12" s="11" t="str">
        <f t="shared" si="0"/>
        <v>N/A</v>
      </c>
      <c r="E12" s="8">
        <v>35.082872928</v>
      </c>
      <c r="F12" s="11" t="str">
        <f t="shared" si="1"/>
        <v>N/A</v>
      </c>
      <c r="G12" s="8">
        <v>26.671122995000001</v>
      </c>
      <c r="H12" s="11" t="str">
        <f t="shared" si="2"/>
        <v>N/A</v>
      </c>
      <c r="I12" s="12">
        <v>-21.8</v>
      </c>
      <c r="J12" s="12">
        <v>-24</v>
      </c>
      <c r="K12" s="41" t="s">
        <v>732</v>
      </c>
      <c r="L12" s="9" t="str">
        <f t="shared" si="3"/>
        <v>Yes</v>
      </c>
    </row>
    <row r="13" spans="1:12" x14ac:dyDescent="0.25">
      <c r="A13" s="4" t="s">
        <v>1418</v>
      </c>
      <c r="B13" s="33" t="s">
        <v>217</v>
      </c>
      <c r="C13" s="8">
        <v>0.4937397342</v>
      </c>
      <c r="D13" s="11" t="str">
        <f t="shared" si="0"/>
        <v>N/A</v>
      </c>
      <c r="E13" s="8">
        <v>3.2976519337000001</v>
      </c>
      <c r="F13" s="11" t="str">
        <f t="shared" si="1"/>
        <v>N/A</v>
      </c>
      <c r="G13" s="8">
        <v>0.73529411759999996</v>
      </c>
      <c r="H13" s="11" t="str">
        <f t="shared" si="2"/>
        <v>N/A</v>
      </c>
      <c r="I13" s="12">
        <v>567.9</v>
      </c>
      <c r="J13" s="12">
        <v>-77.7</v>
      </c>
      <c r="K13" s="41" t="s">
        <v>732</v>
      </c>
      <c r="L13" s="9" t="str">
        <f t="shared" si="3"/>
        <v>No</v>
      </c>
    </row>
    <row r="14" spans="1:12" x14ac:dyDescent="0.25">
      <c r="A14" s="4" t="s">
        <v>1419</v>
      </c>
      <c r="B14" s="33" t="s">
        <v>217</v>
      </c>
      <c r="C14" s="8">
        <v>3.1168550156000001</v>
      </c>
      <c r="D14" s="11" t="str">
        <f t="shared" si="0"/>
        <v>N/A</v>
      </c>
      <c r="E14" s="8">
        <v>1.1740331492</v>
      </c>
      <c r="F14" s="11" t="str">
        <f t="shared" si="1"/>
        <v>N/A</v>
      </c>
      <c r="G14" s="8">
        <v>0.40106951870000002</v>
      </c>
      <c r="H14" s="11" t="str">
        <f t="shared" si="2"/>
        <v>N/A</v>
      </c>
      <c r="I14" s="12">
        <v>-62.3</v>
      </c>
      <c r="J14" s="12">
        <v>-65.8</v>
      </c>
      <c r="K14" s="41" t="s">
        <v>732</v>
      </c>
      <c r="L14" s="9" t="str">
        <f t="shared" si="3"/>
        <v>No</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v>
      </c>
      <c r="D16" s="11" t="str">
        <f t="shared" si="0"/>
        <v>N/A</v>
      </c>
      <c r="E16" s="8">
        <v>0</v>
      </c>
      <c r="F16" s="11" t="str">
        <f t="shared" si="1"/>
        <v>N/A</v>
      </c>
      <c r="G16" s="8">
        <v>0</v>
      </c>
      <c r="H16" s="11" t="str">
        <f t="shared" si="2"/>
        <v>N/A</v>
      </c>
      <c r="I16" s="12" t="s">
        <v>1742</v>
      </c>
      <c r="J16" s="12" t="s">
        <v>1742</v>
      </c>
      <c r="K16" s="41" t="s">
        <v>732</v>
      </c>
      <c r="L16" s="9" t="str">
        <f t="shared" si="3"/>
        <v>N/A</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48.547795383</v>
      </c>
      <c r="D18" s="11" t="str">
        <f t="shared" si="0"/>
        <v>N/A</v>
      </c>
      <c r="E18" s="8">
        <v>53.228591160000001</v>
      </c>
      <c r="F18" s="11" t="str">
        <f t="shared" si="1"/>
        <v>N/A</v>
      </c>
      <c r="G18" s="8">
        <v>65.441176471000006</v>
      </c>
      <c r="H18" s="11" t="str">
        <f t="shared" si="2"/>
        <v>N/A</v>
      </c>
      <c r="I18" s="12">
        <v>9.6419999999999995</v>
      </c>
      <c r="J18" s="12">
        <v>22.94</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98.930886272999999</v>
      </c>
      <c r="D20" s="11" t="str">
        <f t="shared" si="0"/>
        <v>N/A</v>
      </c>
      <c r="E20" s="8">
        <v>93.232044199000001</v>
      </c>
      <c r="F20" s="11" t="str">
        <f t="shared" si="1"/>
        <v>N/A</v>
      </c>
      <c r="G20" s="8">
        <v>97.593582888</v>
      </c>
      <c r="H20" s="11" t="str">
        <f t="shared" si="2"/>
        <v>N/A</v>
      </c>
      <c r="I20" s="12">
        <v>-5.76</v>
      </c>
      <c r="J20" s="12">
        <v>4.6779999999999999</v>
      </c>
      <c r="K20" s="41" t="s">
        <v>732</v>
      </c>
      <c r="L20" s="9" t="str">
        <f t="shared" si="3"/>
        <v>Yes</v>
      </c>
    </row>
    <row r="21" spans="1:12" x14ac:dyDescent="0.25">
      <c r="A21" s="2" t="s">
        <v>968</v>
      </c>
      <c r="B21" s="33" t="s">
        <v>217</v>
      </c>
      <c r="C21" s="8">
        <v>1.0691137273</v>
      </c>
      <c r="D21" s="11" t="str">
        <f t="shared" si="0"/>
        <v>N/A</v>
      </c>
      <c r="E21" s="8">
        <v>6.7679558011000003</v>
      </c>
      <c r="F21" s="11" t="str">
        <f t="shared" si="1"/>
        <v>N/A</v>
      </c>
      <c r="G21" s="8">
        <v>2.4064171123000002</v>
      </c>
      <c r="H21" s="11" t="str">
        <f t="shared" si="2"/>
        <v>N/A</v>
      </c>
      <c r="I21" s="12">
        <v>533</v>
      </c>
      <c r="J21" s="12">
        <v>-64.400000000000006</v>
      </c>
      <c r="K21" s="41" t="s">
        <v>732</v>
      </c>
      <c r="L21" s="9" t="str">
        <f t="shared" si="3"/>
        <v>No</v>
      </c>
    </row>
    <row r="22" spans="1:12" x14ac:dyDescent="0.25">
      <c r="A22" s="3" t="s">
        <v>1727</v>
      </c>
      <c r="B22" s="33" t="s">
        <v>217</v>
      </c>
      <c r="C22" s="34">
        <v>24136</v>
      </c>
      <c r="D22" s="11" t="str">
        <f t="shared" si="0"/>
        <v>N/A</v>
      </c>
      <c r="E22" s="34">
        <v>466</v>
      </c>
      <c r="F22" s="11" t="str">
        <f t="shared" si="1"/>
        <v>N/A</v>
      </c>
      <c r="G22" s="34">
        <v>93</v>
      </c>
      <c r="H22" s="11" t="str">
        <f t="shared" si="2"/>
        <v>N/A</v>
      </c>
      <c r="I22" s="12">
        <v>-98.1</v>
      </c>
      <c r="J22" s="12">
        <v>-80</v>
      </c>
      <c r="K22" s="41" t="s">
        <v>732</v>
      </c>
      <c r="L22" s="9" t="str">
        <f t="shared" si="3"/>
        <v>No</v>
      </c>
    </row>
    <row r="23" spans="1:12" x14ac:dyDescent="0.25">
      <c r="A23" s="3" t="s">
        <v>983</v>
      </c>
      <c r="B23" s="33" t="s">
        <v>217</v>
      </c>
      <c r="C23" s="34">
        <v>8896</v>
      </c>
      <c r="D23" s="11" t="str">
        <f t="shared" si="0"/>
        <v>N/A</v>
      </c>
      <c r="E23" s="34">
        <v>244</v>
      </c>
      <c r="F23" s="11" t="str">
        <f t="shared" si="1"/>
        <v>N/A</v>
      </c>
      <c r="G23" s="34">
        <v>83</v>
      </c>
      <c r="H23" s="11" t="str">
        <f t="shared" si="2"/>
        <v>N/A</v>
      </c>
      <c r="I23" s="12">
        <v>-97.3</v>
      </c>
      <c r="J23" s="12">
        <v>-66</v>
      </c>
      <c r="K23" s="41" t="s">
        <v>732</v>
      </c>
      <c r="L23" s="9" t="str">
        <f t="shared" si="3"/>
        <v>No</v>
      </c>
    </row>
    <row r="24" spans="1:12" x14ac:dyDescent="0.25">
      <c r="A24" s="3" t="s">
        <v>984</v>
      </c>
      <c r="B24" s="33" t="s">
        <v>217</v>
      </c>
      <c r="C24" s="34">
        <v>671</v>
      </c>
      <c r="D24" s="11" t="str">
        <f t="shared" si="0"/>
        <v>N/A</v>
      </c>
      <c r="E24" s="34">
        <v>11</v>
      </c>
      <c r="F24" s="11" t="str">
        <f t="shared" si="1"/>
        <v>N/A</v>
      </c>
      <c r="G24" s="34">
        <v>0</v>
      </c>
      <c r="H24" s="11" t="str">
        <f t="shared" si="2"/>
        <v>N/A</v>
      </c>
      <c r="I24" s="12">
        <v>-99.7</v>
      </c>
      <c r="J24" s="12">
        <v>-100</v>
      </c>
      <c r="K24" s="41" t="s">
        <v>732</v>
      </c>
      <c r="L24" s="9" t="str">
        <f t="shared" si="3"/>
        <v>No</v>
      </c>
    </row>
    <row r="25" spans="1:12" x14ac:dyDescent="0.25">
      <c r="A25" s="3" t="s">
        <v>985</v>
      </c>
      <c r="B25" s="33" t="s">
        <v>217</v>
      </c>
      <c r="C25" s="34">
        <v>512</v>
      </c>
      <c r="D25" s="11" t="str">
        <f t="shared" si="0"/>
        <v>N/A</v>
      </c>
      <c r="E25" s="34">
        <v>50</v>
      </c>
      <c r="F25" s="11" t="str">
        <f t="shared" si="1"/>
        <v>N/A</v>
      </c>
      <c r="G25" s="34">
        <v>11</v>
      </c>
      <c r="H25" s="11" t="str">
        <f t="shared" si="2"/>
        <v>N/A</v>
      </c>
      <c r="I25" s="12">
        <v>-90.2</v>
      </c>
      <c r="J25" s="12">
        <v>-96</v>
      </c>
      <c r="K25" s="41" t="s">
        <v>732</v>
      </c>
      <c r="L25" s="9" t="str">
        <f t="shared" si="3"/>
        <v>No</v>
      </c>
    </row>
    <row r="26" spans="1:12" x14ac:dyDescent="0.25">
      <c r="A26" s="3" t="s">
        <v>986</v>
      </c>
      <c r="B26" s="33" t="s">
        <v>217</v>
      </c>
      <c r="C26" s="34">
        <v>13980</v>
      </c>
      <c r="D26" s="11" t="str">
        <f t="shared" si="0"/>
        <v>N/A</v>
      </c>
      <c r="E26" s="34">
        <v>146</v>
      </c>
      <c r="F26" s="11" t="str">
        <f t="shared" si="1"/>
        <v>N/A</v>
      </c>
      <c r="G26" s="34">
        <v>11</v>
      </c>
      <c r="H26" s="11" t="str">
        <f t="shared" si="2"/>
        <v>N/A</v>
      </c>
      <c r="I26" s="12">
        <v>-99</v>
      </c>
      <c r="J26" s="12">
        <v>-94.5</v>
      </c>
      <c r="K26" s="41" t="s">
        <v>732</v>
      </c>
      <c r="L26" s="9" t="str">
        <f t="shared" si="3"/>
        <v>No</v>
      </c>
    </row>
    <row r="27" spans="1:12" x14ac:dyDescent="0.25">
      <c r="A27" s="3" t="s">
        <v>987</v>
      </c>
      <c r="B27" s="33" t="s">
        <v>217</v>
      </c>
      <c r="C27" s="34">
        <v>77</v>
      </c>
      <c r="D27" s="11" t="str">
        <f t="shared" si="0"/>
        <v>N/A</v>
      </c>
      <c r="E27" s="34">
        <v>24</v>
      </c>
      <c r="F27" s="11" t="str">
        <f t="shared" si="1"/>
        <v>N/A</v>
      </c>
      <c r="G27" s="34">
        <v>0</v>
      </c>
      <c r="H27" s="11" t="str">
        <f t="shared" si="2"/>
        <v>N/A</v>
      </c>
      <c r="I27" s="12">
        <v>-68.8</v>
      </c>
      <c r="J27" s="12">
        <v>-100</v>
      </c>
      <c r="K27" s="41" t="s">
        <v>732</v>
      </c>
      <c r="L27" s="9" t="str">
        <f t="shared" si="3"/>
        <v>No</v>
      </c>
    </row>
    <row r="28" spans="1:12" x14ac:dyDescent="0.25">
      <c r="A28" s="3" t="s">
        <v>103</v>
      </c>
      <c r="B28" s="33" t="s">
        <v>217</v>
      </c>
      <c r="C28" s="34">
        <v>75581</v>
      </c>
      <c r="D28" s="11" t="str">
        <f t="shared" si="0"/>
        <v>N/A</v>
      </c>
      <c r="E28" s="34">
        <v>5255</v>
      </c>
      <c r="F28" s="11" t="str">
        <f t="shared" si="1"/>
        <v>N/A</v>
      </c>
      <c r="G28" s="34">
        <v>1393</v>
      </c>
      <c r="H28" s="11" t="str">
        <f t="shared" si="2"/>
        <v>N/A</v>
      </c>
      <c r="I28" s="12">
        <v>-93</v>
      </c>
      <c r="J28" s="12">
        <v>-73.5</v>
      </c>
      <c r="K28" s="41" t="s">
        <v>732</v>
      </c>
      <c r="L28" s="9" t="str">
        <f t="shared" si="3"/>
        <v>No</v>
      </c>
    </row>
    <row r="29" spans="1:12" x14ac:dyDescent="0.25">
      <c r="A29" s="3" t="s">
        <v>988</v>
      </c>
      <c r="B29" s="33" t="s">
        <v>217</v>
      </c>
      <c r="C29" s="34">
        <v>71319</v>
      </c>
      <c r="D29" s="11" t="str">
        <f t="shared" si="0"/>
        <v>N/A</v>
      </c>
      <c r="E29" s="34">
        <v>4651</v>
      </c>
      <c r="F29" s="11" t="str">
        <f t="shared" si="1"/>
        <v>N/A</v>
      </c>
      <c r="G29" s="34">
        <v>1349</v>
      </c>
      <c r="H29" s="11" t="str">
        <f t="shared" si="2"/>
        <v>N/A</v>
      </c>
      <c r="I29" s="12">
        <v>-93.5</v>
      </c>
      <c r="J29" s="12">
        <v>-71</v>
      </c>
      <c r="K29" s="41" t="s">
        <v>732</v>
      </c>
      <c r="L29" s="9" t="str">
        <f t="shared" si="3"/>
        <v>No</v>
      </c>
    </row>
    <row r="30" spans="1:12" x14ac:dyDescent="0.25">
      <c r="A30" s="3" t="s">
        <v>989</v>
      </c>
      <c r="B30" s="33" t="s">
        <v>217</v>
      </c>
      <c r="C30" s="34">
        <v>501</v>
      </c>
      <c r="D30" s="11" t="str">
        <f t="shared" si="0"/>
        <v>N/A</v>
      </c>
      <c r="E30" s="34">
        <v>0</v>
      </c>
      <c r="F30" s="11" t="str">
        <f t="shared" si="1"/>
        <v>N/A</v>
      </c>
      <c r="G30" s="34">
        <v>0</v>
      </c>
      <c r="H30" s="11" t="str">
        <f t="shared" si="2"/>
        <v>N/A</v>
      </c>
      <c r="I30" s="12">
        <v>-100</v>
      </c>
      <c r="J30" s="12" t="s">
        <v>1742</v>
      </c>
      <c r="K30" s="41" t="s">
        <v>732</v>
      </c>
      <c r="L30" s="9" t="str">
        <f t="shared" si="3"/>
        <v>N/A</v>
      </c>
    </row>
    <row r="31" spans="1:12" x14ac:dyDescent="0.25">
      <c r="A31" s="3" t="s">
        <v>990</v>
      </c>
      <c r="B31" s="33" t="s">
        <v>217</v>
      </c>
      <c r="C31" s="34">
        <v>717</v>
      </c>
      <c r="D31" s="11" t="str">
        <f t="shared" si="0"/>
        <v>N/A</v>
      </c>
      <c r="E31" s="34">
        <v>344</v>
      </c>
      <c r="F31" s="11" t="str">
        <f t="shared" si="1"/>
        <v>N/A</v>
      </c>
      <c r="G31" s="34">
        <v>34</v>
      </c>
      <c r="H31" s="11" t="str">
        <f t="shared" si="2"/>
        <v>N/A</v>
      </c>
      <c r="I31" s="12">
        <v>-52</v>
      </c>
      <c r="J31" s="12">
        <v>-90.1</v>
      </c>
      <c r="K31" s="41" t="s">
        <v>732</v>
      </c>
      <c r="L31" s="9" t="str">
        <f t="shared" si="3"/>
        <v>No</v>
      </c>
    </row>
    <row r="32" spans="1:12" x14ac:dyDescent="0.25">
      <c r="A32" s="3" t="s">
        <v>991</v>
      </c>
      <c r="B32" s="33" t="s">
        <v>217</v>
      </c>
      <c r="C32" s="34">
        <v>3018</v>
      </c>
      <c r="D32" s="11" t="str">
        <f t="shared" si="0"/>
        <v>N/A</v>
      </c>
      <c r="E32" s="34">
        <v>249</v>
      </c>
      <c r="F32" s="11" t="str">
        <f t="shared" si="1"/>
        <v>N/A</v>
      </c>
      <c r="G32" s="34">
        <v>11</v>
      </c>
      <c r="H32" s="11" t="str">
        <f t="shared" si="2"/>
        <v>N/A</v>
      </c>
      <c r="I32" s="12">
        <v>-91.7</v>
      </c>
      <c r="J32" s="12">
        <v>-96</v>
      </c>
      <c r="K32" s="41" t="s">
        <v>732</v>
      </c>
      <c r="L32" s="9" t="str">
        <f t="shared" si="3"/>
        <v>No</v>
      </c>
    </row>
    <row r="33" spans="1:12" x14ac:dyDescent="0.25">
      <c r="A33" s="3" t="s">
        <v>992</v>
      </c>
      <c r="B33" s="33" t="s">
        <v>217</v>
      </c>
      <c r="C33" s="34">
        <v>26</v>
      </c>
      <c r="D33" s="11" t="str">
        <f t="shared" si="0"/>
        <v>N/A</v>
      </c>
      <c r="E33" s="34">
        <v>11</v>
      </c>
      <c r="F33" s="11" t="str">
        <f t="shared" si="1"/>
        <v>N/A</v>
      </c>
      <c r="G33" s="34">
        <v>0</v>
      </c>
      <c r="H33" s="11" t="str">
        <f t="shared" si="2"/>
        <v>N/A</v>
      </c>
      <c r="I33" s="12">
        <v>-57.7</v>
      </c>
      <c r="J33" s="12">
        <v>-100</v>
      </c>
      <c r="K33" s="41" t="s">
        <v>732</v>
      </c>
      <c r="L33" s="9" t="str">
        <f t="shared" si="3"/>
        <v>No</v>
      </c>
    </row>
    <row r="34" spans="1:12" x14ac:dyDescent="0.25">
      <c r="A34" s="42" t="s">
        <v>84</v>
      </c>
      <c r="B34" s="33" t="s">
        <v>217</v>
      </c>
      <c r="C34" s="43">
        <v>708858153</v>
      </c>
      <c r="D34" s="11" t="str">
        <f t="shared" si="0"/>
        <v>N/A</v>
      </c>
      <c r="E34" s="43">
        <v>20863980</v>
      </c>
      <c r="F34" s="11" t="str">
        <f t="shared" si="1"/>
        <v>N/A</v>
      </c>
      <c r="G34" s="43">
        <v>2506034</v>
      </c>
      <c r="H34" s="11" t="str">
        <f t="shared" si="2"/>
        <v>N/A</v>
      </c>
      <c r="I34" s="12">
        <v>-97.1</v>
      </c>
      <c r="J34" s="12">
        <v>-88</v>
      </c>
      <c r="K34" s="41" t="s">
        <v>732</v>
      </c>
      <c r="L34" s="9" t="str">
        <f t="shared" si="3"/>
        <v>No</v>
      </c>
    </row>
    <row r="35" spans="1:12" x14ac:dyDescent="0.25">
      <c r="A35" s="42" t="s">
        <v>1425</v>
      </c>
      <c r="B35" s="33" t="s">
        <v>217</v>
      </c>
      <c r="C35" s="43">
        <v>6971.9409578000004</v>
      </c>
      <c r="D35" s="11" t="str">
        <f t="shared" si="0"/>
        <v>N/A</v>
      </c>
      <c r="E35" s="43">
        <v>3602.2064916999998</v>
      </c>
      <c r="F35" s="11" t="str">
        <f t="shared" si="1"/>
        <v>N/A</v>
      </c>
      <c r="G35" s="43">
        <v>1675.1564171</v>
      </c>
      <c r="H35" s="11" t="str">
        <f t="shared" si="2"/>
        <v>N/A</v>
      </c>
      <c r="I35" s="12">
        <v>-48.3</v>
      </c>
      <c r="J35" s="12">
        <v>-53.5</v>
      </c>
      <c r="K35" s="41" t="s">
        <v>732</v>
      </c>
      <c r="L35" s="9" t="str">
        <f t="shared" si="3"/>
        <v>No</v>
      </c>
    </row>
    <row r="36" spans="1:12" x14ac:dyDescent="0.25">
      <c r="A36" s="42" t="s">
        <v>1426</v>
      </c>
      <c r="B36" s="33" t="s">
        <v>217</v>
      </c>
      <c r="C36" s="43">
        <v>13968.198806</v>
      </c>
      <c r="D36" s="11" t="str">
        <f t="shared" si="0"/>
        <v>N/A</v>
      </c>
      <c r="E36" s="43">
        <v>13574.482759</v>
      </c>
      <c r="F36" s="11" t="str">
        <f t="shared" si="1"/>
        <v>N/A</v>
      </c>
      <c r="G36" s="43">
        <v>7571.0996979000001</v>
      </c>
      <c r="H36" s="11" t="str">
        <f t="shared" si="2"/>
        <v>N/A</v>
      </c>
      <c r="I36" s="12">
        <v>-2.82</v>
      </c>
      <c r="J36" s="12">
        <v>-44.2</v>
      </c>
      <c r="K36" s="41" t="s">
        <v>732</v>
      </c>
      <c r="L36" s="9" t="str">
        <f t="shared" si="3"/>
        <v>No</v>
      </c>
    </row>
    <row r="37" spans="1:12" x14ac:dyDescent="0.25">
      <c r="A37" s="4" t="s">
        <v>107</v>
      </c>
      <c r="B37" s="33" t="s">
        <v>217</v>
      </c>
      <c r="C37" s="43">
        <v>47197795</v>
      </c>
      <c r="D37" s="11" t="str">
        <f t="shared" si="0"/>
        <v>N/A</v>
      </c>
      <c r="E37" s="43">
        <v>1147753</v>
      </c>
      <c r="F37" s="11" t="str">
        <f t="shared" si="1"/>
        <v>N/A</v>
      </c>
      <c r="G37" s="43">
        <v>408003</v>
      </c>
      <c r="H37" s="11" t="str">
        <f t="shared" si="2"/>
        <v>N/A</v>
      </c>
      <c r="I37" s="12">
        <v>-97.6</v>
      </c>
      <c r="J37" s="12">
        <v>-64.5</v>
      </c>
      <c r="K37" s="41" t="s">
        <v>732</v>
      </c>
      <c r="L37" s="9" t="str">
        <f t="shared" si="3"/>
        <v>No</v>
      </c>
    </row>
    <row r="38" spans="1:12" x14ac:dyDescent="0.25">
      <c r="A38" s="42" t="s">
        <v>162</v>
      </c>
      <c r="B38" s="41" t="s">
        <v>221</v>
      </c>
      <c r="C38" s="1">
        <v>877</v>
      </c>
      <c r="D38" s="11" t="str">
        <f>IF($B38="N/A","N/A",IF(C38&gt;0,"No",IF(C38&lt;0,"No","Yes")))</f>
        <v>No</v>
      </c>
      <c r="E38" s="1">
        <v>232</v>
      </c>
      <c r="F38" s="11" t="str">
        <f>IF($B38="N/A","N/A",IF(E38&gt;0,"No",IF(E38&lt;0,"No","Yes")))</f>
        <v>No</v>
      </c>
      <c r="G38" s="1">
        <v>154</v>
      </c>
      <c r="H38" s="11" t="str">
        <f>IF($B38="N/A","N/A",IF(G38&gt;0,"No",IF(G38&lt;0,"No","Yes")))</f>
        <v>No</v>
      </c>
      <c r="I38" s="12">
        <v>-73.5</v>
      </c>
      <c r="J38" s="12">
        <v>-33.6</v>
      </c>
      <c r="K38" s="41" t="s">
        <v>732</v>
      </c>
      <c r="L38" s="9" t="str">
        <f t="shared" si="3"/>
        <v>No</v>
      </c>
    </row>
    <row r="39" spans="1:12" x14ac:dyDescent="0.25">
      <c r="A39" s="42" t="s">
        <v>160</v>
      </c>
      <c r="B39" s="33" t="s">
        <v>217</v>
      </c>
      <c r="C39" s="43">
        <v>325782</v>
      </c>
      <c r="D39" s="11" t="str">
        <f t="shared" ref="D39:D40" si="4">IF($B39="N/A","N/A",IF(C39&gt;10,"No",IF(C39&lt;-10,"No","Yes")))</f>
        <v>N/A</v>
      </c>
      <c r="E39" s="43">
        <v>46755</v>
      </c>
      <c r="F39" s="11" t="str">
        <f t="shared" ref="F39:F40" si="5">IF($B39="N/A","N/A",IF(E39&gt;10,"No",IF(E39&lt;-10,"No","Yes")))</f>
        <v>N/A</v>
      </c>
      <c r="G39" s="43">
        <v>68927</v>
      </c>
      <c r="H39" s="11" t="str">
        <f t="shared" ref="H39:H40" si="6">IF($B39="N/A","N/A",IF(G39&gt;10,"No",IF(G39&lt;-10,"No","Yes")))</f>
        <v>N/A</v>
      </c>
      <c r="I39" s="12">
        <v>-85.6</v>
      </c>
      <c r="J39" s="12">
        <v>47.42</v>
      </c>
      <c r="K39" s="41" t="s">
        <v>732</v>
      </c>
      <c r="L39" s="9" t="str">
        <f t="shared" si="3"/>
        <v>No</v>
      </c>
    </row>
    <row r="40" spans="1:12" x14ac:dyDescent="0.25">
      <c r="A40" s="42" t="s">
        <v>1289</v>
      </c>
      <c r="B40" s="33" t="s">
        <v>217</v>
      </c>
      <c r="C40" s="43">
        <v>371.47320409999998</v>
      </c>
      <c r="D40" s="11" t="str">
        <f t="shared" si="4"/>
        <v>N/A</v>
      </c>
      <c r="E40" s="43">
        <v>201.53017241000001</v>
      </c>
      <c r="F40" s="11" t="str">
        <f t="shared" si="5"/>
        <v>N/A</v>
      </c>
      <c r="G40" s="43">
        <v>447.57792208000001</v>
      </c>
      <c r="H40" s="11" t="str">
        <f t="shared" si="6"/>
        <v>N/A</v>
      </c>
      <c r="I40" s="12">
        <v>-45.7</v>
      </c>
      <c r="J40" s="12">
        <v>122.1</v>
      </c>
      <c r="K40" s="41" t="s">
        <v>732</v>
      </c>
      <c r="L40" s="9" t="str">
        <f>IF(J40="Div by 0", "N/A", IF(OR(J40="N/A",K40="N/A"),"N/A", IF(J40&gt;VALUE(MID(K40,1,2)), "No", IF(J40&lt;-1*VALUE(MID(K40,1,2)), "No", "Yes"))))</f>
        <v>No</v>
      </c>
    </row>
    <row r="41" spans="1:12" x14ac:dyDescent="0.25">
      <c r="A41" s="3" t="s">
        <v>1427</v>
      </c>
      <c r="B41" s="33" t="s">
        <v>217</v>
      </c>
      <c r="C41" s="43">
        <v>14527.74884</v>
      </c>
      <c r="D41" s="11" t="str">
        <f t="shared" ref="D41:D52" si="7">IF($B41="N/A","N/A",IF(C41&gt;10,"No",IF(C41&lt;-10,"No","Yes")))</f>
        <v>N/A</v>
      </c>
      <c r="E41" s="43">
        <v>11194.918455000001</v>
      </c>
      <c r="F41" s="11" t="str">
        <f t="shared" ref="F41:F52" si="8">IF($B41="N/A","N/A",IF(E41&gt;10,"No",IF(E41&lt;-10,"No","Yes")))</f>
        <v>N/A</v>
      </c>
      <c r="G41" s="43">
        <v>164.04301075000001</v>
      </c>
      <c r="H41" s="11" t="str">
        <f t="shared" ref="H41:H52" si="9">IF($B41="N/A","N/A",IF(G41&gt;10,"No",IF(G41&lt;-10,"No","Yes")))</f>
        <v>N/A</v>
      </c>
      <c r="I41" s="12">
        <v>-22.9</v>
      </c>
      <c r="J41" s="12">
        <v>-98.5</v>
      </c>
      <c r="K41" s="41" t="s">
        <v>732</v>
      </c>
      <c r="L41" s="9" t="str">
        <f t="shared" ref="L41:L52" si="10">IF(J41="Div by 0", "N/A", IF(K41="N/A","N/A", IF(J41&gt;VALUE(MID(K41,1,2)), "No", IF(J41&lt;-1*VALUE(MID(K41,1,2)), "No", "Yes"))))</f>
        <v>No</v>
      </c>
    </row>
    <row r="42" spans="1:12" x14ac:dyDescent="0.25">
      <c r="A42" s="3" t="s">
        <v>1428</v>
      </c>
      <c r="B42" s="33" t="s">
        <v>217</v>
      </c>
      <c r="C42" s="43">
        <v>2699.7782149</v>
      </c>
      <c r="D42" s="11" t="str">
        <f t="shared" si="7"/>
        <v>N/A</v>
      </c>
      <c r="E42" s="43">
        <v>130.18032787000001</v>
      </c>
      <c r="F42" s="11" t="str">
        <f t="shared" si="8"/>
        <v>N/A</v>
      </c>
      <c r="G42" s="43">
        <v>14.734939759</v>
      </c>
      <c r="H42" s="11" t="str">
        <f t="shared" si="9"/>
        <v>N/A</v>
      </c>
      <c r="I42" s="12">
        <v>-95.2</v>
      </c>
      <c r="J42" s="12">
        <v>-88.7</v>
      </c>
      <c r="K42" s="41" t="s">
        <v>732</v>
      </c>
      <c r="L42" s="9" t="str">
        <f t="shared" si="10"/>
        <v>No</v>
      </c>
    </row>
    <row r="43" spans="1:12" x14ac:dyDescent="0.25">
      <c r="A43" s="3" t="s">
        <v>1429</v>
      </c>
      <c r="B43" s="33" t="s">
        <v>217</v>
      </c>
      <c r="C43" s="43">
        <v>2787.0163934000002</v>
      </c>
      <c r="D43" s="11" t="str">
        <f t="shared" si="7"/>
        <v>N/A</v>
      </c>
      <c r="E43" s="43">
        <v>0</v>
      </c>
      <c r="F43" s="11" t="str">
        <f t="shared" si="8"/>
        <v>N/A</v>
      </c>
      <c r="G43" s="43" t="s">
        <v>1742</v>
      </c>
      <c r="H43" s="11" t="str">
        <f t="shared" si="9"/>
        <v>N/A</v>
      </c>
      <c r="I43" s="12">
        <v>-100</v>
      </c>
      <c r="J43" s="12" t="s">
        <v>1742</v>
      </c>
      <c r="K43" s="41" t="s">
        <v>732</v>
      </c>
      <c r="L43" s="9" t="str">
        <f t="shared" si="10"/>
        <v>N/A</v>
      </c>
    </row>
    <row r="44" spans="1:12" x14ac:dyDescent="0.25">
      <c r="A44" s="3" t="s">
        <v>1430</v>
      </c>
      <c r="B44" s="33" t="s">
        <v>217</v>
      </c>
      <c r="C44" s="43">
        <v>1417.8359375</v>
      </c>
      <c r="D44" s="11" t="str">
        <f t="shared" si="7"/>
        <v>N/A</v>
      </c>
      <c r="E44" s="43">
        <v>222.12</v>
      </c>
      <c r="F44" s="11" t="str">
        <f t="shared" si="8"/>
        <v>N/A</v>
      </c>
      <c r="G44" s="43">
        <v>213</v>
      </c>
      <c r="H44" s="11" t="str">
        <f t="shared" si="9"/>
        <v>N/A</v>
      </c>
      <c r="I44" s="12">
        <v>-84.3</v>
      </c>
      <c r="J44" s="12">
        <v>-4.1100000000000003</v>
      </c>
      <c r="K44" s="41" t="s">
        <v>732</v>
      </c>
      <c r="L44" s="9" t="str">
        <f t="shared" si="10"/>
        <v>Yes</v>
      </c>
    </row>
    <row r="45" spans="1:12" x14ac:dyDescent="0.25">
      <c r="A45" s="3" t="s">
        <v>1431</v>
      </c>
      <c r="B45" s="33" t="s">
        <v>217</v>
      </c>
      <c r="C45" s="43">
        <v>23152.875178999999</v>
      </c>
      <c r="D45" s="11" t="str">
        <f t="shared" si="7"/>
        <v>N/A</v>
      </c>
      <c r="E45" s="43">
        <v>35436.739726</v>
      </c>
      <c r="F45" s="11" t="str">
        <f t="shared" si="8"/>
        <v>N/A</v>
      </c>
      <c r="G45" s="43">
        <v>1700.875</v>
      </c>
      <c r="H45" s="11" t="str">
        <f t="shared" si="9"/>
        <v>N/A</v>
      </c>
      <c r="I45" s="12">
        <v>53.06</v>
      </c>
      <c r="J45" s="12">
        <v>-95.2</v>
      </c>
      <c r="K45" s="41" t="s">
        <v>732</v>
      </c>
      <c r="L45" s="9" t="str">
        <f t="shared" si="10"/>
        <v>No</v>
      </c>
    </row>
    <row r="46" spans="1:12" x14ac:dyDescent="0.25">
      <c r="A46" s="3" t="s">
        <v>1432</v>
      </c>
      <c r="B46" s="33" t="s">
        <v>217</v>
      </c>
      <c r="C46" s="43">
        <v>4562.3896103999996</v>
      </c>
      <c r="D46" s="11" t="str">
        <f t="shared" si="7"/>
        <v>N/A</v>
      </c>
      <c r="E46" s="43">
        <v>8.25</v>
      </c>
      <c r="F46" s="11" t="str">
        <f t="shared" si="8"/>
        <v>N/A</v>
      </c>
      <c r="G46" s="43" t="s">
        <v>1742</v>
      </c>
      <c r="H46" s="11" t="str">
        <f t="shared" si="9"/>
        <v>N/A</v>
      </c>
      <c r="I46" s="12">
        <v>-99.8</v>
      </c>
      <c r="J46" s="12" t="s">
        <v>1742</v>
      </c>
      <c r="K46" s="41" t="s">
        <v>732</v>
      </c>
      <c r="L46" s="9" t="str">
        <f t="shared" si="10"/>
        <v>N/A</v>
      </c>
    </row>
    <row r="47" spans="1:12" x14ac:dyDescent="0.25">
      <c r="A47" s="3" t="s">
        <v>1433</v>
      </c>
      <c r="B47" s="33" t="s">
        <v>217</v>
      </c>
      <c r="C47" s="43">
        <v>4676.1516916</v>
      </c>
      <c r="D47" s="11" t="str">
        <f t="shared" si="7"/>
        <v>N/A</v>
      </c>
      <c r="E47" s="43">
        <v>2944.7520457000001</v>
      </c>
      <c r="F47" s="11" t="str">
        <f t="shared" si="8"/>
        <v>N/A</v>
      </c>
      <c r="G47" s="43">
        <v>1774.6539842</v>
      </c>
      <c r="H47" s="11" t="str">
        <f t="shared" si="9"/>
        <v>N/A</v>
      </c>
      <c r="I47" s="12">
        <v>-37</v>
      </c>
      <c r="J47" s="12">
        <v>-39.700000000000003</v>
      </c>
      <c r="K47" s="41" t="s">
        <v>732</v>
      </c>
      <c r="L47" s="9" t="str">
        <f t="shared" si="10"/>
        <v>No</v>
      </c>
    </row>
    <row r="48" spans="1:12" x14ac:dyDescent="0.25">
      <c r="A48" s="3" t="s">
        <v>1434</v>
      </c>
      <c r="B48" s="41" t="s">
        <v>217</v>
      </c>
      <c r="C48" s="14">
        <v>3291.0506316999999</v>
      </c>
      <c r="D48" s="11" t="str">
        <f t="shared" si="7"/>
        <v>N/A</v>
      </c>
      <c r="E48" s="14">
        <v>2065.4760267000001</v>
      </c>
      <c r="F48" s="11" t="str">
        <f t="shared" si="8"/>
        <v>N/A</v>
      </c>
      <c r="G48" s="14">
        <v>1593.2401778999999</v>
      </c>
      <c r="H48" s="11" t="str">
        <f t="shared" si="9"/>
        <v>N/A</v>
      </c>
      <c r="I48" s="12">
        <v>-37.200000000000003</v>
      </c>
      <c r="J48" s="12">
        <v>-22.9</v>
      </c>
      <c r="K48" s="41" t="s">
        <v>732</v>
      </c>
      <c r="L48" s="9" t="str">
        <f t="shared" si="10"/>
        <v>Yes</v>
      </c>
    </row>
    <row r="49" spans="1:12" x14ac:dyDescent="0.25">
      <c r="A49" s="3" t="s">
        <v>1435</v>
      </c>
      <c r="B49" s="41" t="s">
        <v>217</v>
      </c>
      <c r="C49" s="14">
        <v>1973.5808383000001</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1898.5718271000001</v>
      </c>
      <c r="D50" s="11" t="str">
        <f t="shared" si="7"/>
        <v>N/A</v>
      </c>
      <c r="E50" s="14">
        <v>285.08430233000001</v>
      </c>
      <c r="F50" s="11" t="str">
        <f t="shared" si="8"/>
        <v>N/A</v>
      </c>
      <c r="G50" s="14">
        <v>250.23529411999999</v>
      </c>
      <c r="H50" s="11" t="str">
        <f t="shared" si="9"/>
        <v>N/A</v>
      </c>
      <c r="I50" s="12">
        <v>-85</v>
      </c>
      <c r="J50" s="12">
        <v>-12.2</v>
      </c>
      <c r="K50" s="41" t="s">
        <v>732</v>
      </c>
      <c r="L50" s="9" t="str">
        <f t="shared" si="10"/>
        <v>Yes</v>
      </c>
    </row>
    <row r="51" spans="1:12" x14ac:dyDescent="0.25">
      <c r="A51" s="3" t="s">
        <v>1437</v>
      </c>
      <c r="B51" s="41" t="s">
        <v>217</v>
      </c>
      <c r="C51" s="14">
        <v>38556.418819999999</v>
      </c>
      <c r="D51" s="11" t="str">
        <f t="shared" si="7"/>
        <v>N/A</v>
      </c>
      <c r="E51" s="14">
        <v>23172.947790999999</v>
      </c>
      <c r="F51" s="11" t="str">
        <f t="shared" si="8"/>
        <v>N/A</v>
      </c>
      <c r="G51" s="14">
        <v>31430.400000000001</v>
      </c>
      <c r="H51" s="11" t="str">
        <f t="shared" si="9"/>
        <v>N/A</v>
      </c>
      <c r="I51" s="12">
        <v>-39.9</v>
      </c>
      <c r="J51" s="12">
        <v>35.630000000000003</v>
      </c>
      <c r="K51" s="41" t="s">
        <v>732</v>
      </c>
      <c r="L51" s="9" t="str">
        <f t="shared" si="10"/>
        <v>No</v>
      </c>
    </row>
    <row r="52" spans="1:12" x14ac:dyDescent="0.25">
      <c r="A52" s="3" t="s">
        <v>1438</v>
      </c>
      <c r="B52" s="41" t="s">
        <v>217</v>
      </c>
      <c r="C52" s="14">
        <v>18.038461538</v>
      </c>
      <c r="D52" s="11" t="str">
        <f t="shared" si="7"/>
        <v>N/A</v>
      </c>
      <c r="E52" s="14">
        <v>0.90909090910000001</v>
      </c>
      <c r="F52" s="11" t="str">
        <f t="shared" si="8"/>
        <v>N/A</v>
      </c>
      <c r="G52" s="14" t="s">
        <v>1742</v>
      </c>
      <c r="H52" s="11" t="str">
        <f t="shared" si="9"/>
        <v>N/A</v>
      </c>
      <c r="I52" s="12">
        <v>-95</v>
      </c>
      <c r="J52" s="12" t="s">
        <v>1742</v>
      </c>
      <c r="K52" s="41" t="s">
        <v>732</v>
      </c>
      <c r="L52" s="9" t="str">
        <f t="shared" si="10"/>
        <v>N/A</v>
      </c>
    </row>
    <row r="53" spans="1:12" x14ac:dyDescent="0.25">
      <c r="A53" s="42" t="s">
        <v>1612</v>
      </c>
      <c r="B53" s="33" t="s">
        <v>217</v>
      </c>
      <c r="C53" s="43">
        <v>11020697</v>
      </c>
      <c r="D53" s="11" t="str">
        <f t="shared" ref="D53:D122" si="11">IF($B53="N/A","N/A",IF(C53&gt;10,"No",IF(C53&lt;-10,"No","Yes")))</f>
        <v>N/A</v>
      </c>
      <c r="E53" s="43">
        <v>475707</v>
      </c>
      <c r="F53" s="11" t="str">
        <f t="shared" ref="F53:F122" si="12">IF($B53="N/A","N/A",IF(E53&gt;10,"No",IF(E53&lt;-10,"No","Yes")))</f>
        <v>N/A</v>
      </c>
      <c r="G53" s="43">
        <v>42359</v>
      </c>
      <c r="H53" s="11" t="str">
        <f t="shared" ref="H53:H122" si="13">IF($B53="N/A","N/A",IF(G53&gt;10,"No",IF(G53&lt;-10,"No","Yes")))</f>
        <v>N/A</v>
      </c>
      <c r="I53" s="12">
        <v>-95.7</v>
      </c>
      <c r="J53" s="12">
        <v>-91.1</v>
      </c>
      <c r="K53" s="41" t="s">
        <v>732</v>
      </c>
      <c r="L53" s="9" t="str">
        <f t="shared" ref="L53:L113" si="14">IF(J53="Div by 0", "N/A", IF(K53="N/A","N/A", IF(J53&gt;VALUE(MID(K53,1,2)), "No", IF(J53&lt;-1*VALUE(MID(K53,1,2)), "No", "Yes"))))</f>
        <v>No</v>
      </c>
    </row>
    <row r="54" spans="1:12" x14ac:dyDescent="0.25">
      <c r="A54" s="42" t="s">
        <v>598</v>
      </c>
      <c r="B54" s="33" t="s">
        <v>217</v>
      </c>
      <c r="C54" s="34">
        <v>3693</v>
      </c>
      <c r="D54" s="11" t="str">
        <f t="shared" si="11"/>
        <v>N/A</v>
      </c>
      <c r="E54" s="34">
        <v>163</v>
      </c>
      <c r="F54" s="11" t="str">
        <f t="shared" si="12"/>
        <v>N/A</v>
      </c>
      <c r="G54" s="34">
        <v>23</v>
      </c>
      <c r="H54" s="11" t="str">
        <f t="shared" si="13"/>
        <v>N/A</v>
      </c>
      <c r="I54" s="12">
        <v>-95.6</v>
      </c>
      <c r="J54" s="12">
        <v>-85.9</v>
      </c>
      <c r="K54" s="41" t="s">
        <v>732</v>
      </c>
      <c r="L54" s="9" t="str">
        <f t="shared" si="14"/>
        <v>No</v>
      </c>
    </row>
    <row r="55" spans="1:12" x14ac:dyDescent="0.25">
      <c r="A55" s="42" t="s">
        <v>1439</v>
      </c>
      <c r="B55" s="33" t="s">
        <v>217</v>
      </c>
      <c r="C55" s="43">
        <v>2984.2125642999999</v>
      </c>
      <c r="D55" s="11" t="str">
        <f t="shared" si="11"/>
        <v>N/A</v>
      </c>
      <c r="E55" s="43">
        <v>2918.4478528</v>
      </c>
      <c r="F55" s="11" t="str">
        <f t="shared" si="12"/>
        <v>N/A</v>
      </c>
      <c r="G55" s="43">
        <v>1841.6956522</v>
      </c>
      <c r="H55" s="11" t="str">
        <f t="shared" si="13"/>
        <v>N/A</v>
      </c>
      <c r="I55" s="12">
        <v>-2.2000000000000002</v>
      </c>
      <c r="J55" s="12">
        <v>-36.9</v>
      </c>
      <c r="K55" s="41" t="s">
        <v>732</v>
      </c>
      <c r="L55" s="9" t="str">
        <f t="shared" si="14"/>
        <v>No</v>
      </c>
    </row>
    <row r="56" spans="1:12" x14ac:dyDescent="0.25">
      <c r="A56" s="42" t="s">
        <v>1440</v>
      </c>
      <c r="B56" s="33" t="s">
        <v>217</v>
      </c>
      <c r="C56" s="34">
        <v>2.729488221</v>
      </c>
      <c r="D56" s="11" t="str">
        <f t="shared" si="11"/>
        <v>N/A</v>
      </c>
      <c r="E56" s="34">
        <v>2.5276073619999999</v>
      </c>
      <c r="F56" s="11" t="str">
        <f t="shared" si="12"/>
        <v>N/A</v>
      </c>
      <c r="G56" s="34">
        <v>0.47826086960000003</v>
      </c>
      <c r="H56" s="11" t="str">
        <f t="shared" si="13"/>
        <v>N/A</v>
      </c>
      <c r="I56" s="12">
        <v>-7.4</v>
      </c>
      <c r="J56" s="12">
        <v>-81.099999999999994</v>
      </c>
      <c r="K56" s="41" t="s">
        <v>732</v>
      </c>
      <c r="L56" s="9" t="str">
        <f t="shared" si="14"/>
        <v>No</v>
      </c>
    </row>
    <row r="57" spans="1:12" x14ac:dyDescent="0.25">
      <c r="A57" s="42" t="s">
        <v>599</v>
      </c>
      <c r="B57" s="33" t="s">
        <v>217</v>
      </c>
      <c r="C57" s="43">
        <v>11761</v>
      </c>
      <c r="D57" s="11" t="str">
        <f t="shared" si="11"/>
        <v>N/A</v>
      </c>
      <c r="E57" s="43">
        <v>0</v>
      </c>
      <c r="F57" s="11" t="str">
        <f t="shared" si="12"/>
        <v>N/A</v>
      </c>
      <c r="G57" s="43">
        <v>0</v>
      </c>
      <c r="H57" s="11" t="str">
        <f t="shared" si="13"/>
        <v>N/A</v>
      </c>
      <c r="I57" s="12">
        <v>-100</v>
      </c>
      <c r="J57" s="12" t="s">
        <v>1742</v>
      </c>
      <c r="K57" s="41" t="s">
        <v>732</v>
      </c>
      <c r="L57" s="9" t="str">
        <f t="shared" si="14"/>
        <v>N/A</v>
      </c>
    </row>
    <row r="58" spans="1:12" x14ac:dyDescent="0.25">
      <c r="A58" s="42" t="s">
        <v>600</v>
      </c>
      <c r="B58" s="33" t="s">
        <v>217</v>
      </c>
      <c r="C58" s="34">
        <v>12</v>
      </c>
      <c r="D58" s="11" t="str">
        <f t="shared" si="11"/>
        <v>N/A</v>
      </c>
      <c r="E58" s="34">
        <v>0</v>
      </c>
      <c r="F58" s="11" t="str">
        <f t="shared" si="12"/>
        <v>N/A</v>
      </c>
      <c r="G58" s="34">
        <v>0</v>
      </c>
      <c r="H58" s="11" t="str">
        <f t="shared" si="13"/>
        <v>N/A</v>
      </c>
      <c r="I58" s="12">
        <v>-100</v>
      </c>
      <c r="J58" s="12" t="s">
        <v>1742</v>
      </c>
      <c r="K58" s="41" t="s">
        <v>732</v>
      </c>
      <c r="L58" s="9" t="str">
        <f t="shared" si="14"/>
        <v>N/A</v>
      </c>
    </row>
    <row r="59" spans="1:12" x14ac:dyDescent="0.25">
      <c r="A59" s="42" t="s">
        <v>1441</v>
      </c>
      <c r="B59" s="33" t="s">
        <v>217</v>
      </c>
      <c r="C59" s="43">
        <v>980.08333332999996</v>
      </c>
      <c r="D59" s="11" t="str">
        <f t="shared" si="11"/>
        <v>N/A</v>
      </c>
      <c r="E59" s="43" t="s">
        <v>1742</v>
      </c>
      <c r="F59" s="11" t="str">
        <f t="shared" si="12"/>
        <v>N/A</v>
      </c>
      <c r="G59" s="43" t="s">
        <v>1742</v>
      </c>
      <c r="H59" s="11" t="str">
        <f t="shared" si="13"/>
        <v>N/A</v>
      </c>
      <c r="I59" s="12" t="s">
        <v>1742</v>
      </c>
      <c r="J59" s="12" t="s">
        <v>1742</v>
      </c>
      <c r="K59" s="41" t="s">
        <v>732</v>
      </c>
      <c r="L59" s="9" t="str">
        <f t="shared" si="14"/>
        <v>N/A</v>
      </c>
    </row>
    <row r="60" spans="1:12" ht="25" x14ac:dyDescent="0.25">
      <c r="A60" s="42" t="s">
        <v>601</v>
      </c>
      <c r="B60" s="33" t="s">
        <v>217</v>
      </c>
      <c r="C60" s="43">
        <v>2032</v>
      </c>
      <c r="D60" s="11" t="str">
        <f t="shared" si="11"/>
        <v>N/A</v>
      </c>
      <c r="E60" s="43">
        <v>12447</v>
      </c>
      <c r="F60" s="11" t="str">
        <f t="shared" si="12"/>
        <v>N/A</v>
      </c>
      <c r="G60" s="43">
        <v>4940</v>
      </c>
      <c r="H60" s="11" t="str">
        <f t="shared" si="13"/>
        <v>N/A</v>
      </c>
      <c r="I60" s="12">
        <v>512.5</v>
      </c>
      <c r="J60" s="12">
        <v>-60.3</v>
      </c>
      <c r="K60" s="41" t="s">
        <v>732</v>
      </c>
      <c r="L60" s="9" t="str">
        <f t="shared" si="14"/>
        <v>No</v>
      </c>
    </row>
    <row r="61" spans="1:12" x14ac:dyDescent="0.25">
      <c r="A61" s="4" t="s">
        <v>602</v>
      </c>
      <c r="B61" s="41" t="s">
        <v>217</v>
      </c>
      <c r="C61" s="1">
        <v>11</v>
      </c>
      <c r="D61" s="11" t="str">
        <f t="shared" si="11"/>
        <v>N/A</v>
      </c>
      <c r="E61" s="1">
        <v>11</v>
      </c>
      <c r="F61" s="11" t="str">
        <f t="shared" si="12"/>
        <v>N/A</v>
      </c>
      <c r="G61" s="1">
        <v>11</v>
      </c>
      <c r="H61" s="11" t="str">
        <f t="shared" si="13"/>
        <v>N/A</v>
      </c>
      <c r="I61" s="12">
        <v>-16.7</v>
      </c>
      <c r="J61" s="12">
        <v>0</v>
      </c>
      <c r="K61" s="41" t="s">
        <v>732</v>
      </c>
      <c r="L61" s="9" t="str">
        <f t="shared" si="14"/>
        <v>Yes</v>
      </c>
    </row>
    <row r="62" spans="1:12" ht="25" x14ac:dyDescent="0.25">
      <c r="A62" s="4" t="s">
        <v>1442</v>
      </c>
      <c r="B62" s="41" t="s">
        <v>217</v>
      </c>
      <c r="C62" s="14">
        <v>338.66666666999998</v>
      </c>
      <c r="D62" s="11" t="str">
        <f t="shared" si="11"/>
        <v>N/A</v>
      </c>
      <c r="E62" s="14">
        <v>2489.4</v>
      </c>
      <c r="F62" s="11" t="str">
        <f t="shared" si="12"/>
        <v>N/A</v>
      </c>
      <c r="G62" s="14">
        <v>988</v>
      </c>
      <c r="H62" s="11" t="str">
        <f t="shared" si="13"/>
        <v>N/A</v>
      </c>
      <c r="I62" s="12">
        <v>635.1</v>
      </c>
      <c r="J62" s="12">
        <v>-60.3</v>
      </c>
      <c r="K62" s="41" t="s">
        <v>732</v>
      </c>
      <c r="L62" s="9" t="str">
        <f t="shared" si="14"/>
        <v>No</v>
      </c>
    </row>
    <row r="63" spans="1:12" x14ac:dyDescent="0.25">
      <c r="A63" s="4" t="s">
        <v>603</v>
      </c>
      <c r="B63" s="41" t="s">
        <v>217</v>
      </c>
      <c r="C63" s="14">
        <v>84370935</v>
      </c>
      <c r="D63" s="11" t="str">
        <f t="shared" si="11"/>
        <v>N/A</v>
      </c>
      <c r="E63" s="14">
        <v>140778</v>
      </c>
      <c r="F63" s="11" t="str">
        <f t="shared" si="12"/>
        <v>N/A</v>
      </c>
      <c r="G63" s="14">
        <v>432429</v>
      </c>
      <c r="H63" s="11" t="str">
        <f t="shared" si="13"/>
        <v>N/A</v>
      </c>
      <c r="I63" s="12">
        <v>-99.8</v>
      </c>
      <c r="J63" s="12">
        <v>207.2</v>
      </c>
      <c r="K63" s="41" t="s">
        <v>732</v>
      </c>
      <c r="L63" s="9" t="str">
        <f t="shared" si="14"/>
        <v>No</v>
      </c>
    </row>
    <row r="64" spans="1:12" x14ac:dyDescent="0.25">
      <c r="A64" s="4" t="s">
        <v>604</v>
      </c>
      <c r="B64" s="41" t="s">
        <v>217</v>
      </c>
      <c r="C64" s="1">
        <v>384</v>
      </c>
      <c r="D64" s="11" t="str">
        <f t="shared" si="11"/>
        <v>N/A</v>
      </c>
      <c r="E64" s="1">
        <v>11</v>
      </c>
      <c r="F64" s="11" t="str">
        <f t="shared" si="12"/>
        <v>N/A</v>
      </c>
      <c r="G64" s="1">
        <v>11</v>
      </c>
      <c r="H64" s="11" t="str">
        <f t="shared" si="13"/>
        <v>N/A</v>
      </c>
      <c r="I64" s="12">
        <v>-99.5</v>
      </c>
      <c r="J64" s="12">
        <v>100</v>
      </c>
      <c r="K64" s="41" t="s">
        <v>732</v>
      </c>
      <c r="L64" s="9" t="str">
        <f t="shared" si="14"/>
        <v>No</v>
      </c>
    </row>
    <row r="65" spans="1:12" x14ac:dyDescent="0.25">
      <c r="A65" s="4" t="s">
        <v>1443</v>
      </c>
      <c r="B65" s="41" t="s">
        <v>217</v>
      </c>
      <c r="C65" s="14">
        <v>219715.97656000001</v>
      </c>
      <c r="D65" s="11" t="str">
        <f t="shared" si="11"/>
        <v>N/A</v>
      </c>
      <c r="E65" s="14">
        <v>70389</v>
      </c>
      <c r="F65" s="11" t="str">
        <f t="shared" si="12"/>
        <v>N/A</v>
      </c>
      <c r="G65" s="14">
        <v>108107.25</v>
      </c>
      <c r="H65" s="11" t="str">
        <f t="shared" si="13"/>
        <v>N/A</v>
      </c>
      <c r="I65" s="12">
        <v>-68</v>
      </c>
      <c r="J65" s="12">
        <v>53.59</v>
      </c>
      <c r="K65" s="41" t="s">
        <v>732</v>
      </c>
      <c r="L65" s="9" t="str">
        <f t="shared" si="14"/>
        <v>No</v>
      </c>
    </row>
    <row r="66" spans="1:12" x14ac:dyDescent="0.25">
      <c r="A66" s="4" t="s">
        <v>605</v>
      </c>
      <c r="B66" s="41" t="s">
        <v>217</v>
      </c>
      <c r="C66" s="14">
        <v>340345157</v>
      </c>
      <c r="D66" s="11" t="str">
        <f t="shared" si="11"/>
        <v>N/A</v>
      </c>
      <c r="E66" s="14">
        <v>5913932</v>
      </c>
      <c r="F66" s="11" t="str">
        <f t="shared" si="12"/>
        <v>N/A</v>
      </c>
      <c r="G66" s="14">
        <v>61983</v>
      </c>
      <c r="H66" s="11" t="str">
        <f t="shared" si="13"/>
        <v>N/A</v>
      </c>
      <c r="I66" s="12">
        <v>-98.3</v>
      </c>
      <c r="J66" s="12">
        <v>-99</v>
      </c>
      <c r="K66" s="41" t="s">
        <v>732</v>
      </c>
      <c r="L66" s="9" t="str">
        <f t="shared" si="14"/>
        <v>No</v>
      </c>
    </row>
    <row r="67" spans="1:12" x14ac:dyDescent="0.25">
      <c r="A67" s="4" t="s">
        <v>606</v>
      </c>
      <c r="B67" s="41" t="s">
        <v>217</v>
      </c>
      <c r="C67" s="1">
        <v>12921</v>
      </c>
      <c r="D67" s="11" t="str">
        <f t="shared" si="11"/>
        <v>N/A</v>
      </c>
      <c r="E67" s="1">
        <v>162</v>
      </c>
      <c r="F67" s="11" t="str">
        <f t="shared" si="12"/>
        <v>N/A</v>
      </c>
      <c r="G67" s="1">
        <v>11</v>
      </c>
      <c r="H67" s="11" t="str">
        <f t="shared" si="13"/>
        <v>N/A</v>
      </c>
      <c r="I67" s="12">
        <v>-98.7</v>
      </c>
      <c r="J67" s="12">
        <v>-96.9</v>
      </c>
      <c r="K67" s="41" t="s">
        <v>732</v>
      </c>
      <c r="L67" s="9" t="str">
        <f t="shared" si="14"/>
        <v>No</v>
      </c>
    </row>
    <row r="68" spans="1:12" x14ac:dyDescent="0.25">
      <c r="A68" s="4" t="s">
        <v>1444</v>
      </c>
      <c r="B68" s="41" t="s">
        <v>217</v>
      </c>
      <c r="C68" s="14">
        <v>26340.465676</v>
      </c>
      <c r="D68" s="11" t="str">
        <f t="shared" si="11"/>
        <v>N/A</v>
      </c>
      <c r="E68" s="14">
        <v>36505.753085999997</v>
      </c>
      <c r="F68" s="11" t="str">
        <f t="shared" si="12"/>
        <v>N/A</v>
      </c>
      <c r="G68" s="14">
        <v>12396.6</v>
      </c>
      <c r="H68" s="11" t="str">
        <f t="shared" si="13"/>
        <v>N/A</v>
      </c>
      <c r="I68" s="12">
        <v>38.590000000000003</v>
      </c>
      <c r="J68" s="12">
        <v>-66</v>
      </c>
      <c r="K68" s="41" t="s">
        <v>732</v>
      </c>
      <c r="L68" s="9" t="str">
        <f t="shared" si="14"/>
        <v>No</v>
      </c>
    </row>
    <row r="69" spans="1:12" x14ac:dyDescent="0.25">
      <c r="A69" s="4" t="s">
        <v>607</v>
      </c>
      <c r="B69" s="41" t="s">
        <v>217</v>
      </c>
      <c r="C69" s="14">
        <v>11056255</v>
      </c>
      <c r="D69" s="11" t="str">
        <f t="shared" si="11"/>
        <v>N/A</v>
      </c>
      <c r="E69" s="14">
        <v>378121</v>
      </c>
      <c r="F69" s="11" t="str">
        <f t="shared" si="12"/>
        <v>N/A</v>
      </c>
      <c r="G69" s="14">
        <v>27968</v>
      </c>
      <c r="H69" s="11" t="str">
        <f t="shared" si="13"/>
        <v>N/A</v>
      </c>
      <c r="I69" s="12">
        <v>-96.6</v>
      </c>
      <c r="J69" s="12">
        <v>-92.6</v>
      </c>
      <c r="K69" s="41" t="s">
        <v>732</v>
      </c>
      <c r="L69" s="9" t="str">
        <f t="shared" si="14"/>
        <v>No</v>
      </c>
    </row>
    <row r="70" spans="1:12" x14ac:dyDescent="0.25">
      <c r="A70" s="4" t="s">
        <v>608</v>
      </c>
      <c r="B70" s="41" t="s">
        <v>217</v>
      </c>
      <c r="C70" s="1">
        <v>9669</v>
      </c>
      <c r="D70" s="11" t="str">
        <f t="shared" si="11"/>
        <v>N/A</v>
      </c>
      <c r="E70" s="1">
        <v>520</v>
      </c>
      <c r="F70" s="11" t="str">
        <f t="shared" si="12"/>
        <v>N/A</v>
      </c>
      <c r="G70" s="1">
        <v>106</v>
      </c>
      <c r="H70" s="11" t="str">
        <f t="shared" si="13"/>
        <v>N/A</v>
      </c>
      <c r="I70" s="12">
        <v>-94.6</v>
      </c>
      <c r="J70" s="12">
        <v>-79.599999999999994</v>
      </c>
      <c r="K70" s="41" t="s">
        <v>732</v>
      </c>
      <c r="L70" s="9" t="str">
        <f t="shared" si="14"/>
        <v>No</v>
      </c>
    </row>
    <row r="71" spans="1:12" x14ac:dyDescent="0.25">
      <c r="A71" s="4" t="s">
        <v>1445</v>
      </c>
      <c r="B71" s="41" t="s">
        <v>217</v>
      </c>
      <c r="C71" s="14">
        <v>1143.4745062</v>
      </c>
      <c r="D71" s="11" t="str">
        <f t="shared" si="11"/>
        <v>N/A</v>
      </c>
      <c r="E71" s="14">
        <v>727.15576923000003</v>
      </c>
      <c r="F71" s="11" t="str">
        <f t="shared" si="12"/>
        <v>N/A</v>
      </c>
      <c r="G71" s="14">
        <v>263.84905659999998</v>
      </c>
      <c r="H71" s="11" t="str">
        <f t="shared" si="13"/>
        <v>N/A</v>
      </c>
      <c r="I71" s="12">
        <v>-36.4</v>
      </c>
      <c r="J71" s="12">
        <v>-63.7</v>
      </c>
      <c r="K71" s="41" t="s">
        <v>732</v>
      </c>
      <c r="L71" s="9" t="str">
        <f t="shared" si="14"/>
        <v>No</v>
      </c>
    </row>
    <row r="72" spans="1:12" x14ac:dyDescent="0.25">
      <c r="A72" s="4" t="s">
        <v>609</v>
      </c>
      <c r="B72" s="41" t="s">
        <v>217</v>
      </c>
      <c r="C72" s="14">
        <v>185918</v>
      </c>
      <c r="D72" s="11" t="str">
        <f t="shared" si="11"/>
        <v>N/A</v>
      </c>
      <c r="E72" s="14">
        <v>160872</v>
      </c>
      <c r="F72" s="11" t="str">
        <f t="shared" si="12"/>
        <v>N/A</v>
      </c>
      <c r="G72" s="14">
        <v>84857</v>
      </c>
      <c r="H72" s="11" t="str">
        <f t="shared" si="13"/>
        <v>N/A</v>
      </c>
      <c r="I72" s="12">
        <v>-13.5</v>
      </c>
      <c r="J72" s="12">
        <v>-47.3</v>
      </c>
      <c r="K72" s="41" t="s">
        <v>732</v>
      </c>
      <c r="L72" s="9" t="str">
        <f t="shared" si="14"/>
        <v>No</v>
      </c>
    </row>
    <row r="73" spans="1:12" x14ac:dyDescent="0.25">
      <c r="A73" s="4" t="s">
        <v>610</v>
      </c>
      <c r="B73" s="41" t="s">
        <v>217</v>
      </c>
      <c r="C73" s="1">
        <v>215</v>
      </c>
      <c r="D73" s="11" t="str">
        <f t="shared" si="11"/>
        <v>N/A</v>
      </c>
      <c r="E73" s="1">
        <v>209</v>
      </c>
      <c r="F73" s="11" t="str">
        <f t="shared" si="12"/>
        <v>N/A</v>
      </c>
      <c r="G73" s="1">
        <v>125</v>
      </c>
      <c r="H73" s="11" t="str">
        <f t="shared" si="13"/>
        <v>N/A</v>
      </c>
      <c r="I73" s="12">
        <v>-2.79</v>
      </c>
      <c r="J73" s="12">
        <v>-40.200000000000003</v>
      </c>
      <c r="K73" s="41" t="s">
        <v>732</v>
      </c>
      <c r="L73" s="9" t="str">
        <f t="shared" si="14"/>
        <v>No</v>
      </c>
    </row>
    <row r="74" spans="1:12" x14ac:dyDescent="0.25">
      <c r="A74" s="4" t="s">
        <v>1446</v>
      </c>
      <c r="B74" s="41" t="s">
        <v>217</v>
      </c>
      <c r="C74" s="14">
        <v>864.73488371999997</v>
      </c>
      <c r="D74" s="11" t="str">
        <f t="shared" si="11"/>
        <v>N/A</v>
      </c>
      <c r="E74" s="14">
        <v>769.72248804000003</v>
      </c>
      <c r="F74" s="11" t="str">
        <f t="shared" si="12"/>
        <v>N/A</v>
      </c>
      <c r="G74" s="14">
        <v>678.85599999999999</v>
      </c>
      <c r="H74" s="11" t="str">
        <f t="shared" si="13"/>
        <v>N/A</v>
      </c>
      <c r="I74" s="12">
        <v>-11</v>
      </c>
      <c r="J74" s="12">
        <v>-11.8</v>
      </c>
      <c r="K74" s="41" t="s">
        <v>732</v>
      </c>
      <c r="L74" s="9" t="str">
        <f t="shared" si="14"/>
        <v>Yes</v>
      </c>
    </row>
    <row r="75" spans="1:12" ht="25" x14ac:dyDescent="0.25">
      <c r="A75" s="4" t="s">
        <v>611</v>
      </c>
      <c r="B75" s="41" t="s">
        <v>217</v>
      </c>
      <c r="C75" s="14">
        <v>96348</v>
      </c>
      <c r="D75" s="11" t="str">
        <f t="shared" si="11"/>
        <v>N/A</v>
      </c>
      <c r="E75" s="14">
        <v>2435</v>
      </c>
      <c r="F75" s="11" t="str">
        <f t="shared" si="12"/>
        <v>N/A</v>
      </c>
      <c r="G75" s="14">
        <v>715</v>
      </c>
      <c r="H75" s="11" t="str">
        <f t="shared" si="13"/>
        <v>N/A</v>
      </c>
      <c r="I75" s="12">
        <v>-97.5</v>
      </c>
      <c r="J75" s="12">
        <v>-70.599999999999994</v>
      </c>
      <c r="K75" s="41" t="s">
        <v>732</v>
      </c>
      <c r="L75" s="9" t="str">
        <f t="shared" si="14"/>
        <v>No</v>
      </c>
    </row>
    <row r="76" spans="1:12" x14ac:dyDescent="0.25">
      <c r="A76" s="42" t="s">
        <v>612</v>
      </c>
      <c r="B76" s="33" t="s">
        <v>217</v>
      </c>
      <c r="C76" s="34">
        <v>445</v>
      </c>
      <c r="D76" s="11" t="str">
        <f t="shared" si="11"/>
        <v>N/A</v>
      </c>
      <c r="E76" s="34">
        <v>20</v>
      </c>
      <c r="F76" s="11" t="str">
        <f t="shared" si="12"/>
        <v>N/A</v>
      </c>
      <c r="G76" s="34">
        <v>11</v>
      </c>
      <c r="H76" s="11" t="str">
        <f t="shared" si="13"/>
        <v>N/A</v>
      </c>
      <c r="I76" s="12">
        <v>-95.5</v>
      </c>
      <c r="J76" s="12">
        <v>-80</v>
      </c>
      <c r="K76" s="41" t="s">
        <v>732</v>
      </c>
      <c r="L76" s="9" t="str">
        <f t="shared" si="14"/>
        <v>No</v>
      </c>
    </row>
    <row r="77" spans="1:12" ht="25" x14ac:dyDescent="0.25">
      <c r="A77" s="42" t="s">
        <v>1447</v>
      </c>
      <c r="B77" s="33" t="s">
        <v>217</v>
      </c>
      <c r="C77" s="43">
        <v>216.51235955000001</v>
      </c>
      <c r="D77" s="11" t="str">
        <f t="shared" si="11"/>
        <v>N/A</v>
      </c>
      <c r="E77" s="43">
        <v>121.75</v>
      </c>
      <c r="F77" s="11" t="str">
        <f t="shared" si="12"/>
        <v>N/A</v>
      </c>
      <c r="G77" s="43">
        <v>178.75</v>
      </c>
      <c r="H77" s="11" t="str">
        <f t="shared" si="13"/>
        <v>N/A</v>
      </c>
      <c r="I77" s="12">
        <v>-43.8</v>
      </c>
      <c r="J77" s="12">
        <v>46.82</v>
      </c>
      <c r="K77" s="41" t="s">
        <v>732</v>
      </c>
      <c r="L77" s="9" t="str">
        <f t="shared" si="14"/>
        <v>No</v>
      </c>
    </row>
    <row r="78" spans="1:12" ht="25" x14ac:dyDescent="0.25">
      <c r="A78" s="42" t="s">
        <v>613</v>
      </c>
      <c r="B78" s="33" t="s">
        <v>217</v>
      </c>
      <c r="C78" s="43">
        <v>6579238</v>
      </c>
      <c r="D78" s="11" t="str">
        <f t="shared" si="11"/>
        <v>N/A</v>
      </c>
      <c r="E78" s="43">
        <v>195396</v>
      </c>
      <c r="F78" s="11" t="str">
        <f t="shared" si="12"/>
        <v>N/A</v>
      </c>
      <c r="G78" s="43">
        <v>11897</v>
      </c>
      <c r="H78" s="11" t="str">
        <f t="shared" si="13"/>
        <v>N/A</v>
      </c>
      <c r="I78" s="12">
        <v>-97</v>
      </c>
      <c r="J78" s="12">
        <v>-93.9</v>
      </c>
      <c r="K78" s="41" t="s">
        <v>732</v>
      </c>
      <c r="L78" s="9" t="str">
        <f t="shared" si="14"/>
        <v>No</v>
      </c>
    </row>
    <row r="79" spans="1:12" x14ac:dyDescent="0.25">
      <c r="A79" s="42" t="s">
        <v>614</v>
      </c>
      <c r="B79" s="33" t="s">
        <v>217</v>
      </c>
      <c r="C79" s="34">
        <v>13630</v>
      </c>
      <c r="D79" s="11" t="str">
        <f t="shared" si="11"/>
        <v>N/A</v>
      </c>
      <c r="E79" s="34">
        <v>421</v>
      </c>
      <c r="F79" s="11" t="str">
        <f t="shared" si="12"/>
        <v>N/A</v>
      </c>
      <c r="G79" s="34">
        <v>49</v>
      </c>
      <c r="H79" s="11" t="str">
        <f t="shared" si="13"/>
        <v>N/A</v>
      </c>
      <c r="I79" s="12">
        <v>-96.9</v>
      </c>
      <c r="J79" s="12">
        <v>-88.4</v>
      </c>
      <c r="K79" s="41" t="s">
        <v>732</v>
      </c>
      <c r="L79" s="9" t="str">
        <f t="shared" si="14"/>
        <v>No</v>
      </c>
    </row>
    <row r="80" spans="1:12" x14ac:dyDescent="0.25">
      <c r="A80" s="42" t="s">
        <v>1448</v>
      </c>
      <c r="B80" s="33" t="s">
        <v>217</v>
      </c>
      <c r="C80" s="43">
        <v>482.70271459999998</v>
      </c>
      <c r="D80" s="11" t="str">
        <f t="shared" si="11"/>
        <v>N/A</v>
      </c>
      <c r="E80" s="43">
        <v>464.12351544000001</v>
      </c>
      <c r="F80" s="11" t="str">
        <f t="shared" si="12"/>
        <v>N/A</v>
      </c>
      <c r="G80" s="43">
        <v>242.79591837000001</v>
      </c>
      <c r="H80" s="11" t="str">
        <f t="shared" si="13"/>
        <v>N/A</v>
      </c>
      <c r="I80" s="12">
        <v>-3.85</v>
      </c>
      <c r="J80" s="12">
        <v>-47.7</v>
      </c>
      <c r="K80" s="41" t="s">
        <v>732</v>
      </c>
      <c r="L80" s="9" t="str">
        <f t="shared" si="14"/>
        <v>No</v>
      </c>
    </row>
    <row r="81" spans="1:12" x14ac:dyDescent="0.25">
      <c r="A81" s="42" t="s">
        <v>615</v>
      </c>
      <c r="B81" s="33" t="s">
        <v>217</v>
      </c>
      <c r="C81" s="43">
        <v>1739319</v>
      </c>
      <c r="D81" s="11" t="str">
        <f t="shared" si="11"/>
        <v>N/A</v>
      </c>
      <c r="E81" s="43">
        <v>74643</v>
      </c>
      <c r="F81" s="11" t="str">
        <f t="shared" si="12"/>
        <v>N/A</v>
      </c>
      <c r="G81" s="43">
        <v>44695</v>
      </c>
      <c r="H81" s="11" t="str">
        <f t="shared" si="13"/>
        <v>N/A</v>
      </c>
      <c r="I81" s="12">
        <v>-95.7</v>
      </c>
      <c r="J81" s="12">
        <v>-40.1</v>
      </c>
      <c r="K81" s="41" t="s">
        <v>732</v>
      </c>
      <c r="L81" s="9" t="str">
        <f t="shared" si="14"/>
        <v>No</v>
      </c>
    </row>
    <row r="82" spans="1:12" x14ac:dyDescent="0.25">
      <c r="A82" s="42" t="s">
        <v>616</v>
      </c>
      <c r="B82" s="33" t="s">
        <v>217</v>
      </c>
      <c r="C82" s="34">
        <v>10633</v>
      </c>
      <c r="D82" s="11" t="str">
        <f t="shared" si="11"/>
        <v>N/A</v>
      </c>
      <c r="E82" s="34">
        <v>187</v>
      </c>
      <c r="F82" s="11" t="str">
        <f t="shared" si="12"/>
        <v>N/A</v>
      </c>
      <c r="G82" s="34">
        <v>32</v>
      </c>
      <c r="H82" s="11" t="str">
        <f t="shared" si="13"/>
        <v>N/A</v>
      </c>
      <c r="I82" s="12">
        <v>-98.2</v>
      </c>
      <c r="J82" s="12">
        <v>-82.9</v>
      </c>
      <c r="K82" s="41" t="s">
        <v>732</v>
      </c>
      <c r="L82" s="9" t="str">
        <f t="shared" si="14"/>
        <v>No</v>
      </c>
    </row>
    <row r="83" spans="1:12" x14ac:dyDescent="0.25">
      <c r="A83" s="42" t="s">
        <v>1449</v>
      </c>
      <c r="B83" s="33" t="s">
        <v>217</v>
      </c>
      <c r="C83" s="43">
        <v>163.57744757</v>
      </c>
      <c r="D83" s="11" t="str">
        <f t="shared" si="11"/>
        <v>N/A</v>
      </c>
      <c r="E83" s="43">
        <v>399.16042780999999</v>
      </c>
      <c r="F83" s="11" t="str">
        <f t="shared" si="12"/>
        <v>N/A</v>
      </c>
      <c r="G83" s="43">
        <v>1396.71875</v>
      </c>
      <c r="H83" s="11" t="str">
        <f t="shared" si="13"/>
        <v>N/A</v>
      </c>
      <c r="I83" s="12">
        <v>144</v>
      </c>
      <c r="J83" s="12">
        <v>249.9</v>
      </c>
      <c r="K83" s="41" t="s">
        <v>732</v>
      </c>
      <c r="L83" s="9" t="str">
        <f t="shared" si="14"/>
        <v>No</v>
      </c>
    </row>
    <row r="84" spans="1:12" ht="25" x14ac:dyDescent="0.25">
      <c r="A84" s="42" t="s">
        <v>617</v>
      </c>
      <c r="B84" s="33" t="s">
        <v>217</v>
      </c>
      <c r="C84" s="43">
        <v>114803050</v>
      </c>
      <c r="D84" s="11" t="str">
        <f t="shared" si="11"/>
        <v>N/A</v>
      </c>
      <c r="E84" s="43">
        <v>5257030</v>
      </c>
      <c r="F84" s="11" t="str">
        <f t="shared" si="12"/>
        <v>N/A</v>
      </c>
      <c r="G84" s="43">
        <v>171579</v>
      </c>
      <c r="H84" s="11" t="str">
        <f t="shared" si="13"/>
        <v>N/A</v>
      </c>
      <c r="I84" s="12">
        <v>-95.4</v>
      </c>
      <c r="J84" s="12">
        <v>-96.7</v>
      </c>
      <c r="K84" s="41" t="s">
        <v>732</v>
      </c>
      <c r="L84" s="9" t="str">
        <f t="shared" si="14"/>
        <v>No</v>
      </c>
    </row>
    <row r="85" spans="1:12" x14ac:dyDescent="0.25">
      <c r="A85" s="42" t="s">
        <v>618</v>
      </c>
      <c r="B85" s="33" t="s">
        <v>217</v>
      </c>
      <c r="C85" s="34">
        <v>4864</v>
      </c>
      <c r="D85" s="11" t="str">
        <f t="shared" si="11"/>
        <v>N/A</v>
      </c>
      <c r="E85" s="34">
        <v>151</v>
      </c>
      <c r="F85" s="11" t="str">
        <f t="shared" si="12"/>
        <v>N/A</v>
      </c>
      <c r="G85" s="34">
        <v>21</v>
      </c>
      <c r="H85" s="11" t="str">
        <f t="shared" si="13"/>
        <v>N/A</v>
      </c>
      <c r="I85" s="12">
        <v>-96.9</v>
      </c>
      <c r="J85" s="12">
        <v>-86.1</v>
      </c>
      <c r="K85" s="41" t="s">
        <v>732</v>
      </c>
      <c r="L85" s="9" t="str">
        <f t="shared" si="14"/>
        <v>No</v>
      </c>
    </row>
    <row r="86" spans="1:12" x14ac:dyDescent="0.25">
      <c r="A86" s="42" t="s">
        <v>1450</v>
      </c>
      <c r="B86" s="33" t="s">
        <v>217</v>
      </c>
      <c r="C86" s="43">
        <v>23602.600740000002</v>
      </c>
      <c r="D86" s="11" t="str">
        <f t="shared" si="11"/>
        <v>N/A</v>
      </c>
      <c r="E86" s="43">
        <v>34814.768212000003</v>
      </c>
      <c r="F86" s="11" t="str">
        <f t="shared" si="12"/>
        <v>N/A</v>
      </c>
      <c r="G86" s="43">
        <v>8170.4285713999998</v>
      </c>
      <c r="H86" s="11" t="str">
        <f t="shared" si="13"/>
        <v>N/A</v>
      </c>
      <c r="I86" s="12">
        <v>47.5</v>
      </c>
      <c r="J86" s="12">
        <v>-76.5</v>
      </c>
      <c r="K86" s="41" t="s">
        <v>732</v>
      </c>
      <c r="L86" s="9" t="str">
        <f t="shared" si="14"/>
        <v>No</v>
      </c>
    </row>
    <row r="87" spans="1:12" x14ac:dyDescent="0.25">
      <c r="A87" s="42" t="s">
        <v>619</v>
      </c>
      <c r="B87" s="33" t="s">
        <v>217</v>
      </c>
      <c r="C87" s="43">
        <v>5048100</v>
      </c>
      <c r="D87" s="11" t="str">
        <f t="shared" si="11"/>
        <v>N/A</v>
      </c>
      <c r="E87" s="43">
        <v>204123</v>
      </c>
      <c r="F87" s="11" t="str">
        <f t="shared" si="12"/>
        <v>N/A</v>
      </c>
      <c r="G87" s="43">
        <v>15455</v>
      </c>
      <c r="H87" s="11" t="str">
        <f t="shared" si="13"/>
        <v>N/A</v>
      </c>
      <c r="I87" s="12">
        <v>-96</v>
      </c>
      <c r="J87" s="12">
        <v>-92.4</v>
      </c>
      <c r="K87" s="41" t="s">
        <v>732</v>
      </c>
      <c r="L87" s="9" t="str">
        <f t="shared" si="14"/>
        <v>No</v>
      </c>
    </row>
    <row r="88" spans="1:12" x14ac:dyDescent="0.25">
      <c r="A88" s="42" t="s">
        <v>620</v>
      </c>
      <c r="B88" s="33" t="s">
        <v>217</v>
      </c>
      <c r="C88" s="34">
        <v>12475</v>
      </c>
      <c r="D88" s="11" t="str">
        <f t="shared" si="11"/>
        <v>N/A</v>
      </c>
      <c r="E88" s="34">
        <v>496</v>
      </c>
      <c r="F88" s="11" t="str">
        <f t="shared" si="12"/>
        <v>N/A</v>
      </c>
      <c r="G88" s="34">
        <v>88</v>
      </c>
      <c r="H88" s="11" t="str">
        <f t="shared" si="13"/>
        <v>N/A</v>
      </c>
      <c r="I88" s="12">
        <v>-96</v>
      </c>
      <c r="J88" s="12">
        <v>-82.3</v>
      </c>
      <c r="K88" s="41" t="s">
        <v>732</v>
      </c>
      <c r="L88" s="9" t="str">
        <f t="shared" si="14"/>
        <v>No</v>
      </c>
    </row>
    <row r="89" spans="1:12" x14ac:dyDescent="0.25">
      <c r="A89" s="42" t="s">
        <v>1451</v>
      </c>
      <c r="B89" s="33" t="s">
        <v>217</v>
      </c>
      <c r="C89" s="43">
        <v>404.65731462999997</v>
      </c>
      <c r="D89" s="11" t="str">
        <f t="shared" si="11"/>
        <v>N/A</v>
      </c>
      <c r="E89" s="43">
        <v>411.53830644999999</v>
      </c>
      <c r="F89" s="11" t="str">
        <f t="shared" si="12"/>
        <v>N/A</v>
      </c>
      <c r="G89" s="43">
        <v>175.625</v>
      </c>
      <c r="H89" s="11" t="str">
        <f t="shared" si="13"/>
        <v>N/A</v>
      </c>
      <c r="I89" s="12">
        <v>1.7</v>
      </c>
      <c r="J89" s="12">
        <v>-57.3</v>
      </c>
      <c r="K89" s="41" t="s">
        <v>732</v>
      </c>
      <c r="L89" s="9" t="str">
        <f t="shared" si="14"/>
        <v>No</v>
      </c>
    </row>
    <row r="90" spans="1:12" x14ac:dyDescent="0.25">
      <c r="A90" s="42" t="s">
        <v>621</v>
      </c>
      <c r="B90" s="33" t="s">
        <v>217</v>
      </c>
      <c r="C90" s="43">
        <v>12725821</v>
      </c>
      <c r="D90" s="11" t="str">
        <f t="shared" si="11"/>
        <v>N/A</v>
      </c>
      <c r="E90" s="43">
        <v>849387</v>
      </c>
      <c r="F90" s="11" t="str">
        <f t="shared" si="12"/>
        <v>N/A</v>
      </c>
      <c r="G90" s="43">
        <v>446877</v>
      </c>
      <c r="H90" s="11" t="str">
        <f t="shared" si="13"/>
        <v>N/A</v>
      </c>
      <c r="I90" s="12">
        <v>-93.3</v>
      </c>
      <c r="J90" s="12">
        <v>-47.4</v>
      </c>
      <c r="K90" s="41" t="s">
        <v>732</v>
      </c>
      <c r="L90" s="9" t="str">
        <f t="shared" si="14"/>
        <v>No</v>
      </c>
    </row>
    <row r="91" spans="1:12" x14ac:dyDescent="0.25">
      <c r="A91" s="42" t="s">
        <v>622</v>
      </c>
      <c r="B91" s="33" t="s">
        <v>217</v>
      </c>
      <c r="C91" s="34">
        <v>8441</v>
      </c>
      <c r="D91" s="11" t="str">
        <f t="shared" si="11"/>
        <v>N/A</v>
      </c>
      <c r="E91" s="34">
        <v>530</v>
      </c>
      <c r="F91" s="11" t="str">
        <f t="shared" si="12"/>
        <v>N/A</v>
      </c>
      <c r="G91" s="34">
        <v>222</v>
      </c>
      <c r="H91" s="11" t="str">
        <f t="shared" si="13"/>
        <v>N/A</v>
      </c>
      <c r="I91" s="12">
        <v>-93.7</v>
      </c>
      <c r="J91" s="12">
        <v>-58.1</v>
      </c>
      <c r="K91" s="41" t="s">
        <v>732</v>
      </c>
      <c r="L91" s="9" t="str">
        <f t="shared" si="14"/>
        <v>No</v>
      </c>
    </row>
    <row r="92" spans="1:12" x14ac:dyDescent="0.25">
      <c r="A92" s="42" t="s">
        <v>1452</v>
      </c>
      <c r="B92" s="33" t="s">
        <v>217</v>
      </c>
      <c r="C92" s="43">
        <v>1507.6200687</v>
      </c>
      <c r="D92" s="11" t="str">
        <f t="shared" si="11"/>
        <v>N/A</v>
      </c>
      <c r="E92" s="43">
        <v>1602.6169811</v>
      </c>
      <c r="F92" s="11" t="str">
        <f t="shared" si="12"/>
        <v>N/A</v>
      </c>
      <c r="G92" s="43">
        <v>2012.9594595000001</v>
      </c>
      <c r="H92" s="11" t="str">
        <f t="shared" si="13"/>
        <v>N/A</v>
      </c>
      <c r="I92" s="12">
        <v>6.3010000000000002</v>
      </c>
      <c r="J92" s="12">
        <v>25.6</v>
      </c>
      <c r="K92" s="41" t="s">
        <v>732</v>
      </c>
      <c r="L92" s="9" t="str">
        <f t="shared" si="14"/>
        <v>Yes</v>
      </c>
    </row>
    <row r="93" spans="1:12" ht="25" x14ac:dyDescent="0.25">
      <c r="A93" s="42" t="s">
        <v>623</v>
      </c>
      <c r="B93" s="33" t="s">
        <v>217</v>
      </c>
      <c r="C93" s="43">
        <v>468169</v>
      </c>
      <c r="D93" s="11" t="str">
        <f t="shared" si="11"/>
        <v>N/A</v>
      </c>
      <c r="E93" s="43">
        <v>970803</v>
      </c>
      <c r="F93" s="11" t="str">
        <f t="shared" si="12"/>
        <v>N/A</v>
      </c>
      <c r="G93" s="43">
        <v>352052</v>
      </c>
      <c r="H93" s="11" t="str">
        <f t="shared" si="13"/>
        <v>N/A</v>
      </c>
      <c r="I93" s="12">
        <v>107.4</v>
      </c>
      <c r="J93" s="12">
        <v>-63.7</v>
      </c>
      <c r="K93" s="41" t="s">
        <v>732</v>
      </c>
      <c r="L93" s="9" t="str">
        <f t="shared" si="14"/>
        <v>No</v>
      </c>
    </row>
    <row r="94" spans="1:12" x14ac:dyDescent="0.25">
      <c r="A94" s="44" t="s">
        <v>624</v>
      </c>
      <c r="B94" s="34" t="s">
        <v>217</v>
      </c>
      <c r="C94" s="34">
        <v>440</v>
      </c>
      <c r="D94" s="11" t="str">
        <f t="shared" si="11"/>
        <v>N/A</v>
      </c>
      <c r="E94" s="34">
        <v>126</v>
      </c>
      <c r="F94" s="11" t="str">
        <f t="shared" si="12"/>
        <v>N/A</v>
      </c>
      <c r="G94" s="34">
        <v>20</v>
      </c>
      <c r="H94" s="11" t="str">
        <f t="shared" si="13"/>
        <v>N/A</v>
      </c>
      <c r="I94" s="12">
        <v>-71.400000000000006</v>
      </c>
      <c r="J94" s="12">
        <v>-84.1</v>
      </c>
      <c r="K94" s="1" t="s">
        <v>732</v>
      </c>
      <c r="L94" s="9" t="str">
        <f t="shared" si="14"/>
        <v>No</v>
      </c>
    </row>
    <row r="95" spans="1:12" x14ac:dyDescent="0.25">
      <c r="A95" s="42" t="s">
        <v>1453</v>
      </c>
      <c r="B95" s="33" t="s">
        <v>217</v>
      </c>
      <c r="C95" s="43">
        <v>1064.0204544999999</v>
      </c>
      <c r="D95" s="11" t="str">
        <f t="shared" si="11"/>
        <v>N/A</v>
      </c>
      <c r="E95" s="43">
        <v>7704.7857143000001</v>
      </c>
      <c r="F95" s="11" t="str">
        <f t="shared" si="12"/>
        <v>N/A</v>
      </c>
      <c r="G95" s="43">
        <v>17602.599999999999</v>
      </c>
      <c r="H95" s="11" t="str">
        <f t="shared" si="13"/>
        <v>N/A</v>
      </c>
      <c r="I95" s="12">
        <v>624.1</v>
      </c>
      <c r="J95" s="12">
        <v>128.5</v>
      </c>
      <c r="K95" s="41" t="s">
        <v>732</v>
      </c>
      <c r="L95" s="9" t="str">
        <f t="shared" si="14"/>
        <v>No</v>
      </c>
    </row>
    <row r="96" spans="1:12" ht="25" x14ac:dyDescent="0.25">
      <c r="A96" s="42" t="s">
        <v>625</v>
      </c>
      <c r="B96" s="33" t="s">
        <v>217</v>
      </c>
      <c r="C96" s="43">
        <v>8867750</v>
      </c>
      <c r="D96" s="11" t="str">
        <f t="shared" si="11"/>
        <v>N/A</v>
      </c>
      <c r="E96" s="43">
        <v>10739</v>
      </c>
      <c r="F96" s="11" t="str">
        <f t="shared" si="12"/>
        <v>N/A</v>
      </c>
      <c r="G96" s="43">
        <v>657</v>
      </c>
      <c r="H96" s="11" t="str">
        <f t="shared" si="13"/>
        <v>N/A</v>
      </c>
      <c r="I96" s="12">
        <v>-99.9</v>
      </c>
      <c r="J96" s="12">
        <v>-93.9</v>
      </c>
      <c r="K96" s="41" t="s">
        <v>732</v>
      </c>
      <c r="L96" s="9" t="str">
        <f t="shared" si="14"/>
        <v>No</v>
      </c>
    </row>
    <row r="97" spans="1:12" x14ac:dyDescent="0.25">
      <c r="A97" s="42" t="s">
        <v>626</v>
      </c>
      <c r="B97" s="33" t="s">
        <v>217</v>
      </c>
      <c r="C97" s="34">
        <v>9378</v>
      </c>
      <c r="D97" s="11" t="str">
        <f t="shared" si="11"/>
        <v>N/A</v>
      </c>
      <c r="E97" s="34">
        <v>47</v>
      </c>
      <c r="F97" s="11" t="str">
        <f t="shared" si="12"/>
        <v>N/A</v>
      </c>
      <c r="G97" s="34">
        <v>11</v>
      </c>
      <c r="H97" s="11" t="str">
        <f t="shared" si="13"/>
        <v>N/A</v>
      </c>
      <c r="I97" s="12">
        <v>-99.5</v>
      </c>
      <c r="J97" s="12">
        <v>-89.4</v>
      </c>
      <c r="K97" s="41" t="s">
        <v>732</v>
      </c>
      <c r="L97" s="9" t="str">
        <f t="shared" si="14"/>
        <v>No</v>
      </c>
    </row>
    <row r="98" spans="1:12" x14ac:dyDescent="0.25">
      <c r="A98" s="42" t="s">
        <v>1454</v>
      </c>
      <c r="B98" s="33" t="s">
        <v>217</v>
      </c>
      <c r="C98" s="43">
        <v>945.59074429999998</v>
      </c>
      <c r="D98" s="11" t="str">
        <f t="shared" si="11"/>
        <v>N/A</v>
      </c>
      <c r="E98" s="43">
        <v>228.48936169999999</v>
      </c>
      <c r="F98" s="11" t="str">
        <f t="shared" si="12"/>
        <v>N/A</v>
      </c>
      <c r="G98" s="43">
        <v>131.4</v>
      </c>
      <c r="H98" s="11" t="str">
        <f t="shared" si="13"/>
        <v>N/A</v>
      </c>
      <c r="I98" s="12">
        <v>-75.8</v>
      </c>
      <c r="J98" s="12">
        <v>-42.5</v>
      </c>
      <c r="K98" s="41" t="s">
        <v>732</v>
      </c>
      <c r="L98" s="9" t="str">
        <f t="shared" si="14"/>
        <v>No</v>
      </c>
    </row>
    <row r="99" spans="1:12" ht="25" x14ac:dyDescent="0.25">
      <c r="A99" s="42" t="s">
        <v>627</v>
      </c>
      <c r="B99" s="33" t="s">
        <v>217</v>
      </c>
      <c r="C99" s="43">
        <v>0</v>
      </c>
      <c r="D99" s="11" t="str">
        <f t="shared" si="11"/>
        <v>N/A</v>
      </c>
      <c r="E99" s="43">
        <v>0</v>
      </c>
      <c r="F99" s="11" t="str">
        <f t="shared" si="12"/>
        <v>N/A</v>
      </c>
      <c r="G99" s="43">
        <v>0</v>
      </c>
      <c r="H99" s="11" t="str">
        <f t="shared" si="13"/>
        <v>N/A</v>
      </c>
      <c r="I99" s="12" t="s">
        <v>1742</v>
      </c>
      <c r="J99" s="12" t="s">
        <v>1742</v>
      </c>
      <c r="K99" s="41" t="s">
        <v>732</v>
      </c>
      <c r="L99" s="9" t="str">
        <f t="shared" si="14"/>
        <v>N/A</v>
      </c>
    </row>
    <row r="100" spans="1:12" x14ac:dyDescent="0.25">
      <c r="A100" s="42" t="s">
        <v>628</v>
      </c>
      <c r="B100" s="33" t="s">
        <v>217</v>
      </c>
      <c r="C100" s="34">
        <v>0</v>
      </c>
      <c r="D100" s="11" t="str">
        <f t="shared" si="11"/>
        <v>N/A</v>
      </c>
      <c r="E100" s="34">
        <v>0</v>
      </c>
      <c r="F100" s="11" t="str">
        <f t="shared" si="12"/>
        <v>N/A</v>
      </c>
      <c r="G100" s="34">
        <v>0</v>
      </c>
      <c r="H100" s="11" t="str">
        <f t="shared" si="13"/>
        <v>N/A</v>
      </c>
      <c r="I100" s="12" t="s">
        <v>1742</v>
      </c>
      <c r="J100" s="12" t="s">
        <v>1742</v>
      </c>
      <c r="K100" s="41" t="s">
        <v>732</v>
      </c>
      <c r="L100" s="9" t="str">
        <f t="shared" si="14"/>
        <v>N/A</v>
      </c>
    </row>
    <row r="101" spans="1:12" ht="25" x14ac:dyDescent="0.25">
      <c r="A101" s="42" t="s">
        <v>1455</v>
      </c>
      <c r="B101" s="33" t="s">
        <v>217</v>
      </c>
      <c r="C101" s="43" t="s">
        <v>1742</v>
      </c>
      <c r="D101" s="11" t="str">
        <f t="shared" si="11"/>
        <v>N/A</v>
      </c>
      <c r="E101" s="43" t="s">
        <v>1742</v>
      </c>
      <c r="F101" s="11" t="str">
        <f t="shared" si="12"/>
        <v>N/A</v>
      </c>
      <c r="G101" s="43" t="s">
        <v>1742</v>
      </c>
      <c r="H101" s="11" t="str">
        <f t="shared" si="13"/>
        <v>N/A</v>
      </c>
      <c r="I101" s="12" t="s">
        <v>1742</v>
      </c>
      <c r="J101" s="12" t="s">
        <v>1742</v>
      </c>
      <c r="K101" s="41" t="s">
        <v>732</v>
      </c>
      <c r="L101" s="9" t="str">
        <f t="shared" si="14"/>
        <v>N/A</v>
      </c>
    </row>
    <row r="102" spans="1:12" ht="25" x14ac:dyDescent="0.25">
      <c r="A102" s="42" t="s">
        <v>629</v>
      </c>
      <c r="B102" s="33" t="s">
        <v>217</v>
      </c>
      <c r="C102" s="43">
        <v>0</v>
      </c>
      <c r="D102" s="11" t="str">
        <f t="shared" si="11"/>
        <v>N/A</v>
      </c>
      <c r="E102" s="43">
        <v>0</v>
      </c>
      <c r="F102" s="11" t="str">
        <f t="shared" si="12"/>
        <v>N/A</v>
      </c>
      <c r="G102" s="43">
        <v>0</v>
      </c>
      <c r="H102" s="11" t="str">
        <f t="shared" si="13"/>
        <v>N/A</v>
      </c>
      <c r="I102" s="12" t="s">
        <v>1742</v>
      </c>
      <c r="J102" s="12" t="s">
        <v>1742</v>
      </c>
      <c r="K102" s="41" t="s">
        <v>732</v>
      </c>
      <c r="L102" s="9" t="str">
        <f t="shared" si="14"/>
        <v>N/A</v>
      </c>
    </row>
    <row r="103" spans="1:12" x14ac:dyDescent="0.25">
      <c r="A103" s="42" t="s">
        <v>630</v>
      </c>
      <c r="B103" s="33" t="s">
        <v>217</v>
      </c>
      <c r="C103" s="34">
        <v>0</v>
      </c>
      <c r="D103" s="11" t="str">
        <f t="shared" si="11"/>
        <v>N/A</v>
      </c>
      <c r="E103" s="34">
        <v>0</v>
      </c>
      <c r="F103" s="11" t="str">
        <f t="shared" si="12"/>
        <v>N/A</v>
      </c>
      <c r="G103" s="34">
        <v>0</v>
      </c>
      <c r="H103" s="11" t="str">
        <f t="shared" si="13"/>
        <v>N/A</v>
      </c>
      <c r="I103" s="12" t="s">
        <v>1742</v>
      </c>
      <c r="J103" s="12" t="s">
        <v>1742</v>
      </c>
      <c r="K103" s="41" t="s">
        <v>732</v>
      </c>
      <c r="L103" s="9" t="str">
        <f t="shared" si="14"/>
        <v>N/A</v>
      </c>
    </row>
    <row r="104" spans="1:12" ht="25" x14ac:dyDescent="0.25">
      <c r="A104" s="42" t="s">
        <v>1456</v>
      </c>
      <c r="B104" s="33" t="s">
        <v>217</v>
      </c>
      <c r="C104" s="43" t="s">
        <v>1742</v>
      </c>
      <c r="D104" s="11" t="str">
        <f t="shared" si="11"/>
        <v>N/A</v>
      </c>
      <c r="E104" s="43" t="s">
        <v>1742</v>
      </c>
      <c r="F104" s="11" t="str">
        <f t="shared" si="12"/>
        <v>N/A</v>
      </c>
      <c r="G104" s="43" t="s">
        <v>1742</v>
      </c>
      <c r="H104" s="11" t="str">
        <f t="shared" si="13"/>
        <v>N/A</v>
      </c>
      <c r="I104" s="12" t="s">
        <v>1742</v>
      </c>
      <c r="J104" s="12" t="s">
        <v>1742</v>
      </c>
      <c r="K104" s="41" t="s">
        <v>732</v>
      </c>
      <c r="L104" s="9" t="str">
        <f t="shared" si="14"/>
        <v>N/A</v>
      </c>
    </row>
    <row r="105" spans="1:12" ht="25" x14ac:dyDescent="0.25">
      <c r="A105" s="42" t="s">
        <v>631</v>
      </c>
      <c r="B105" s="33" t="s">
        <v>217</v>
      </c>
      <c r="C105" s="43">
        <v>221267</v>
      </c>
      <c r="D105" s="11" t="str">
        <f t="shared" si="11"/>
        <v>N/A</v>
      </c>
      <c r="E105" s="43">
        <v>8157</v>
      </c>
      <c r="F105" s="11" t="str">
        <f t="shared" si="12"/>
        <v>N/A</v>
      </c>
      <c r="G105" s="43">
        <v>606</v>
      </c>
      <c r="H105" s="11" t="str">
        <f t="shared" si="13"/>
        <v>N/A</v>
      </c>
      <c r="I105" s="12">
        <v>-96.3</v>
      </c>
      <c r="J105" s="12">
        <v>-92.6</v>
      </c>
      <c r="K105" s="41" t="s">
        <v>732</v>
      </c>
      <c r="L105" s="9" t="str">
        <f t="shared" si="14"/>
        <v>No</v>
      </c>
    </row>
    <row r="106" spans="1:12" x14ac:dyDescent="0.25">
      <c r="A106" s="42" t="s">
        <v>632</v>
      </c>
      <c r="B106" s="33" t="s">
        <v>217</v>
      </c>
      <c r="C106" s="34">
        <v>1087</v>
      </c>
      <c r="D106" s="11" t="str">
        <f t="shared" si="11"/>
        <v>N/A</v>
      </c>
      <c r="E106" s="34">
        <v>53</v>
      </c>
      <c r="F106" s="11" t="str">
        <f t="shared" si="12"/>
        <v>N/A</v>
      </c>
      <c r="G106" s="34">
        <v>11</v>
      </c>
      <c r="H106" s="11" t="str">
        <f t="shared" si="13"/>
        <v>N/A</v>
      </c>
      <c r="I106" s="12">
        <v>-95.1</v>
      </c>
      <c r="J106" s="12">
        <v>-88.7</v>
      </c>
      <c r="K106" s="41" t="s">
        <v>732</v>
      </c>
      <c r="L106" s="9" t="str">
        <f t="shared" si="14"/>
        <v>No</v>
      </c>
    </row>
    <row r="107" spans="1:12" ht="25" x14ac:dyDescent="0.25">
      <c r="A107" s="42" t="s">
        <v>1457</v>
      </c>
      <c r="B107" s="33" t="s">
        <v>217</v>
      </c>
      <c r="C107" s="43">
        <v>203.5574977</v>
      </c>
      <c r="D107" s="11" t="str">
        <f t="shared" si="11"/>
        <v>N/A</v>
      </c>
      <c r="E107" s="43">
        <v>153.90566038</v>
      </c>
      <c r="F107" s="11" t="str">
        <f t="shared" si="12"/>
        <v>N/A</v>
      </c>
      <c r="G107" s="43">
        <v>101</v>
      </c>
      <c r="H107" s="11" t="str">
        <f t="shared" si="13"/>
        <v>N/A</v>
      </c>
      <c r="I107" s="12">
        <v>-24.4</v>
      </c>
      <c r="J107" s="12">
        <v>-34.4</v>
      </c>
      <c r="K107" s="41" t="s">
        <v>732</v>
      </c>
      <c r="L107" s="9" t="str">
        <f t="shared" si="14"/>
        <v>No</v>
      </c>
    </row>
    <row r="108" spans="1:12" ht="25" x14ac:dyDescent="0.25">
      <c r="A108" s="42" t="s">
        <v>633</v>
      </c>
      <c r="B108" s="33" t="s">
        <v>217</v>
      </c>
      <c r="C108" s="43">
        <v>33139</v>
      </c>
      <c r="D108" s="11" t="str">
        <f t="shared" si="11"/>
        <v>N/A</v>
      </c>
      <c r="E108" s="43">
        <v>2683</v>
      </c>
      <c r="F108" s="11" t="str">
        <f t="shared" si="12"/>
        <v>N/A</v>
      </c>
      <c r="G108" s="43">
        <v>30659</v>
      </c>
      <c r="H108" s="11" t="str">
        <f t="shared" si="13"/>
        <v>N/A</v>
      </c>
      <c r="I108" s="12">
        <v>-91.9</v>
      </c>
      <c r="J108" s="12">
        <v>1043</v>
      </c>
      <c r="K108" s="41" t="s">
        <v>732</v>
      </c>
      <c r="L108" s="9" t="str">
        <f t="shared" si="14"/>
        <v>No</v>
      </c>
    </row>
    <row r="109" spans="1:12" x14ac:dyDescent="0.25">
      <c r="A109" s="42" t="s">
        <v>634</v>
      </c>
      <c r="B109" s="33" t="s">
        <v>217</v>
      </c>
      <c r="C109" s="34">
        <v>91</v>
      </c>
      <c r="D109" s="11" t="str">
        <f t="shared" si="11"/>
        <v>N/A</v>
      </c>
      <c r="E109" s="34">
        <v>11</v>
      </c>
      <c r="F109" s="11" t="str">
        <f t="shared" si="12"/>
        <v>N/A</v>
      </c>
      <c r="G109" s="34">
        <v>11</v>
      </c>
      <c r="H109" s="11" t="str">
        <f t="shared" si="13"/>
        <v>N/A</v>
      </c>
      <c r="I109" s="12">
        <v>-98.9</v>
      </c>
      <c r="J109" s="12">
        <v>100</v>
      </c>
      <c r="K109" s="41" t="s">
        <v>732</v>
      </c>
      <c r="L109" s="9" t="str">
        <f t="shared" si="14"/>
        <v>No</v>
      </c>
    </row>
    <row r="110" spans="1:12" ht="25" x14ac:dyDescent="0.25">
      <c r="A110" s="42" t="s">
        <v>1458</v>
      </c>
      <c r="B110" s="33" t="s">
        <v>217</v>
      </c>
      <c r="C110" s="43">
        <v>364.16483516</v>
      </c>
      <c r="D110" s="11" t="str">
        <f t="shared" si="11"/>
        <v>N/A</v>
      </c>
      <c r="E110" s="43">
        <v>2683</v>
      </c>
      <c r="F110" s="11" t="str">
        <f t="shared" si="12"/>
        <v>N/A</v>
      </c>
      <c r="G110" s="43">
        <v>15329.5</v>
      </c>
      <c r="H110" s="11" t="str">
        <f t="shared" si="13"/>
        <v>N/A</v>
      </c>
      <c r="I110" s="12">
        <v>636.79999999999995</v>
      </c>
      <c r="J110" s="12">
        <v>471.4</v>
      </c>
      <c r="K110" s="41" t="s">
        <v>732</v>
      </c>
      <c r="L110" s="9" t="str">
        <f t="shared" si="14"/>
        <v>No</v>
      </c>
    </row>
    <row r="111" spans="1:12" x14ac:dyDescent="0.25">
      <c r="A111" s="42" t="s">
        <v>635</v>
      </c>
      <c r="B111" s="33" t="s">
        <v>217</v>
      </c>
      <c r="C111" s="43">
        <v>21916719</v>
      </c>
      <c r="D111" s="11" t="str">
        <f t="shared" si="11"/>
        <v>N/A</v>
      </c>
      <c r="E111" s="43">
        <v>371487</v>
      </c>
      <c r="F111" s="11" t="str">
        <f t="shared" si="12"/>
        <v>N/A</v>
      </c>
      <c r="G111" s="43">
        <v>3142</v>
      </c>
      <c r="H111" s="11" t="str">
        <f t="shared" si="13"/>
        <v>N/A</v>
      </c>
      <c r="I111" s="12">
        <v>-98.3</v>
      </c>
      <c r="J111" s="12">
        <v>-99.2</v>
      </c>
      <c r="K111" s="41" t="s">
        <v>732</v>
      </c>
      <c r="L111" s="9" t="str">
        <f t="shared" si="14"/>
        <v>No</v>
      </c>
    </row>
    <row r="112" spans="1:12" x14ac:dyDescent="0.25">
      <c r="A112" s="42" t="s">
        <v>636</v>
      </c>
      <c r="B112" s="33" t="s">
        <v>217</v>
      </c>
      <c r="C112" s="34">
        <v>1906</v>
      </c>
      <c r="D112" s="11" t="str">
        <f t="shared" si="11"/>
        <v>N/A</v>
      </c>
      <c r="E112" s="34">
        <v>23</v>
      </c>
      <c r="F112" s="11" t="str">
        <f t="shared" si="12"/>
        <v>N/A</v>
      </c>
      <c r="G112" s="34">
        <v>11</v>
      </c>
      <c r="H112" s="11" t="str">
        <f t="shared" si="13"/>
        <v>N/A</v>
      </c>
      <c r="I112" s="12">
        <v>-98.8</v>
      </c>
      <c r="J112" s="12">
        <v>-91.3</v>
      </c>
      <c r="K112" s="41" t="s">
        <v>732</v>
      </c>
      <c r="L112" s="9" t="str">
        <f t="shared" si="14"/>
        <v>No</v>
      </c>
    </row>
    <row r="113" spans="1:12" x14ac:dyDescent="0.25">
      <c r="A113" s="42" t="s">
        <v>1459</v>
      </c>
      <c r="B113" s="33" t="s">
        <v>217</v>
      </c>
      <c r="C113" s="43">
        <v>11498.803253</v>
      </c>
      <c r="D113" s="11" t="str">
        <f t="shared" si="11"/>
        <v>N/A</v>
      </c>
      <c r="E113" s="43">
        <v>16151.608695999999</v>
      </c>
      <c r="F113" s="11" t="str">
        <f t="shared" si="12"/>
        <v>N/A</v>
      </c>
      <c r="G113" s="43">
        <v>1571</v>
      </c>
      <c r="H113" s="11" t="str">
        <f t="shared" si="13"/>
        <v>N/A</v>
      </c>
      <c r="I113" s="12">
        <v>40.46</v>
      </c>
      <c r="J113" s="12">
        <v>-90.3</v>
      </c>
      <c r="K113" s="41" t="s">
        <v>732</v>
      </c>
      <c r="L113" s="9" t="str">
        <f t="shared" si="14"/>
        <v>No</v>
      </c>
    </row>
    <row r="114" spans="1:12" ht="25" x14ac:dyDescent="0.25">
      <c r="A114" s="42" t="s">
        <v>637</v>
      </c>
      <c r="B114" s="33" t="s">
        <v>217</v>
      </c>
      <c r="C114" s="43">
        <v>63880</v>
      </c>
      <c r="D114" s="11" t="str">
        <f t="shared" si="11"/>
        <v>N/A</v>
      </c>
      <c r="E114" s="43">
        <v>187</v>
      </c>
      <c r="F114" s="11" t="str">
        <f t="shared" si="12"/>
        <v>N/A</v>
      </c>
      <c r="G114" s="43">
        <v>0</v>
      </c>
      <c r="H114" s="11" t="str">
        <f t="shared" si="13"/>
        <v>N/A</v>
      </c>
      <c r="I114" s="12">
        <v>-99.7</v>
      </c>
      <c r="J114" s="12">
        <v>-100</v>
      </c>
      <c r="K114" s="41" t="s">
        <v>732</v>
      </c>
      <c r="L114" s="9" t="str">
        <f>IF(J114="Div by 0", "N/A", IF(OR(J114="N/A",K114="N/A"),"N/A", IF(J114&gt;VALUE(MID(K114,1,2)), "No", IF(J114&lt;-1*VALUE(MID(K114,1,2)), "No", "Yes"))))</f>
        <v>No</v>
      </c>
    </row>
    <row r="115" spans="1:12" x14ac:dyDescent="0.25">
      <c r="A115" s="42" t="s">
        <v>638</v>
      </c>
      <c r="B115" s="33" t="s">
        <v>217</v>
      </c>
      <c r="C115" s="34">
        <v>301</v>
      </c>
      <c r="D115" s="11" t="str">
        <f t="shared" si="11"/>
        <v>N/A</v>
      </c>
      <c r="E115" s="34">
        <v>11</v>
      </c>
      <c r="F115" s="11" t="str">
        <f t="shared" si="12"/>
        <v>N/A</v>
      </c>
      <c r="G115" s="34">
        <v>0</v>
      </c>
      <c r="H115" s="11" t="str">
        <f t="shared" si="13"/>
        <v>N/A</v>
      </c>
      <c r="I115" s="12">
        <v>-99.3</v>
      </c>
      <c r="J115" s="12">
        <v>-100</v>
      </c>
      <c r="K115" s="41" t="s">
        <v>732</v>
      </c>
      <c r="L115" s="9" t="str">
        <f t="shared" ref="L115:L119" si="15">IF(J115="Div by 0", "N/A", IF(OR(J115="N/A",K115="N/A"),"N/A", IF(J115&gt;VALUE(MID(K115,1,2)), "No", IF(J115&lt;-1*VALUE(MID(K115,1,2)), "No", "Yes"))))</f>
        <v>No</v>
      </c>
    </row>
    <row r="116" spans="1:12" ht="25" x14ac:dyDescent="0.25">
      <c r="A116" s="42" t="s">
        <v>1460</v>
      </c>
      <c r="B116" s="33" t="s">
        <v>217</v>
      </c>
      <c r="C116" s="43">
        <v>212.22591362</v>
      </c>
      <c r="D116" s="11" t="str">
        <f t="shared" si="11"/>
        <v>N/A</v>
      </c>
      <c r="E116" s="43">
        <v>93.5</v>
      </c>
      <c r="F116" s="11" t="str">
        <f t="shared" si="12"/>
        <v>N/A</v>
      </c>
      <c r="G116" s="43" t="s">
        <v>1742</v>
      </c>
      <c r="H116" s="11" t="str">
        <f t="shared" si="13"/>
        <v>N/A</v>
      </c>
      <c r="I116" s="12">
        <v>-55.9</v>
      </c>
      <c r="J116" s="12" t="s">
        <v>1742</v>
      </c>
      <c r="K116" s="41" t="s">
        <v>732</v>
      </c>
      <c r="L116" s="9" t="str">
        <f t="shared" si="15"/>
        <v>N/A</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10295264</v>
      </c>
      <c r="D120" s="11" t="str">
        <f t="shared" si="11"/>
        <v>N/A</v>
      </c>
      <c r="E120" s="43">
        <v>512039</v>
      </c>
      <c r="F120" s="11" t="str">
        <f t="shared" si="12"/>
        <v>N/A</v>
      </c>
      <c r="G120" s="43">
        <v>75432</v>
      </c>
      <c r="H120" s="11" t="str">
        <f t="shared" si="13"/>
        <v>N/A</v>
      </c>
      <c r="I120" s="12">
        <v>-95</v>
      </c>
      <c r="J120" s="12">
        <v>-85.3</v>
      </c>
      <c r="K120" s="41" t="s">
        <v>732</v>
      </c>
      <c r="L120" s="9" t="str">
        <f t="shared" ref="L120:L131" si="16">IF(J120="Div by 0", "N/A", IF(K120="N/A","N/A", IF(J120&gt;VALUE(MID(K120,1,2)), "No", IF(J120&lt;-1*VALUE(MID(K120,1,2)), "No", "Yes"))))</f>
        <v>No</v>
      </c>
    </row>
    <row r="121" spans="1:12" x14ac:dyDescent="0.25">
      <c r="A121" s="42" t="s">
        <v>642</v>
      </c>
      <c r="B121" s="33" t="s">
        <v>217</v>
      </c>
      <c r="C121" s="34">
        <v>6419</v>
      </c>
      <c r="D121" s="11" t="str">
        <f t="shared" si="11"/>
        <v>N/A</v>
      </c>
      <c r="E121" s="34">
        <v>276</v>
      </c>
      <c r="F121" s="11" t="str">
        <f t="shared" si="12"/>
        <v>N/A</v>
      </c>
      <c r="G121" s="34">
        <v>55</v>
      </c>
      <c r="H121" s="11" t="str">
        <f t="shared" si="13"/>
        <v>N/A</v>
      </c>
      <c r="I121" s="12">
        <v>-95.7</v>
      </c>
      <c r="J121" s="12">
        <v>-80.099999999999994</v>
      </c>
      <c r="K121" s="41" t="s">
        <v>732</v>
      </c>
      <c r="L121" s="9" t="str">
        <f t="shared" si="16"/>
        <v>No</v>
      </c>
    </row>
    <row r="122" spans="1:12" ht="25" x14ac:dyDescent="0.25">
      <c r="A122" s="42" t="s">
        <v>1462</v>
      </c>
      <c r="B122" s="33" t="s">
        <v>217</v>
      </c>
      <c r="C122" s="43">
        <v>1603.8735005000001</v>
      </c>
      <c r="D122" s="11" t="str">
        <f t="shared" si="11"/>
        <v>N/A</v>
      </c>
      <c r="E122" s="43">
        <v>1855.2137680999999</v>
      </c>
      <c r="F122" s="11" t="str">
        <f t="shared" si="12"/>
        <v>N/A</v>
      </c>
      <c r="G122" s="43">
        <v>1371.4909091</v>
      </c>
      <c r="H122" s="11" t="str">
        <f t="shared" si="13"/>
        <v>N/A</v>
      </c>
      <c r="I122" s="12">
        <v>15.67</v>
      </c>
      <c r="J122" s="12">
        <v>-26.1</v>
      </c>
      <c r="K122" s="41" t="s">
        <v>732</v>
      </c>
      <c r="L122" s="9" t="str">
        <f t="shared" si="16"/>
        <v>Yes</v>
      </c>
    </row>
    <row r="123" spans="1:12" ht="25" x14ac:dyDescent="0.25">
      <c r="A123" s="42" t="s">
        <v>643</v>
      </c>
      <c r="B123" s="33" t="s">
        <v>217</v>
      </c>
      <c r="C123" s="43">
        <v>77430593</v>
      </c>
      <c r="D123" s="11" t="str">
        <f t="shared" ref="D123:D131" si="17">IF($B123="N/A","N/A",IF(C123&gt;10,"No",IF(C123&lt;-10,"No","Yes")))</f>
        <v>N/A</v>
      </c>
      <c r="E123" s="43">
        <v>4286323</v>
      </c>
      <c r="F123" s="11" t="str">
        <f t="shared" ref="F123:F131" si="18">IF($B123="N/A","N/A",IF(E123&gt;10,"No",IF(E123&lt;-10,"No","Yes")))</f>
        <v>N/A</v>
      </c>
      <c r="G123" s="43">
        <v>583293</v>
      </c>
      <c r="H123" s="11" t="str">
        <f t="shared" ref="H123:H131" si="19">IF($B123="N/A","N/A",IF(G123&gt;10,"No",IF(G123&lt;-10,"No","Yes")))</f>
        <v>N/A</v>
      </c>
      <c r="I123" s="12">
        <v>-94.5</v>
      </c>
      <c r="J123" s="12">
        <v>-86.4</v>
      </c>
      <c r="K123" s="41" t="s">
        <v>732</v>
      </c>
      <c r="L123" s="9" t="str">
        <f t="shared" si="16"/>
        <v>No</v>
      </c>
    </row>
    <row r="124" spans="1:12" x14ac:dyDescent="0.25">
      <c r="A124" s="42" t="s">
        <v>644</v>
      </c>
      <c r="B124" s="33" t="s">
        <v>217</v>
      </c>
      <c r="C124" s="34">
        <v>1175</v>
      </c>
      <c r="D124" s="11" t="str">
        <f t="shared" si="17"/>
        <v>N/A</v>
      </c>
      <c r="E124" s="34">
        <v>43</v>
      </c>
      <c r="F124" s="11" t="str">
        <f t="shared" si="18"/>
        <v>N/A</v>
      </c>
      <c r="G124" s="34">
        <v>11</v>
      </c>
      <c r="H124" s="11" t="str">
        <f t="shared" si="19"/>
        <v>N/A</v>
      </c>
      <c r="I124" s="12">
        <v>-96.3</v>
      </c>
      <c r="J124" s="12">
        <v>-81.400000000000006</v>
      </c>
      <c r="K124" s="41" t="s">
        <v>732</v>
      </c>
      <c r="L124" s="9" t="str">
        <f t="shared" si="16"/>
        <v>No</v>
      </c>
    </row>
    <row r="125" spans="1:12" ht="25" x14ac:dyDescent="0.25">
      <c r="A125" s="42" t="s">
        <v>1463</v>
      </c>
      <c r="B125" s="33" t="s">
        <v>217</v>
      </c>
      <c r="C125" s="43">
        <v>65898.377020999993</v>
      </c>
      <c r="D125" s="11" t="str">
        <f t="shared" si="17"/>
        <v>N/A</v>
      </c>
      <c r="E125" s="43">
        <v>99681.930233000006</v>
      </c>
      <c r="F125" s="11" t="str">
        <f t="shared" si="18"/>
        <v>N/A</v>
      </c>
      <c r="G125" s="43">
        <v>72911.625</v>
      </c>
      <c r="H125" s="11" t="str">
        <f t="shared" si="19"/>
        <v>N/A</v>
      </c>
      <c r="I125" s="12">
        <v>51.27</v>
      </c>
      <c r="J125" s="12">
        <v>-26.9</v>
      </c>
      <c r="K125" s="41" t="s">
        <v>732</v>
      </c>
      <c r="L125" s="9" t="str">
        <f t="shared" si="16"/>
        <v>Yes</v>
      </c>
    </row>
    <row r="126" spans="1:12" ht="25" x14ac:dyDescent="0.25">
      <c r="A126" s="42" t="s">
        <v>645</v>
      </c>
      <c r="B126" s="33" t="s">
        <v>217</v>
      </c>
      <c r="C126" s="43">
        <v>1125395</v>
      </c>
      <c r="D126" s="11" t="str">
        <f t="shared" si="17"/>
        <v>N/A</v>
      </c>
      <c r="E126" s="43">
        <v>139664</v>
      </c>
      <c r="F126" s="11" t="str">
        <f t="shared" si="18"/>
        <v>N/A</v>
      </c>
      <c r="G126" s="43">
        <v>11473</v>
      </c>
      <c r="H126" s="11" t="str">
        <f t="shared" si="19"/>
        <v>N/A</v>
      </c>
      <c r="I126" s="12">
        <v>-87.6</v>
      </c>
      <c r="J126" s="12">
        <v>-91.8</v>
      </c>
      <c r="K126" s="41" t="s">
        <v>732</v>
      </c>
      <c r="L126" s="9" t="str">
        <f t="shared" si="16"/>
        <v>No</v>
      </c>
    </row>
    <row r="127" spans="1:12" x14ac:dyDescent="0.25">
      <c r="A127" s="42" t="s">
        <v>646</v>
      </c>
      <c r="B127" s="33" t="s">
        <v>217</v>
      </c>
      <c r="C127" s="34">
        <v>1649</v>
      </c>
      <c r="D127" s="11" t="str">
        <f t="shared" si="17"/>
        <v>N/A</v>
      </c>
      <c r="E127" s="34">
        <v>162</v>
      </c>
      <c r="F127" s="11" t="str">
        <f t="shared" si="18"/>
        <v>N/A</v>
      </c>
      <c r="G127" s="34">
        <v>31</v>
      </c>
      <c r="H127" s="11" t="str">
        <f t="shared" si="19"/>
        <v>N/A</v>
      </c>
      <c r="I127" s="12">
        <v>-90.2</v>
      </c>
      <c r="J127" s="12">
        <v>-80.900000000000006</v>
      </c>
      <c r="K127" s="41" t="s">
        <v>732</v>
      </c>
      <c r="L127" s="9" t="str">
        <f t="shared" si="16"/>
        <v>No</v>
      </c>
    </row>
    <row r="128" spans="1:12" ht="25" x14ac:dyDescent="0.25">
      <c r="A128" s="42" t="s">
        <v>1464</v>
      </c>
      <c r="B128" s="33" t="s">
        <v>217</v>
      </c>
      <c r="C128" s="43">
        <v>682.47119466000004</v>
      </c>
      <c r="D128" s="11" t="str">
        <f t="shared" si="17"/>
        <v>N/A</v>
      </c>
      <c r="E128" s="43">
        <v>862.12345678999998</v>
      </c>
      <c r="F128" s="11" t="str">
        <f t="shared" si="18"/>
        <v>N/A</v>
      </c>
      <c r="G128" s="43">
        <v>370.09677419000002</v>
      </c>
      <c r="H128" s="11" t="str">
        <f t="shared" si="19"/>
        <v>N/A</v>
      </c>
      <c r="I128" s="12">
        <v>26.32</v>
      </c>
      <c r="J128" s="12">
        <v>-57.1</v>
      </c>
      <c r="K128" s="41" t="s">
        <v>732</v>
      </c>
      <c r="L128" s="9" t="str">
        <f t="shared" si="16"/>
        <v>No</v>
      </c>
    </row>
    <row r="129" spans="1:12" ht="25" x14ac:dyDescent="0.25">
      <c r="A129" s="42" t="s">
        <v>647</v>
      </c>
      <c r="B129" s="33" t="s">
        <v>217</v>
      </c>
      <c r="C129" s="43">
        <v>421036</v>
      </c>
      <c r="D129" s="11" t="str">
        <f t="shared" si="17"/>
        <v>N/A</v>
      </c>
      <c r="E129" s="43">
        <v>895832</v>
      </c>
      <c r="F129" s="11" t="str">
        <f t="shared" si="18"/>
        <v>N/A</v>
      </c>
      <c r="G129" s="43">
        <v>102685</v>
      </c>
      <c r="H129" s="11" t="str">
        <f t="shared" si="19"/>
        <v>N/A</v>
      </c>
      <c r="I129" s="12">
        <v>112.8</v>
      </c>
      <c r="J129" s="12">
        <v>-88.5</v>
      </c>
      <c r="K129" s="41" t="s">
        <v>732</v>
      </c>
      <c r="L129" s="9" t="str">
        <f t="shared" si="16"/>
        <v>No</v>
      </c>
    </row>
    <row r="130" spans="1:12" x14ac:dyDescent="0.25">
      <c r="A130" s="42" t="s">
        <v>648</v>
      </c>
      <c r="B130" s="33" t="s">
        <v>217</v>
      </c>
      <c r="C130" s="34">
        <v>86</v>
      </c>
      <c r="D130" s="11" t="str">
        <f t="shared" si="17"/>
        <v>N/A</v>
      </c>
      <c r="E130" s="34">
        <v>60</v>
      </c>
      <c r="F130" s="11" t="str">
        <f t="shared" si="18"/>
        <v>N/A</v>
      </c>
      <c r="G130" s="34">
        <v>11</v>
      </c>
      <c r="H130" s="11" t="str">
        <f t="shared" si="19"/>
        <v>N/A</v>
      </c>
      <c r="I130" s="12">
        <v>-30.2</v>
      </c>
      <c r="J130" s="12">
        <v>-85</v>
      </c>
      <c r="K130" s="41" t="s">
        <v>732</v>
      </c>
      <c r="L130" s="9" t="str">
        <f t="shared" si="16"/>
        <v>No</v>
      </c>
    </row>
    <row r="131" spans="1:12" ht="25" x14ac:dyDescent="0.25">
      <c r="A131" s="42" t="s">
        <v>1465</v>
      </c>
      <c r="B131" s="33" t="s">
        <v>217</v>
      </c>
      <c r="C131" s="43">
        <v>4895.7674419000004</v>
      </c>
      <c r="D131" s="11" t="str">
        <f t="shared" si="17"/>
        <v>N/A</v>
      </c>
      <c r="E131" s="43">
        <v>14930.533332999999</v>
      </c>
      <c r="F131" s="11" t="str">
        <f t="shared" si="18"/>
        <v>N/A</v>
      </c>
      <c r="G131" s="43">
        <v>11409.444444000001</v>
      </c>
      <c r="H131" s="11" t="str">
        <f t="shared" si="19"/>
        <v>N/A</v>
      </c>
      <c r="I131" s="12">
        <v>205</v>
      </c>
      <c r="J131" s="12">
        <v>-23.6</v>
      </c>
      <c r="K131" s="41" t="s">
        <v>732</v>
      </c>
      <c r="L131" s="9" t="str">
        <f t="shared" si="16"/>
        <v>Yes</v>
      </c>
    </row>
    <row r="132" spans="1:12" x14ac:dyDescent="0.25">
      <c r="A132" s="42" t="s">
        <v>1466</v>
      </c>
      <c r="B132" s="33" t="s">
        <v>217</v>
      </c>
      <c r="C132" s="43">
        <v>108.39354598</v>
      </c>
      <c r="D132" s="11" t="str">
        <f t="shared" ref="D132:D143" si="20">IF($B132="N/A","N/A",IF(C132&gt;10,"No",IF(C132&lt;-10,"No","Yes")))</f>
        <v>N/A</v>
      </c>
      <c r="E132" s="43">
        <v>82.131733424999993</v>
      </c>
      <c r="F132" s="11" t="str">
        <f t="shared" ref="F132:F143" si="21">IF($B132="N/A","N/A",IF(E132&gt;10,"No",IF(E132&lt;-10,"No","Yes")))</f>
        <v>N/A</v>
      </c>
      <c r="G132" s="43">
        <v>28.314839572</v>
      </c>
      <c r="H132" s="11" t="str">
        <f t="shared" ref="H132:H143" si="22">IF($B132="N/A","N/A",IF(G132&gt;10,"No",IF(G132&lt;-10,"No","Yes")))</f>
        <v>N/A</v>
      </c>
      <c r="I132" s="12">
        <v>-24.2</v>
      </c>
      <c r="J132" s="12">
        <v>-65.5</v>
      </c>
      <c r="K132" s="41" t="s">
        <v>732</v>
      </c>
      <c r="L132" s="9" t="str">
        <f t="shared" ref="L132:L143" si="23">IF(J132="Div by 0", "N/A", IF(K132="N/A","N/A", IF(J132&gt;VALUE(MID(K132,1,2)), "No", IF(J132&lt;-1*VALUE(MID(K132,1,2)), "No", "Yes"))))</f>
        <v>No</v>
      </c>
    </row>
    <row r="133" spans="1:12" x14ac:dyDescent="0.25">
      <c r="A133" s="42" t="s">
        <v>1467</v>
      </c>
      <c r="B133" s="33" t="s">
        <v>217</v>
      </c>
      <c r="C133" s="43">
        <v>79.272290354999996</v>
      </c>
      <c r="D133" s="11" t="str">
        <f t="shared" si="20"/>
        <v>N/A</v>
      </c>
      <c r="E133" s="43">
        <v>74.096566523999996</v>
      </c>
      <c r="F133" s="11" t="str">
        <f t="shared" si="21"/>
        <v>N/A</v>
      </c>
      <c r="G133" s="43">
        <v>11.827956989</v>
      </c>
      <c r="H133" s="11" t="str">
        <f t="shared" si="22"/>
        <v>N/A</v>
      </c>
      <c r="I133" s="12">
        <v>-6.53</v>
      </c>
      <c r="J133" s="12">
        <v>-84</v>
      </c>
      <c r="K133" s="41" t="s">
        <v>732</v>
      </c>
      <c r="L133" s="9" t="str">
        <f t="shared" si="23"/>
        <v>No</v>
      </c>
    </row>
    <row r="134" spans="1:12" x14ac:dyDescent="0.25">
      <c r="A134" s="42" t="s">
        <v>1468</v>
      </c>
      <c r="B134" s="33" t="s">
        <v>217</v>
      </c>
      <c r="C134" s="43">
        <v>112.36841269999999</v>
      </c>
      <c r="D134" s="11" t="str">
        <f t="shared" si="20"/>
        <v>N/A</v>
      </c>
      <c r="E134" s="43">
        <v>83.120266412999996</v>
      </c>
      <c r="F134" s="11" t="str">
        <f t="shared" si="21"/>
        <v>N/A</v>
      </c>
      <c r="G134" s="43">
        <v>29.618808327</v>
      </c>
      <c r="H134" s="11" t="str">
        <f t="shared" si="22"/>
        <v>N/A</v>
      </c>
      <c r="I134" s="12">
        <v>-26</v>
      </c>
      <c r="J134" s="12">
        <v>-64.400000000000006</v>
      </c>
      <c r="K134" s="41" t="s">
        <v>732</v>
      </c>
      <c r="L134" s="9" t="str">
        <f t="shared" si="23"/>
        <v>No</v>
      </c>
    </row>
    <row r="135" spans="1:12" x14ac:dyDescent="0.25">
      <c r="A135" s="42" t="s">
        <v>1469</v>
      </c>
      <c r="B135" s="33" t="s">
        <v>217</v>
      </c>
      <c r="C135" s="43">
        <v>4177.4107678999999</v>
      </c>
      <c r="D135" s="11" t="str">
        <f t="shared" si="20"/>
        <v>N/A</v>
      </c>
      <c r="E135" s="43">
        <v>1047.5063881000001</v>
      </c>
      <c r="F135" s="11" t="str">
        <f t="shared" si="21"/>
        <v>N/A</v>
      </c>
      <c r="G135" s="43">
        <v>333.79144385000001</v>
      </c>
      <c r="H135" s="11" t="str">
        <f t="shared" si="22"/>
        <v>N/A</v>
      </c>
      <c r="I135" s="12">
        <v>-74.900000000000006</v>
      </c>
      <c r="J135" s="12">
        <v>-68.099999999999994</v>
      </c>
      <c r="K135" s="41" t="s">
        <v>732</v>
      </c>
      <c r="L135" s="9" t="str">
        <f t="shared" si="23"/>
        <v>No</v>
      </c>
    </row>
    <row r="136" spans="1:12" x14ac:dyDescent="0.25">
      <c r="A136" s="42" t="s">
        <v>1470</v>
      </c>
      <c r="B136" s="33" t="s">
        <v>217</v>
      </c>
      <c r="C136" s="43">
        <v>12037.227999999999</v>
      </c>
      <c r="D136" s="11" t="str">
        <f t="shared" si="20"/>
        <v>N/A</v>
      </c>
      <c r="E136" s="43">
        <v>9994.4291845000007</v>
      </c>
      <c r="F136" s="11" t="str">
        <f t="shared" si="21"/>
        <v>N/A</v>
      </c>
      <c r="G136" s="43">
        <v>110.10752687999999</v>
      </c>
      <c r="H136" s="11" t="str">
        <f t="shared" si="22"/>
        <v>N/A</v>
      </c>
      <c r="I136" s="12">
        <v>-17</v>
      </c>
      <c r="J136" s="12">
        <v>-98.9</v>
      </c>
      <c r="K136" s="41" t="s">
        <v>732</v>
      </c>
      <c r="L136" s="9" t="str">
        <f t="shared" si="23"/>
        <v>No</v>
      </c>
    </row>
    <row r="137" spans="1:12" x14ac:dyDescent="0.25">
      <c r="A137" s="42" t="s">
        <v>1471</v>
      </c>
      <c r="B137" s="33" t="s">
        <v>217</v>
      </c>
      <c r="C137" s="43">
        <v>1775.5699184</v>
      </c>
      <c r="D137" s="11" t="str">
        <f t="shared" si="20"/>
        <v>N/A</v>
      </c>
      <c r="E137" s="43">
        <v>268.26888676999999</v>
      </c>
      <c r="F137" s="11" t="str">
        <f t="shared" si="21"/>
        <v>N/A</v>
      </c>
      <c r="G137" s="43">
        <v>351.12132088999999</v>
      </c>
      <c r="H137" s="11" t="str">
        <f t="shared" si="22"/>
        <v>N/A</v>
      </c>
      <c r="I137" s="12">
        <v>-84.9</v>
      </c>
      <c r="J137" s="12">
        <v>30.88</v>
      </c>
      <c r="K137" s="41" t="s">
        <v>732</v>
      </c>
      <c r="L137" s="9" t="str">
        <f t="shared" si="23"/>
        <v>No</v>
      </c>
    </row>
    <row r="138" spans="1:12" x14ac:dyDescent="0.25">
      <c r="A138" s="42" t="s">
        <v>1472</v>
      </c>
      <c r="B138" s="33" t="s">
        <v>217</v>
      </c>
      <c r="C138" s="43">
        <v>125.16421271999999</v>
      </c>
      <c r="D138" s="11" t="str">
        <f t="shared" si="20"/>
        <v>N/A</v>
      </c>
      <c r="E138" s="43">
        <v>146.64830800999999</v>
      </c>
      <c r="F138" s="11" t="str">
        <f t="shared" si="21"/>
        <v>N/A</v>
      </c>
      <c r="G138" s="43">
        <v>298.71457219000001</v>
      </c>
      <c r="H138" s="11" t="str">
        <f t="shared" si="22"/>
        <v>N/A</v>
      </c>
      <c r="I138" s="12">
        <v>17.16</v>
      </c>
      <c r="J138" s="12">
        <v>103.7</v>
      </c>
      <c r="K138" s="41" t="s">
        <v>732</v>
      </c>
      <c r="L138" s="9" t="str">
        <f t="shared" si="23"/>
        <v>No</v>
      </c>
    </row>
    <row r="139" spans="1:12" x14ac:dyDescent="0.25">
      <c r="A139" s="42" t="s">
        <v>1473</v>
      </c>
      <c r="B139" s="33" t="s">
        <v>217</v>
      </c>
      <c r="C139" s="43">
        <v>27.943652634999999</v>
      </c>
      <c r="D139" s="11" t="str">
        <f t="shared" si="20"/>
        <v>N/A</v>
      </c>
      <c r="E139" s="43">
        <v>23.332618025999999</v>
      </c>
      <c r="F139" s="11" t="str">
        <f t="shared" si="21"/>
        <v>N/A</v>
      </c>
      <c r="G139" s="43">
        <v>2.247311828</v>
      </c>
      <c r="H139" s="11" t="str">
        <f t="shared" si="22"/>
        <v>N/A</v>
      </c>
      <c r="I139" s="12">
        <v>-16.5</v>
      </c>
      <c r="J139" s="12">
        <v>-90.4</v>
      </c>
      <c r="K139" s="41" t="s">
        <v>732</v>
      </c>
      <c r="L139" s="9" t="str">
        <f t="shared" si="23"/>
        <v>No</v>
      </c>
    </row>
    <row r="140" spans="1:12" x14ac:dyDescent="0.25">
      <c r="A140" s="42" t="s">
        <v>1474</v>
      </c>
      <c r="B140" s="33" t="s">
        <v>217</v>
      </c>
      <c r="C140" s="43">
        <v>139.06357417999999</v>
      </c>
      <c r="D140" s="11" t="str">
        <f t="shared" si="20"/>
        <v>N/A</v>
      </c>
      <c r="E140" s="43">
        <v>154.09381540999999</v>
      </c>
      <c r="F140" s="11" t="str">
        <f t="shared" si="21"/>
        <v>N/A</v>
      </c>
      <c r="G140" s="43">
        <v>316.12921752</v>
      </c>
      <c r="H140" s="11" t="str">
        <f t="shared" si="22"/>
        <v>N/A</v>
      </c>
      <c r="I140" s="12">
        <v>10.81</v>
      </c>
      <c r="J140" s="12">
        <v>105.2</v>
      </c>
      <c r="K140" s="41" t="s">
        <v>732</v>
      </c>
      <c r="L140" s="9" t="str">
        <f t="shared" si="23"/>
        <v>No</v>
      </c>
    </row>
    <row r="141" spans="1:12" x14ac:dyDescent="0.25">
      <c r="A141" s="42" t="s">
        <v>1475</v>
      </c>
      <c r="B141" s="33" t="s">
        <v>217</v>
      </c>
      <c r="C141" s="43">
        <v>2560.9724311999998</v>
      </c>
      <c r="D141" s="11" t="str">
        <f t="shared" si="20"/>
        <v>N/A</v>
      </c>
      <c r="E141" s="43">
        <v>2325.9200621999998</v>
      </c>
      <c r="F141" s="11" t="str">
        <f t="shared" si="21"/>
        <v>N/A</v>
      </c>
      <c r="G141" s="43">
        <v>1014.3355615</v>
      </c>
      <c r="H141" s="11" t="str">
        <f t="shared" si="22"/>
        <v>N/A</v>
      </c>
      <c r="I141" s="12">
        <v>-9.18</v>
      </c>
      <c r="J141" s="12">
        <v>-56.4</v>
      </c>
      <c r="K141" s="41" t="s">
        <v>732</v>
      </c>
      <c r="L141" s="9" t="str">
        <f t="shared" si="23"/>
        <v>No</v>
      </c>
    </row>
    <row r="142" spans="1:12" x14ac:dyDescent="0.25">
      <c r="A142" s="42" t="s">
        <v>1476</v>
      </c>
      <c r="B142" s="33" t="s">
        <v>217</v>
      </c>
      <c r="C142" s="43">
        <v>2383.3048972000001</v>
      </c>
      <c r="D142" s="11" t="str">
        <f t="shared" si="20"/>
        <v>N/A</v>
      </c>
      <c r="E142" s="43">
        <v>1103.0600858</v>
      </c>
      <c r="F142" s="11" t="str">
        <f t="shared" si="21"/>
        <v>N/A</v>
      </c>
      <c r="G142" s="43">
        <v>39.860215054000001</v>
      </c>
      <c r="H142" s="11" t="str">
        <f t="shared" si="22"/>
        <v>N/A</v>
      </c>
      <c r="I142" s="12">
        <v>-53.7</v>
      </c>
      <c r="J142" s="12">
        <v>-96.4</v>
      </c>
      <c r="K142" s="41" t="s">
        <v>732</v>
      </c>
      <c r="L142" s="9" t="str">
        <f t="shared" si="23"/>
        <v>No</v>
      </c>
    </row>
    <row r="143" spans="1:12" x14ac:dyDescent="0.25">
      <c r="A143" s="42" t="s">
        <v>1477</v>
      </c>
      <c r="B143" s="33" t="s">
        <v>217</v>
      </c>
      <c r="C143" s="43">
        <v>2649.1497863</v>
      </c>
      <c r="D143" s="11" t="str">
        <f t="shared" si="20"/>
        <v>N/A</v>
      </c>
      <c r="E143" s="43">
        <v>2439.2690770999998</v>
      </c>
      <c r="F143" s="11" t="str">
        <f t="shared" si="21"/>
        <v>N/A</v>
      </c>
      <c r="G143" s="43">
        <v>1077.7846374999999</v>
      </c>
      <c r="H143" s="11" t="str">
        <f t="shared" si="22"/>
        <v>N/A</v>
      </c>
      <c r="I143" s="12">
        <v>-7.92</v>
      </c>
      <c r="J143" s="12">
        <v>-55.8</v>
      </c>
      <c r="K143" s="41" t="s">
        <v>732</v>
      </c>
      <c r="L143" s="9" t="str">
        <f t="shared" si="23"/>
        <v>No</v>
      </c>
    </row>
    <row r="144" spans="1:12" x14ac:dyDescent="0.25">
      <c r="A144" s="42" t="s">
        <v>89</v>
      </c>
      <c r="B144" s="33" t="s">
        <v>217</v>
      </c>
      <c r="C144" s="8">
        <v>3.6322327462000001</v>
      </c>
      <c r="D144" s="11" t="str">
        <f t="shared" ref="D144:D161" si="24">IF($B144="N/A","N/A",IF(C144&gt;10,"No",IF(C144&lt;-10,"No","Yes")))</f>
        <v>N/A</v>
      </c>
      <c r="E144" s="8">
        <v>2.8142265193</v>
      </c>
      <c r="F144" s="11" t="str">
        <f t="shared" ref="F144:F161" si="25">IF($B144="N/A","N/A",IF(E144&gt;10,"No",IF(E144&lt;-10,"No","Yes")))</f>
        <v>N/A</v>
      </c>
      <c r="G144" s="8">
        <v>1.5374331551</v>
      </c>
      <c r="H144" s="11" t="str">
        <f t="shared" ref="H144:H161" si="26">IF($B144="N/A","N/A",IF(G144&gt;10,"No",IF(G144&lt;-10,"No","Yes")))</f>
        <v>N/A</v>
      </c>
      <c r="I144" s="12">
        <v>-22.5</v>
      </c>
      <c r="J144" s="12">
        <v>-45.4</v>
      </c>
      <c r="K144" s="41" t="s">
        <v>732</v>
      </c>
      <c r="L144" s="9" t="str">
        <f t="shared" ref="L144:L161" si="27">IF(J144="Div by 0", "N/A", IF(K144="N/A","N/A", IF(J144&gt;VALUE(MID(K144,1,2)), "No", IF(J144&lt;-1*VALUE(MID(K144,1,2)), "No", "Yes"))))</f>
        <v>No</v>
      </c>
    </row>
    <row r="145" spans="1:12" x14ac:dyDescent="0.25">
      <c r="A145" s="42" t="s">
        <v>477</v>
      </c>
      <c r="B145" s="33" t="s">
        <v>217</v>
      </c>
      <c r="C145" s="8">
        <v>5.0919787869000004</v>
      </c>
      <c r="D145" s="11" t="str">
        <f t="shared" si="24"/>
        <v>N/A</v>
      </c>
      <c r="E145" s="8">
        <v>3.8626609441999999</v>
      </c>
      <c r="F145" s="11" t="str">
        <f t="shared" si="25"/>
        <v>N/A</v>
      </c>
      <c r="G145" s="8">
        <v>1.0752688172</v>
      </c>
      <c r="H145" s="11" t="str">
        <f t="shared" si="26"/>
        <v>N/A</v>
      </c>
      <c r="I145" s="12">
        <v>-24.1</v>
      </c>
      <c r="J145" s="12">
        <v>-72.2</v>
      </c>
      <c r="K145" s="41" t="s">
        <v>732</v>
      </c>
      <c r="L145" s="9" t="str">
        <f t="shared" si="27"/>
        <v>No</v>
      </c>
    </row>
    <row r="146" spans="1:12" x14ac:dyDescent="0.25">
      <c r="A146" s="42" t="s">
        <v>478</v>
      </c>
      <c r="B146" s="33" t="s">
        <v>217</v>
      </c>
      <c r="C146" s="8">
        <v>3.1343856259999998</v>
      </c>
      <c r="D146" s="11" t="str">
        <f t="shared" si="24"/>
        <v>N/A</v>
      </c>
      <c r="E146" s="8">
        <v>2.6641294005999998</v>
      </c>
      <c r="F146" s="11" t="str">
        <f t="shared" si="25"/>
        <v>N/A</v>
      </c>
      <c r="G146" s="8">
        <v>1.5793251974</v>
      </c>
      <c r="H146" s="11" t="str">
        <f t="shared" si="26"/>
        <v>N/A</v>
      </c>
      <c r="I146" s="12">
        <v>-15</v>
      </c>
      <c r="J146" s="12">
        <v>-40.700000000000003</v>
      </c>
      <c r="K146" s="41" t="s">
        <v>732</v>
      </c>
      <c r="L146" s="9" t="str">
        <f t="shared" si="27"/>
        <v>No</v>
      </c>
    </row>
    <row r="147" spans="1:12" x14ac:dyDescent="0.25">
      <c r="A147" s="42" t="s">
        <v>1478</v>
      </c>
      <c r="B147" s="33" t="s">
        <v>217</v>
      </c>
      <c r="C147" s="8">
        <v>13.101806773</v>
      </c>
      <c r="D147" s="11" t="str">
        <f t="shared" si="24"/>
        <v>N/A</v>
      </c>
      <c r="E147" s="8">
        <v>2.9178176796000002</v>
      </c>
      <c r="F147" s="11" t="str">
        <f t="shared" si="25"/>
        <v>N/A</v>
      </c>
      <c r="G147" s="8">
        <v>0.93582887699999995</v>
      </c>
      <c r="H147" s="11" t="str">
        <f t="shared" si="26"/>
        <v>N/A</v>
      </c>
      <c r="I147" s="12">
        <v>-77.7</v>
      </c>
      <c r="J147" s="12">
        <v>-67.900000000000006</v>
      </c>
      <c r="K147" s="41" t="s">
        <v>732</v>
      </c>
      <c r="L147" s="9" t="str">
        <f t="shared" si="27"/>
        <v>No</v>
      </c>
    </row>
    <row r="148" spans="1:12" x14ac:dyDescent="0.25">
      <c r="A148" s="42" t="s">
        <v>1479</v>
      </c>
      <c r="B148" s="33" t="s">
        <v>217</v>
      </c>
      <c r="C148" s="8">
        <v>45.550215446000003</v>
      </c>
      <c r="D148" s="11" t="str">
        <f t="shared" si="24"/>
        <v>N/A</v>
      </c>
      <c r="E148" s="8">
        <v>27.038626609000001</v>
      </c>
      <c r="F148" s="11" t="str">
        <f t="shared" si="25"/>
        <v>N/A</v>
      </c>
      <c r="G148" s="8">
        <v>3.2258064516</v>
      </c>
      <c r="H148" s="11" t="str">
        <f t="shared" si="26"/>
        <v>N/A</v>
      </c>
      <c r="I148" s="12">
        <v>-40.6</v>
      </c>
      <c r="J148" s="12">
        <v>-88.1</v>
      </c>
      <c r="K148" s="41" t="s">
        <v>732</v>
      </c>
      <c r="L148" s="9" t="str">
        <f t="shared" si="27"/>
        <v>No</v>
      </c>
    </row>
    <row r="149" spans="1:12" x14ac:dyDescent="0.25">
      <c r="A149" s="42" t="s">
        <v>1480</v>
      </c>
      <c r="B149" s="33" t="s">
        <v>217</v>
      </c>
      <c r="C149" s="8">
        <v>3.0788161046</v>
      </c>
      <c r="D149" s="11" t="str">
        <f t="shared" si="24"/>
        <v>N/A</v>
      </c>
      <c r="E149" s="8">
        <v>0.81826831590000004</v>
      </c>
      <c r="F149" s="11" t="str">
        <f t="shared" si="25"/>
        <v>N/A</v>
      </c>
      <c r="G149" s="8">
        <v>0.7896625987</v>
      </c>
      <c r="H149" s="11" t="str">
        <f t="shared" si="26"/>
        <v>N/A</v>
      </c>
      <c r="I149" s="12">
        <v>-73.400000000000006</v>
      </c>
      <c r="J149" s="12">
        <v>-3.5</v>
      </c>
      <c r="K149" s="41" t="s">
        <v>732</v>
      </c>
      <c r="L149" s="9" t="str">
        <f t="shared" si="27"/>
        <v>Yes</v>
      </c>
    </row>
    <row r="150" spans="1:12" x14ac:dyDescent="0.25">
      <c r="A150" s="42" t="s">
        <v>90</v>
      </c>
      <c r="B150" s="33" t="s">
        <v>217</v>
      </c>
      <c r="C150" s="8">
        <v>8.3021057705000008</v>
      </c>
      <c r="D150" s="11" t="str">
        <f t="shared" si="24"/>
        <v>N/A</v>
      </c>
      <c r="E150" s="8">
        <v>9.1505524862000005</v>
      </c>
      <c r="F150" s="11" t="str">
        <f t="shared" si="25"/>
        <v>N/A</v>
      </c>
      <c r="G150" s="8">
        <v>14.839572193</v>
      </c>
      <c r="H150" s="11" t="str">
        <f t="shared" si="26"/>
        <v>N/A</v>
      </c>
      <c r="I150" s="12">
        <v>10.220000000000001</v>
      </c>
      <c r="J150" s="12">
        <v>62.17</v>
      </c>
      <c r="K150" s="41" t="s">
        <v>732</v>
      </c>
      <c r="L150" s="9" t="str">
        <f t="shared" si="27"/>
        <v>No</v>
      </c>
    </row>
    <row r="151" spans="1:12" x14ac:dyDescent="0.25">
      <c r="A151" s="42" t="s">
        <v>479</v>
      </c>
      <c r="B151" s="33" t="s">
        <v>217</v>
      </c>
      <c r="C151" s="8">
        <v>4.1473317864999997</v>
      </c>
      <c r="D151" s="11" t="str">
        <f t="shared" si="24"/>
        <v>N/A</v>
      </c>
      <c r="E151" s="8">
        <v>1.0729613734000001</v>
      </c>
      <c r="F151" s="11" t="str">
        <f t="shared" si="25"/>
        <v>N/A</v>
      </c>
      <c r="G151" s="8">
        <v>1.0752688172</v>
      </c>
      <c r="H151" s="11" t="str">
        <f t="shared" si="26"/>
        <v>N/A</v>
      </c>
      <c r="I151" s="12">
        <v>-74.099999999999994</v>
      </c>
      <c r="J151" s="12">
        <v>0.21510000000000001</v>
      </c>
      <c r="K151" s="41" t="s">
        <v>732</v>
      </c>
      <c r="L151" s="9" t="str">
        <f t="shared" si="27"/>
        <v>Yes</v>
      </c>
    </row>
    <row r="152" spans="1:12" x14ac:dyDescent="0.25">
      <c r="A152" s="42" t="s">
        <v>480</v>
      </c>
      <c r="B152" s="33" t="s">
        <v>217</v>
      </c>
      <c r="C152" s="8">
        <v>8.9638930419000005</v>
      </c>
      <c r="D152" s="11" t="str">
        <f t="shared" si="24"/>
        <v>N/A</v>
      </c>
      <c r="E152" s="8">
        <v>9.5337773548999998</v>
      </c>
      <c r="F152" s="11" t="str">
        <f t="shared" si="25"/>
        <v>N/A</v>
      </c>
      <c r="G152" s="8">
        <v>15.434314429000001</v>
      </c>
      <c r="H152" s="11" t="str">
        <f t="shared" si="26"/>
        <v>N/A</v>
      </c>
      <c r="I152" s="12">
        <v>6.3579999999999997</v>
      </c>
      <c r="J152" s="12">
        <v>61.89</v>
      </c>
      <c r="K152" s="41" t="s">
        <v>732</v>
      </c>
      <c r="L152" s="9" t="str">
        <f t="shared" si="27"/>
        <v>No</v>
      </c>
    </row>
    <row r="153" spans="1:12" x14ac:dyDescent="0.25">
      <c r="A153" s="42" t="s">
        <v>117</v>
      </c>
      <c r="B153" s="33" t="s">
        <v>217</v>
      </c>
      <c r="C153" s="8">
        <v>42.399653792000002</v>
      </c>
      <c r="D153" s="11" t="str">
        <f t="shared" si="24"/>
        <v>N/A</v>
      </c>
      <c r="E153" s="8">
        <v>22.686464088000001</v>
      </c>
      <c r="F153" s="11" t="str">
        <f t="shared" si="25"/>
        <v>N/A</v>
      </c>
      <c r="G153" s="8">
        <v>17.647058823999998</v>
      </c>
      <c r="H153" s="11" t="str">
        <f t="shared" si="26"/>
        <v>N/A</v>
      </c>
      <c r="I153" s="12">
        <v>-46.5</v>
      </c>
      <c r="J153" s="12">
        <v>-22.2</v>
      </c>
      <c r="K153" s="41" t="s">
        <v>732</v>
      </c>
      <c r="L153" s="9" t="str">
        <f t="shared" si="27"/>
        <v>Yes</v>
      </c>
    </row>
    <row r="154" spans="1:12" x14ac:dyDescent="0.25">
      <c r="A154" s="42" t="s">
        <v>481</v>
      </c>
      <c r="B154" s="33" t="s">
        <v>217</v>
      </c>
      <c r="C154" s="8">
        <v>45.703513424</v>
      </c>
      <c r="D154" s="11" t="str">
        <f t="shared" si="24"/>
        <v>N/A</v>
      </c>
      <c r="E154" s="8">
        <v>20.386266094</v>
      </c>
      <c r="F154" s="11" t="str">
        <f t="shared" si="25"/>
        <v>N/A</v>
      </c>
      <c r="G154" s="8">
        <v>6.4516129032</v>
      </c>
      <c r="H154" s="11" t="str">
        <f t="shared" si="26"/>
        <v>N/A</v>
      </c>
      <c r="I154" s="12">
        <v>-55.4</v>
      </c>
      <c r="J154" s="12">
        <v>-68.400000000000006</v>
      </c>
      <c r="K154" s="41" t="s">
        <v>732</v>
      </c>
      <c r="L154" s="9" t="str">
        <f t="shared" si="27"/>
        <v>No</v>
      </c>
    </row>
    <row r="155" spans="1:12" x14ac:dyDescent="0.25">
      <c r="A155" s="42" t="s">
        <v>482</v>
      </c>
      <c r="B155" s="33" t="s">
        <v>217</v>
      </c>
      <c r="C155" s="8">
        <v>41.122768950000001</v>
      </c>
      <c r="D155" s="11" t="str">
        <f t="shared" si="24"/>
        <v>N/A</v>
      </c>
      <c r="E155" s="8">
        <v>22.473834443000001</v>
      </c>
      <c r="F155" s="11" t="str">
        <f t="shared" si="25"/>
        <v>N/A</v>
      </c>
      <c r="G155" s="8">
        <v>18.018664751999999</v>
      </c>
      <c r="H155" s="11" t="str">
        <f t="shared" si="26"/>
        <v>N/A</v>
      </c>
      <c r="I155" s="12">
        <v>-45.3</v>
      </c>
      <c r="J155" s="12">
        <v>-19.8</v>
      </c>
      <c r="K155" s="41" t="s">
        <v>732</v>
      </c>
      <c r="L155" s="9" t="str">
        <f t="shared" si="27"/>
        <v>Yes</v>
      </c>
    </row>
    <row r="156" spans="1:12" x14ac:dyDescent="0.25">
      <c r="A156" s="42" t="s">
        <v>1481</v>
      </c>
      <c r="B156" s="33" t="s">
        <v>217</v>
      </c>
      <c r="C156" s="34">
        <v>2.729488221</v>
      </c>
      <c r="D156" s="11" t="str">
        <f t="shared" si="24"/>
        <v>N/A</v>
      </c>
      <c r="E156" s="34">
        <v>2.5276073619999999</v>
      </c>
      <c r="F156" s="11" t="str">
        <f t="shared" si="25"/>
        <v>N/A</v>
      </c>
      <c r="G156" s="34">
        <v>0.47826086960000003</v>
      </c>
      <c r="H156" s="11" t="str">
        <f t="shared" si="26"/>
        <v>N/A</v>
      </c>
      <c r="I156" s="12">
        <v>-7.4</v>
      </c>
      <c r="J156" s="12">
        <v>-81.099999999999994</v>
      </c>
      <c r="K156" s="41" t="s">
        <v>732</v>
      </c>
      <c r="L156" s="9" t="str">
        <f t="shared" si="27"/>
        <v>No</v>
      </c>
    </row>
    <row r="157" spans="1:12" x14ac:dyDescent="0.25">
      <c r="A157" s="42" t="s">
        <v>1482</v>
      </c>
      <c r="B157" s="33" t="s">
        <v>217</v>
      </c>
      <c r="C157" s="34">
        <v>0.7249796583</v>
      </c>
      <c r="D157" s="11" t="str">
        <f t="shared" si="24"/>
        <v>N/A</v>
      </c>
      <c r="E157" s="34">
        <v>0.55555555560000003</v>
      </c>
      <c r="F157" s="11" t="str">
        <f t="shared" si="25"/>
        <v>N/A</v>
      </c>
      <c r="G157" s="34">
        <v>0</v>
      </c>
      <c r="H157" s="11" t="str">
        <f t="shared" si="26"/>
        <v>N/A</v>
      </c>
      <c r="I157" s="12">
        <v>-23.4</v>
      </c>
      <c r="J157" s="12">
        <v>-100</v>
      </c>
      <c r="K157" s="41" t="s">
        <v>732</v>
      </c>
      <c r="L157" s="9" t="str">
        <f t="shared" si="27"/>
        <v>No</v>
      </c>
    </row>
    <row r="158" spans="1:12" x14ac:dyDescent="0.25">
      <c r="A158" s="42" t="s">
        <v>1483</v>
      </c>
      <c r="B158" s="33" t="s">
        <v>217</v>
      </c>
      <c r="C158" s="34">
        <v>3.6184043899999998</v>
      </c>
      <c r="D158" s="11" t="str">
        <f t="shared" si="24"/>
        <v>N/A</v>
      </c>
      <c r="E158" s="34">
        <v>2.8</v>
      </c>
      <c r="F158" s="11" t="str">
        <f t="shared" si="25"/>
        <v>N/A</v>
      </c>
      <c r="G158" s="34">
        <v>0.5</v>
      </c>
      <c r="H158" s="11" t="str">
        <f t="shared" si="26"/>
        <v>N/A</v>
      </c>
      <c r="I158" s="12">
        <v>-22.6</v>
      </c>
      <c r="J158" s="12">
        <v>-82.1</v>
      </c>
      <c r="K158" s="41" t="s">
        <v>732</v>
      </c>
      <c r="L158" s="9" t="str">
        <f t="shared" si="27"/>
        <v>No</v>
      </c>
    </row>
    <row r="159" spans="1:12" x14ac:dyDescent="0.25">
      <c r="A159" s="42" t="s">
        <v>1484</v>
      </c>
      <c r="B159" s="33" t="s">
        <v>217</v>
      </c>
      <c r="C159" s="34">
        <v>231.71631259</v>
      </c>
      <c r="D159" s="11" t="str">
        <f t="shared" si="24"/>
        <v>N/A</v>
      </c>
      <c r="E159" s="34">
        <v>275.26035503000003</v>
      </c>
      <c r="F159" s="11" t="str">
        <f t="shared" si="25"/>
        <v>N/A</v>
      </c>
      <c r="G159" s="34">
        <v>68</v>
      </c>
      <c r="H159" s="11" t="str">
        <f t="shared" si="26"/>
        <v>N/A</v>
      </c>
      <c r="I159" s="12">
        <v>18.79</v>
      </c>
      <c r="J159" s="12">
        <v>-75.3</v>
      </c>
      <c r="K159" s="41" t="s">
        <v>732</v>
      </c>
      <c r="L159" s="9" t="str">
        <f t="shared" si="27"/>
        <v>No</v>
      </c>
    </row>
    <row r="160" spans="1:12" x14ac:dyDescent="0.25">
      <c r="A160" s="42" t="s">
        <v>1485</v>
      </c>
      <c r="B160" s="33" t="s">
        <v>217</v>
      </c>
      <c r="C160" s="34">
        <v>224.98444606000001</v>
      </c>
      <c r="D160" s="11" t="str">
        <f t="shared" si="24"/>
        <v>N/A</v>
      </c>
      <c r="E160" s="34">
        <v>286.14285713999999</v>
      </c>
      <c r="F160" s="11" t="str">
        <f t="shared" si="25"/>
        <v>N/A</v>
      </c>
      <c r="G160" s="34">
        <v>23.666666667000001</v>
      </c>
      <c r="H160" s="11" t="str">
        <f t="shared" si="26"/>
        <v>N/A</v>
      </c>
      <c r="I160" s="12">
        <v>27.18</v>
      </c>
      <c r="J160" s="12">
        <v>-91.7</v>
      </c>
      <c r="K160" s="41" t="s">
        <v>732</v>
      </c>
      <c r="L160" s="9" t="str">
        <f t="shared" si="27"/>
        <v>No</v>
      </c>
    </row>
    <row r="161" spans="1:12" x14ac:dyDescent="0.25">
      <c r="A161" s="42" t="s">
        <v>1486</v>
      </c>
      <c r="B161" s="33" t="s">
        <v>217</v>
      </c>
      <c r="C161" s="34">
        <v>263.52127202000003</v>
      </c>
      <c r="D161" s="11" t="str">
        <f t="shared" si="24"/>
        <v>N/A</v>
      </c>
      <c r="E161" s="34">
        <v>243.37209301999999</v>
      </c>
      <c r="F161" s="11" t="str">
        <f t="shared" si="25"/>
        <v>N/A</v>
      </c>
      <c r="G161" s="34">
        <v>80.090909091</v>
      </c>
      <c r="H161" s="11" t="str">
        <f t="shared" si="26"/>
        <v>N/A</v>
      </c>
      <c r="I161" s="12">
        <v>-7.65</v>
      </c>
      <c r="J161" s="12">
        <v>-67.099999999999994</v>
      </c>
      <c r="K161" s="41" t="s">
        <v>732</v>
      </c>
      <c r="L161" s="9" t="str">
        <f t="shared" si="27"/>
        <v>No</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0</v>
      </c>
      <c r="F163" s="11" t="str">
        <f t="shared" si="29"/>
        <v>N/A</v>
      </c>
      <c r="G163" s="34">
        <v>0</v>
      </c>
      <c r="H163" s="11" t="str">
        <f t="shared" si="30"/>
        <v>N/A</v>
      </c>
      <c r="I163" s="12" t="s">
        <v>1742</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241</v>
      </c>
      <c r="D165" s="11" t="str">
        <f t="shared" si="28"/>
        <v>N/A</v>
      </c>
      <c r="E165" s="34">
        <v>0</v>
      </c>
      <c r="F165" s="11" t="str">
        <f t="shared" si="29"/>
        <v>N/A</v>
      </c>
      <c r="G165" s="34">
        <v>11</v>
      </c>
      <c r="H165" s="11" t="str">
        <f t="shared" si="30"/>
        <v>N/A</v>
      </c>
      <c r="I165" s="12">
        <v>-100</v>
      </c>
      <c r="J165" s="12" t="s">
        <v>1742</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125</v>
      </c>
      <c r="D167" s="11" t="str">
        <f t="shared" si="28"/>
        <v>N/A</v>
      </c>
      <c r="E167" s="34">
        <v>14</v>
      </c>
      <c r="F167" s="11" t="str">
        <f t="shared" si="29"/>
        <v>N/A</v>
      </c>
      <c r="G167" s="34">
        <v>0</v>
      </c>
      <c r="H167" s="11" t="str">
        <f t="shared" si="30"/>
        <v>N/A</v>
      </c>
      <c r="I167" s="12">
        <v>-88.8</v>
      </c>
      <c r="J167" s="12">
        <v>-100</v>
      </c>
      <c r="K167" s="14" t="s">
        <v>217</v>
      </c>
      <c r="L167" s="9" t="str">
        <f t="shared" si="31"/>
        <v>N/A</v>
      </c>
    </row>
    <row r="168" spans="1:12" x14ac:dyDescent="0.25">
      <c r="A168" s="42" t="s">
        <v>125</v>
      </c>
      <c r="B168" s="33" t="s">
        <v>217</v>
      </c>
      <c r="C168" s="43">
        <v>462363</v>
      </c>
      <c r="D168" s="11" t="str">
        <f t="shared" si="28"/>
        <v>N/A</v>
      </c>
      <c r="E168" s="43">
        <v>424961</v>
      </c>
      <c r="F168" s="11" t="str">
        <f t="shared" si="29"/>
        <v>N/A</v>
      </c>
      <c r="G168" s="43">
        <v>298965</v>
      </c>
      <c r="H168" s="11" t="str">
        <f t="shared" si="30"/>
        <v>N/A</v>
      </c>
      <c r="I168" s="12">
        <v>-8.09</v>
      </c>
      <c r="J168" s="12">
        <v>-29.6</v>
      </c>
      <c r="K168" s="14" t="s">
        <v>217</v>
      </c>
      <c r="L168" s="9" t="str">
        <f t="shared" si="31"/>
        <v>N/A</v>
      </c>
    </row>
    <row r="169" spans="1:12" x14ac:dyDescent="0.25">
      <c r="A169" s="42" t="s">
        <v>1623</v>
      </c>
      <c r="B169" s="33" t="s">
        <v>217</v>
      </c>
      <c r="C169" s="43">
        <v>222264</v>
      </c>
      <c r="D169" s="11" t="str">
        <f t="shared" si="28"/>
        <v>N/A</v>
      </c>
      <c r="E169" s="43">
        <v>63187</v>
      </c>
      <c r="F169" s="11" t="str">
        <f t="shared" si="29"/>
        <v>N/A</v>
      </c>
      <c r="G169" s="43">
        <v>5579</v>
      </c>
      <c r="H169" s="11" t="str">
        <f t="shared" si="30"/>
        <v>N/A</v>
      </c>
      <c r="I169" s="12">
        <v>-71.599999999999994</v>
      </c>
      <c r="J169" s="12">
        <v>-91.2</v>
      </c>
      <c r="K169" s="14" t="s">
        <v>217</v>
      </c>
      <c r="L169" s="9" t="str">
        <f t="shared" si="31"/>
        <v>N/A</v>
      </c>
    </row>
    <row r="170" spans="1:12" x14ac:dyDescent="0.25">
      <c r="A170" s="42" t="s">
        <v>1380</v>
      </c>
      <c r="B170" s="33" t="s">
        <v>217</v>
      </c>
      <c r="C170" s="43">
        <v>341437</v>
      </c>
      <c r="D170" s="11" t="str">
        <f t="shared" si="28"/>
        <v>N/A</v>
      </c>
      <c r="E170" s="43">
        <v>94233</v>
      </c>
      <c r="F170" s="11" t="str">
        <f t="shared" si="29"/>
        <v>N/A</v>
      </c>
      <c r="G170" s="43">
        <v>230417</v>
      </c>
      <c r="H170" s="11" t="str">
        <f t="shared" si="30"/>
        <v>N/A</v>
      </c>
      <c r="I170" s="12">
        <v>-72.400000000000006</v>
      </c>
      <c r="J170" s="12">
        <v>144.5</v>
      </c>
      <c r="K170" s="14" t="s">
        <v>217</v>
      </c>
      <c r="L170" s="9" t="str">
        <f t="shared" si="31"/>
        <v>N/A</v>
      </c>
    </row>
    <row r="171" spans="1:12" x14ac:dyDescent="0.25">
      <c r="A171" s="42" t="s">
        <v>1617</v>
      </c>
      <c r="B171" s="33" t="s">
        <v>217</v>
      </c>
      <c r="C171" s="43">
        <v>72302</v>
      </c>
      <c r="D171" s="11" t="str">
        <f t="shared" si="28"/>
        <v>N/A</v>
      </c>
      <c r="E171" s="43">
        <v>41803</v>
      </c>
      <c r="F171" s="11" t="str">
        <f t="shared" si="29"/>
        <v>N/A</v>
      </c>
      <c r="G171" s="43">
        <v>26148</v>
      </c>
      <c r="H171" s="11" t="str">
        <f t="shared" si="30"/>
        <v>N/A</v>
      </c>
      <c r="I171" s="12">
        <v>-42.2</v>
      </c>
      <c r="J171" s="12">
        <v>-37.4</v>
      </c>
      <c r="K171" s="14" t="s">
        <v>217</v>
      </c>
      <c r="L171" s="9" t="str">
        <f t="shared" si="31"/>
        <v>N/A</v>
      </c>
    </row>
    <row r="172" spans="1:12" x14ac:dyDescent="0.25">
      <c r="A172" s="42" t="s">
        <v>1618</v>
      </c>
      <c r="B172" s="33" t="s">
        <v>217</v>
      </c>
      <c r="C172" s="43">
        <v>462363</v>
      </c>
      <c r="D172" s="11" t="str">
        <f t="shared" si="28"/>
        <v>N/A</v>
      </c>
      <c r="E172" s="43">
        <v>417975</v>
      </c>
      <c r="F172" s="11" t="str">
        <f t="shared" si="29"/>
        <v>N/A</v>
      </c>
      <c r="G172" s="43">
        <v>182402</v>
      </c>
      <c r="H172" s="11" t="str">
        <f t="shared" si="30"/>
        <v>N/A</v>
      </c>
      <c r="I172" s="12">
        <v>-9.6</v>
      </c>
      <c r="J172" s="12">
        <v>-56.4</v>
      </c>
      <c r="K172" s="14" t="s">
        <v>217</v>
      </c>
      <c r="L172" s="9" t="str">
        <f t="shared" si="31"/>
        <v>N/A</v>
      </c>
    </row>
    <row r="173" spans="1:12" ht="25" x14ac:dyDescent="0.25">
      <c r="A173" s="42" t="s">
        <v>1381</v>
      </c>
      <c r="B173" s="33" t="s">
        <v>217</v>
      </c>
      <c r="C173" s="43">
        <v>50827</v>
      </c>
      <c r="D173" s="11" t="str">
        <f t="shared" ref="D173:D187" si="32">IF($B173="N/A","N/A",IF(C173&gt;10,"No",IF(C173&lt;-10,"No","Yes")))</f>
        <v>N/A</v>
      </c>
      <c r="E173" s="43">
        <v>13294</v>
      </c>
      <c r="F173" s="11" t="str">
        <f t="shared" ref="F173:F187" si="33">IF($B173="N/A","N/A",IF(E173&gt;10,"No",IF(E173&lt;-10,"No","Yes")))</f>
        <v>N/A</v>
      </c>
      <c r="G173" s="43">
        <v>7399</v>
      </c>
      <c r="H173" s="11" t="str">
        <f t="shared" ref="H173:H187" si="34">IF($B173="N/A","N/A",IF(G173&gt;10,"No",IF(G173&lt;-10,"No","Yes")))</f>
        <v>N/A</v>
      </c>
      <c r="I173" s="12">
        <v>-73.8</v>
      </c>
      <c r="J173" s="12">
        <v>-44.3</v>
      </c>
      <c r="K173" s="41" t="s">
        <v>732</v>
      </c>
      <c r="L173" s="9" t="str">
        <f t="shared" ref="L173:L187" si="35">IF(J173="Div by 0", "N/A", IF(K173="N/A","N/A", IF(J173&gt;VALUE(MID(K173,1,2)), "No", IF(J173&lt;-1*VALUE(MID(K173,1,2)), "No", "Yes"))))</f>
        <v>No</v>
      </c>
    </row>
    <row r="174" spans="1:12" x14ac:dyDescent="0.25">
      <c r="A174" s="42" t="s">
        <v>649</v>
      </c>
      <c r="B174" s="33" t="s">
        <v>217</v>
      </c>
      <c r="C174" s="34">
        <v>298</v>
      </c>
      <c r="D174" s="11" t="str">
        <f t="shared" si="32"/>
        <v>N/A</v>
      </c>
      <c r="E174" s="34">
        <v>73</v>
      </c>
      <c r="F174" s="11" t="str">
        <f t="shared" si="33"/>
        <v>N/A</v>
      </c>
      <c r="G174" s="34">
        <v>32</v>
      </c>
      <c r="H174" s="11" t="str">
        <f t="shared" si="34"/>
        <v>N/A</v>
      </c>
      <c r="I174" s="12">
        <v>-75.5</v>
      </c>
      <c r="J174" s="12">
        <v>-56.2</v>
      </c>
      <c r="K174" s="41" t="s">
        <v>732</v>
      </c>
      <c r="L174" s="9" t="str">
        <f t="shared" si="35"/>
        <v>No</v>
      </c>
    </row>
    <row r="175" spans="1:12" x14ac:dyDescent="0.25">
      <c r="A175" s="42" t="s">
        <v>1382</v>
      </c>
      <c r="B175" s="33" t="s">
        <v>217</v>
      </c>
      <c r="C175" s="43">
        <v>170.56040268000001</v>
      </c>
      <c r="D175" s="11" t="str">
        <f t="shared" si="32"/>
        <v>N/A</v>
      </c>
      <c r="E175" s="43">
        <v>182.10958904</v>
      </c>
      <c r="F175" s="11" t="str">
        <f t="shared" si="33"/>
        <v>N/A</v>
      </c>
      <c r="G175" s="43">
        <v>231.21875</v>
      </c>
      <c r="H175" s="11" t="str">
        <f t="shared" si="34"/>
        <v>N/A</v>
      </c>
      <c r="I175" s="12">
        <v>6.7709999999999999</v>
      </c>
      <c r="J175" s="12">
        <v>26.97</v>
      </c>
      <c r="K175" s="41" t="s">
        <v>732</v>
      </c>
      <c r="L175" s="9" t="str">
        <f t="shared" si="35"/>
        <v>Yes</v>
      </c>
    </row>
    <row r="176" spans="1:12" ht="25" x14ac:dyDescent="0.25">
      <c r="A176" s="42" t="s">
        <v>1383</v>
      </c>
      <c r="B176" s="33" t="s">
        <v>217</v>
      </c>
      <c r="C176" s="43">
        <v>7877</v>
      </c>
      <c r="D176" s="11" t="str">
        <f t="shared" si="32"/>
        <v>N/A</v>
      </c>
      <c r="E176" s="43">
        <v>227</v>
      </c>
      <c r="F176" s="11" t="str">
        <f t="shared" si="33"/>
        <v>N/A</v>
      </c>
      <c r="G176" s="43">
        <v>57</v>
      </c>
      <c r="H176" s="11" t="str">
        <f t="shared" si="34"/>
        <v>N/A</v>
      </c>
      <c r="I176" s="12">
        <v>-97.1</v>
      </c>
      <c r="J176" s="12">
        <v>-74.900000000000006</v>
      </c>
      <c r="K176" s="41" t="s">
        <v>732</v>
      </c>
      <c r="L176" s="9" t="str">
        <f t="shared" si="35"/>
        <v>No</v>
      </c>
    </row>
    <row r="177" spans="1:12" x14ac:dyDescent="0.25">
      <c r="A177" s="42" t="s">
        <v>516</v>
      </c>
      <c r="B177" s="33" t="s">
        <v>217</v>
      </c>
      <c r="C177" s="34">
        <v>30</v>
      </c>
      <c r="D177" s="11" t="str">
        <f t="shared" si="32"/>
        <v>N/A</v>
      </c>
      <c r="E177" s="34">
        <v>11</v>
      </c>
      <c r="F177" s="11" t="str">
        <f t="shared" si="33"/>
        <v>N/A</v>
      </c>
      <c r="G177" s="34">
        <v>11</v>
      </c>
      <c r="H177" s="11" t="str">
        <f t="shared" si="34"/>
        <v>N/A</v>
      </c>
      <c r="I177" s="12">
        <v>-96.7</v>
      </c>
      <c r="J177" s="12">
        <v>0</v>
      </c>
      <c r="K177" s="41" t="s">
        <v>732</v>
      </c>
      <c r="L177" s="9" t="str">
        <f t="shared" si="35"/>
        <v>Yes</v>
      </c>
    </row>
    <row r="178" spans="1:12" x14ac:dyDescent="0.25">
      <c r="A178" s="42" t="s">
        <v>1384</v>
      </c>
      <c r="B178" s="33" t="s">
        <v>217</v>
      </c>
      <c r="C178" s="43">
        <v>262.56666667000002</v>
      </c>
      <c r="D178" s="11" t="str">
        <f t="shared" si="32"/>
        <v>N/A</v>
      </c>
      <c r="E178" s="43">
        <v>227</v>
      </c>
      <c r="F178" s="11" t="str">
        <f t="shared" si="33"/>
        <v>N/A</v>
      </c>
      <c r="G178" s="43">
        <v>57</v>
      </c>
      <c r="H178" s="11" t="str">
        <f t="shared" si="34"/>
        <v>N/A</v>
      </c>
      <c r="I178" s="12">
        <v>-13.5</v>
      </c>
      <c r="J178" s="12">
        <v>-74.900000000000006</v>
      </c>
      <c r="K178" s="41" t="s">
        <v>732</v>
      </c>
      <c r="L178" s="9" t="str">
        <f t="shared" si="35"/>
        <v>No</v>
      </c>
    </row>
    <row r="179" spans="1:12" ht="25" x14ac:dyDescent="0.25">
      <c r="A179" s="42" t="s">
        <v>1385</v>
      </c>
      <c r="B179" s="33" t="s">
        <v>217</v>
      </c>
      <c r="C179" s="43">
        <v>852</v>
      </c>
      <c r="D179" s="11" t="str">
        <f t="shared" si="32"/>
        <v>N/A</v>
      </c>
      <c r="E179" s="43">
        <v>559</v>
      </c>
      <c r="F179" s="11" t="str">
        <f t="shared" si="33"/>
        <v>N/A</v>
      </c>
      <c r="G179" s="43">
        <v>0</v>
      </c>
      <c r="H179" s="11" t="str">
        <f t="shared" si="34"/>
        <v>N/A</v>
      </c>
      <c r="I179" s="12">
        <v>-34.4</v>
      </c>
      <c r="J179" s="12">
        <v>-100</v>
      </c>
      <c r="K179" s="41" t="s">
        <v>732</v>
      </c>
      <c r="L179" s="9" t="str">
        <f t="shared" si="35"/>
        <v>No</v>
      </c>
    </row>
    <row r="180" spans="1:12" x14ac:dyDescent="0.25">
      <c r="A180" s="42" t="s">
        <v>517</v>
      </c>
      <c r="B180" s="33" t="s">
        <v>217</v>
      </c>
      <c r="C180" s="34">
        <v>11</v>
      </c>
      <c r="D180" s="11" t="str">
        <f t="shared" si="32"/>
        <v>N/A</v>
      </c>
      <c r="E180" s="34">
        <v>11</v>
      </c>
      <c r="F180" s="11" t="str">
        <f t="shared" si="33"/>
        <v>N/A</v>
      </c>
      <c r="G180" s="34">
        <v>0</v>
      </c>
      <c r="H180" s="11" t="str">
        <f t="shared" si="34"/>
        <v>N/A</v>
      </c>
      <c r="I180" s="12">
        <v>-75</v>
      </c>
      <c r="J180" s="12">
        <v>-100</v>
      </c>
      <c r="K180" s="41" t="s">
        <v>732</v>
      </c>
      <c r="L180" s="9" t="str">
        <f t="shared" si="35"/>
        <v>No</v>
      </c>
    </row>
    <row r="181" spans="1:12" ht="25" x14ac:dyDescent="0.25">
      <c r="A181" s="42" t="s">
        <v>1386</v>
      </c>
      <c r="B181" s="33" t="s">
        <v>217</v>
      </c>
      <c r="C181" s="43">
        <v>106.5</v>
      </c>
      <c r="D181" s="11" t="str">
        <f t="shared" si="32"/>
        <v>N/A</v>
      </c>
      <c r="E181" s="43">
        <v>279.5</v>
      </c>
      <c r="F181" s="11" t="str">
        <f t="shared" si="33"/>
        <v>N/A</v>
      </c>
      <c r="G181" s="43" t="s">
        <v>1742</v>
      </c>
      <c r="H181" s="11" t="str">
        <f t="shared" si="34"/>
        <v>N/A</v>
      </c>
      <c r="I181" s="12">
        <v>162.4</v>
      </c>
      <c r="J181" s="12" t="s">
        <v>1742</v>
      </c>
      <c r="K181" s="41" t="s">
        <v>732</v>
      </c>
      <c r="L181" s="9" t="str">
        <f t="shared" si="35"/>
        <v>N/A</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156890453</v>
      </c>
      <c r="D185" s="11" t="str">
        <f t="shared" si="32"/>
        <v>N/A</v>
      </c>
      <c r="E185" s="43">
        <v>9015643</v>
      </c>
      <c r="F185" s="11" t="str">
        <f t="shared" si="33"/>
        <v>N/A</v>
      </c>
      <c r="G185" s="43">
        <v>1098774</v>
      </c>
      <c r="H185" s="11" t="str">
        <f t="shared" si="34"/>
        <v>N/A</v>
      </c>
      <c r="I185" s="12">
        <v>-94.3</v>
      </c>
      <c r="J185" s="12">
        <v>-87.8</v>
      </c>
      <c r="K185" s="41" t="s">
        <v>732</v>
      </c>
      <c r="L185" s="9" t="str">
        <f t="shared" si="35"/>
        <v>No</v>
      </c>
    </row>
    <row r="186" spans="1:12" ht="25" x14ac:dyDescent="0.25">
      <c r="A186" s="42" t="s">
        <v>519</v>
      </c>
      <c r="B186" s="33" t="s">
        <v>217</v>
      </c>
      <c r="C186" s="34">
        <v>4007</v>
      </c>
      <c r="D186" s="11" t="str">
        <f t="shared" si="32"/>
        <v>N/A</v>
      </c>
      <c r="E186" s="34">
        <v>123</v>
      </c>
      <c r="F186" s="11" t="str">
        <f t="shared" si="33"/>
        <v>N/A</v>
      </c>
      <c r="G186" s="34">
        <v>20</v>
      </c>
      <c r="H186" s="11" t="str">
        <f t="shared" si="34"/>
        <v>N/A</v>
      </c>
      <c r="I186" s="12">
        <v>-96.9</v>
      </c>
      <c r="J186" s="12">
        <v>-83.7</v>
      </c>
      <c r="K186" s="41" t="s">
        <v>732</v>
      </c>
      <c r="L186" s="9" t="str">
        <f t="shared" si="35"/>
        <v>No</v>
      </c>
    </row>
    <row r="187" spans="1:12" ht="25" x14ac:dyDescent="0.25">
      <c r="A187" s="42" t="s">
        <v>1390</v>
      </c>
      <c r="B187" s="33" t="s">
        <v>217</v>
      </c>
      <c r="C187" s="43">
        <v>39154.093586000003</v>
      </c>
      <c r="D187" s="11" t="str">
        <f t="shared" si="32"/>
        <v>N/A</v>
      </c>
      <c r="E187" s="43">
        <v>73297.910569</v>
      </c>
      <c r="F187" s="11" t="str">
        <f t="shared" si="33"/>
        <v>N/A</v>
      </c>
      <c r="G187" s="43">
        <v>54938.7</v>
      </c>
      <c r="H187" s="11" t="str">
        <f t="shared" si="34"/>
        <v>N/A</v>
      </c>
      <c r="I187" s="12">
        <v>87.2</v>
      </c>
      <c r="J187" s="12">
        <v>-25</v>
      </c>
      <c r="K187" s="41" t="s">
        <v>732</v>
      </c>
      <c r="L187" s="9" t="str">
        <f t="shared" si="35"/>
        <v>Yes</v>
      </c>
    </row>
    <row r="188" spans="1:12" x14ac:dyDescent="0.25">
      <c r="A188" s="4" t="s">
        <v>1391</v>
      </c>
      <c r="B188" s="33" t="s">
        <v>217</v>
      </c>
      <c r="C188" s="43">
        <v>195180122</v>
      </c>
      <c r="D188" s="11" t="str">
        <f t="shared" ref="D188:D203" si="36">IF($B188="N/A","N/A",IF(C188&gt;10,"No",IF(C188&lt;-10,"No","Yes")))</f>
        <v>N/A</v>
      </c>
      <c r="E188" s="43">
        <v>11557514</v>
      </c>
      <c r="F188" s="11" t="str">
        <f t="shared" ref="F188:F203" si="37">IF($B188="N/A","N/A",IF(E188&gt;10,"No",IF(E188&lt;-10,"No","Yes")))</f>
        <v>N/A</v>
      </c>
      <c r="G188" s="43">
        <v>1212704</v>
      </c>
      <c r="H188" s="11" t="str">
        <f t="shared" ref="H188:H203" si="38">IF($B188="N/A","N/A",IF(G188&gt;10,"No",IF(G188&lt;-10,"No","Yes")))</f>
        <v>N/A</v>
      </c>
      <c r="I188" s="12">
        <v>-94.1</v>
      </c>
      <c r="J188" s="12">
        <v>-89.5</v>
      </c>
      <c r="K188" s="41" t="s">
        <v>732</v>
      </c>
      <c r="L188" s="9" t="str">
        <f t="shared" ref="L188:L203" si="39">IF(J188="Div by 0", "N/A", IF(K188="N/A","N/A", IF(J188&gt;VALUE(MID(K188,1,2)), "No", IF(J188&lt;-1*VALUE(MID(K188,1,2)), "No", "Yes"))))</f>
        <v>No</v>
      </c>
    </row>
    <row r="189" spans="1:12" x14ac:dyDescent="0.25">
      <c r="A189" s="4" t="s">
        <v>1488</v>
      </c>
      <c r="B189" s="33" t="s">
        <v>217</v>
      </c>
      <c r="C189" s="34">
        <v>4877</v>
      </c>
      <c r="D189" s="11" t="str">
        <f t="shared" si="36"/>
        <v>N/A</v>
      </c>
      <c r="E189" s="34">
        <v>157</v>
      </c>
      <c r="F189" s="11" t="str">
        <f t="shared" si="37"/>
        <v>N/A</v>
      </c>
      <c r="G189" s="34">
        <v>26</v>
      </c>
      <c r="H189" s="11" t="str">
        <f t="shared" si="38"/>
        <v>N/A</v>
      </c>
      <c r="I189" s="12">
        <v>-96.8</v>
      </c>
      <c r="J189" s="12">
        <v>-83.4</v>
      </c>
      <c r="K189" s="41" t="s">
        <v>732</v>
      </c>
      <c r="L189" s="9" t="str">
        <f t="shared" si="39"/>
        <v>No</v>
      </c>
    </row>
    <row r="190" spans="1:12" x14ac:dyDescent="0.25">
      <c r="A190" s="4" t="s">
        <v>1489</v>
      </c>
      <c r="B190" s="33" t="s">
        <v>217</v>
      </c>
      <c r="C190" s="43">
        <v>40020.529424</v>
      </c>
      <c r="D190" s="11" t="str">
        <f t="shared" si="36"/>
        <v>N/A</v>
      </c>
      <c r="E190" s="43">
        <v>73614.738853999996</v>
      </c>
      <c r="F190" s="11" t="str">
        <f t="shared" si="37"/>
        <v>N/A</v>
      </c>
      <c r="G190" s="43">
        <v>46642.461538000003</v>
      </c>
      <c r="H190" s="11" t="str">
        <f t="shared" si="38"/>
        <v>N/A</v>
      </c>
      <c r="I190" s="12">
        <v>83.94</v>
      </c>
      <c r="J190" s="12">
        <v>-36.6</v>
      </c>
      <c r="K190" s="41" t="s">
        <v>732</v>
      </c>
      <c r="L190" s="9" t="str">
        <f t="shared" si="39"/>
        <v>No</v>
      </c>
    </row>
    <row r="191" spans="1:12" x14ac:dyDescent="0.25">
      <c r="A191" s="4" t="s">
        <v>1490</v>
      </c>
      <c r="B191" s="33" t="s">
        <v>217</v>
      </c>
      <c r="C191" s="43">
        <v>19192.014598999998</v>
      </c>
      <c r="D191" s="11" t="str">
        <f t="shared" si="36"/>
        <v>N/A</v>
      </c>
      <c r="E191" s="43">
        <v>30981.666667000001</v>
      </c>
      <c r="F191" s="11" t="str">
        <f t="shared" si="37"/>
        <v>N/A</v>
      </c>
      <c r="G191" s="43">
        <v>123</v>
      </c>
      <c r="H191" s="11" t="str">
        <f t="shared" si="38"/>
        <v>N/A</v>
      </c>
      <c r="I191" s="12">
        <v>61.43</v>
      </c>
      <c r="J191" s="12">
        <v>-99.6</v>
      </c>
      <c r="K191" s="41" t="s">
        <v>732</v>
      </c>
      <c r="L191" s="9" t="str">
        <f t="shared" si="39"/>
        <v>No</v>
      </c>
    </row>
    <row r="192" spans="1:12" x14ac:dyDescent="0.25">
      <c r="A192" s="4" t="s">
        <v>1491</v>
      </c>
      <c r="B192" s="33" t="s">
        <v>217</v>
      </c>
      <c r="C192" s="43">
        <v>50978.074501000003</v>
      </c>
      <c r="D192" s="11" t="str">
        <f t="shared" si="36"/>
        <v>N/A</v>
      </c>
      <c r="E192" s="43">
        <v>77341.448275999996</v>
      </c>
      <c r="F192" s="11" t="str">
        <f t="shared" si="37"/>
        <v>N/A</v>
      </c>
      <c r="G192" s="43">
        <v>48503.24</v>
      </c>
      <c r="H192" s="11" t="str">
        <f t="shared" si="38"/>
        <v>N/A</v>
      </c>
      <c r="I192" s="12">
        <v>51.72</v>
      </c>
      <c r="J192" s="12">
        <v>-37.299999999999997</v>
      </c>
      <c r="K192" s="41" t="s">
        <v>732</v>
      </c>
      <c r="L192" s="9" t="str">
        <f t="shared" si="39"/>
        <v>No</v>
      </c>
    </row>
    <row r="193" spans="1:12" x14ac:dyDescent="0.25">
      <c r="A193" s="42" t="s">
        <v>1492</v>
      </c>
      <c r="B193" s="33" t="s">
        <v>217</v>
      </c>
      <c r="C193" s="9">
        <v>4.7967503664000004</v>
      </c>
      <c r="D193" s="11" t="str">
        <f t="shared" si="36"/>
        <v>N/A</v>
      </c>
      <c r="E193" s="9">
        <v>2.7106353590999999</v>
      </c>
      <c r="F193" s="11" t="str">
        <f t="shared" si="37"/>
        <v>N/A</v>
      </c>
      <c r="G193" s="9">
        <v>1.7379679144</v>
      </c>
      <c r="H193" s="11" t="str">
        <f t="shared" si="38"/>
        <v>N/A</v>
      </c>
      <c r="I193" s="12">
        <v>-43.5</v>
      </c>
      <c r="J193" s="12">
        <v>-35.9</v>
      </c>
      <c r="K193" s="41" t="s">
        <v>732</v>
      </c>
      <c r="L193" s="9" t="str">
        <f t="shared" si="39"/>
        <v>No</v>
      </c>
    </row>
    <row r="194" spans="1:12" x14ac:dyDescent="0.25">
      <c r="A194" s="42" t="s">
        <v>1493</v>
      </c>
      <c r="B194" s="33" t="s">
        <v>217</v>
      </c>
      <c r="C194" s="9">
        <v>6.8114020550000003</v>
      </c>
      <c r="D194" s="11" t="str">
        <f t="shared" si="36"/>
        <v>N/A</v>
      </c>
      <c r="E194" s="9">
        <v>1.9313304721</v>
      </c>
      <c r="F194" s="11" t="str">
        <f t="shared" si="37"/>
        <v>N/A</v>
      </c>
      <c r="G194" s="9">
        <v>1.0752688172</v>
      </c>
      <c r="H194" s="11" t="str">
        <f t="shared" si="38"/>
        <v>N/A</v>
      </c>
      <c r="I194" s="12">
        <v>-71.599999999999994</v>
      </c>
      <c r="J194" s="12">
        <v>-44.3</v>
      </c>
      <c r="K194" s="41" t="s">
        <v>732</v>
      </c>
      <c r="L194" s="9" t="str">
        <f t="shared" si="39"/>
        <v>No</v>
      </c>
    </row>
    <row r="195" spans="1:12" x14ac:dyDescent="0.25">
      <c r="A195" s="42" t="s">
        <v>1494</v>
      </c>
      <c r="B195" s="33" t="s">
        <v>217</v>
      </c>
      <c r="C195" s="9">
        <v>4.2444529710000003</v>
      </c>
      <c r="D195" s="11" t="str">
        <f t="shared" si="36"/>
        <v>N/A</v>
      </c>
      <c r="E195" s="9">
        <v>2.7592768792000002</v>
      </c>
      <c r="F195" s="11" t="str">
        <f t="shared" si="37"/>
        <v>N/A</v>
      </c>
      <c r="G195" s="9">
        <v>1.7946877242999999</v>
      </c>
      <c r="H195" s="11" t="str">
        <f t="shared" si="38"/>
        <v>N/A</v>
      </c>
      <c r="I195" s="12">
        <v>-35</v>
      </c>
      <c r="J195" s="12">
        <v>-35</v>
      </c>
      <c r="K195" s="41" t="s">
        <v>732</v>
      </c>
      <c r="L195" s="9" t="str">
        <f t="shared" si="39"/>
        <v>No</v>
      </c>
    </row>
    <row r="196" spans="1:12" x14ac:dyDescent="0.25">
      <c r="A196" s="4" t="s">
        <v>1403</v>
      </c>
      <c r="B196" s="33" t="s">
        <v>217</v>
      </c>
      <c r="C196" s="43">
        <v>156890453</v>
      </c>
      <c r="D196" s="11" t="str">
        <f t="shared" si="36"/>
        <v>N/A</v>
      </c>
      <c r="E196" s="43">
        <v>9015643</v>
      </c>
      <c r="F196" s="11" t="str">
        <f t="shared" si="37"/>
        <v>N/A</v>
      </c>
      <c r="G196" s="43">
        <v>1098774</v>
      </c>
      <c r="H196" s="11" t="str">
        <f t="shared" si="38"/>
        <v>N/A</v>
      </c>
      <c r="I196" s="12">
        <v>-94.3</v>
      </c>
      <c r="J196" s="12">
        <v>-87.8</v>
      </c>
      <c r="K196" s="41" t="s">
        <v>732</v>
      </c>
      <c r="L196" s="9" t="str">
        <f t="shared" si="39"/>
        <v>No</v>
      </c>
    </row>
    <row r="197" spans="1:12" x14ac:dyDescent="0.25">
      <c r="A197" s="4" t="s">
        <v>1495</v>
      </c>
      <c r="B197" s="33" t="s">
        <v>217</v>
      </c>
      <c r="C197" s="34">
        <v>4007</v>
      </c>
      <c r="D197" s="11" t="str">
        <f t="shared" si="36"/>
        <v>N/A</v>
      </c>
      <c r="E197" s="34">
        <v>123</v>
      </c>
      <c r="F197" s="11" t="str">
        <f t="shared" si="37"/>
        <v>N/A</v>
      </c>
      <c r="G197" s="34">
        <v>20</v>
      </c>
      <c r="H197" s="11" t="str">
        <f t="shared" si="38"/>
        <v>N/A</v>
      </c>
      <c r="I197" s="12">
        <v>-96.9</v>
      </c>
      <c r="J197" s="12">
        <v>-83.7</v>
      </c>
      <c r="K197" s="41" t="s">
        <v>732</v>
      </c>
      <c r="L197" s="9" t="str">
        <f t="shared" si="39"/>
        <v>No</v>
      </c>
    </row>
    <row r="198" spans="1:12" ht="25" x14ac:dyDescent="0.25">
      <c r="A198" s="4" t="s">
        <v>1496</v>
      </c>
      <c r="B198" s="33" t="s">
        <v>217</v>
      </c>
      <c r="C198" s="43">
        <v>39154.093586000003</v>
      </c>
      <c r="D198" s="11" t="str">
        <f t="shared" si="36"/>
        <v>N/A</v>
      </c>
      <c r="E198" s="43">
        <v>73297.910569</v>
      </c>
      <c r="F198" s="11" t="str">
        <f t="shared" si="37"/>
        <v>N/A</v>
      </c>
      <c r="G198" s="43">
        <v>54938.7</v>
      </c>
      <c r="H198" s="11" t="str">
        <f t="shared" si="38"/>
        <v>N/A</v>
      </c>
      <c r="I198" s="12">
        <v>87.2</v>
      </c>
      <c r="J198" s="12">
        <v>-25</v>
      </c>
      <c r="K198" s="41" t="s">
        <v>732</v>
      </c>
      <c r="L198" s="9" t="str">
        <f t="shared" si="39"/>
        <v>Yes</v>
      </c>
    </row>
    <row r="199" spans="1:12" ht="25" x14ac:dyDescent="0.25">
      <c r="A199" s="4" t="s">
        <v>1497</v>
      </c>
      <c r="B199" s="33" t="s">
        <v>217</v>
      </c>
      <c r="C199" s="43">
        <v>13873.084992</v>
      </c>
      <c r="D199" s="11" t="str">
        <f t="shared" si="36"/>
        <v>N/A</v>
      </c>
      <c r="E199" s="43">
        <v>14910.444444000001</v>
      </c>
      <c r="F199" s="11" t="str">
        <f t="shared" si="37"/>
        <v>N/A</v>
      </c>
      <c r="G199" s="43">
        <v>123</v>
      </c>
      <c r="H199" s="11" t="str">
        <f t="shared" si="38"/>
        <v>N/A</v>
      </c>
      <c r="I199" s="12">
        <v>7.4770000000000003</v>
      </c>
      <c r="J199" s="12">
        <v>-99.2</v>
      </c>
      <c r="K199" s="41" t="s">
        <v>732</v>
      </c>
      <c r="L199" s="9" t="str">
        <f t="shared" si="39"/>
        <v>No</v>
      </c>
    </row>
    <row r="200" spans="1:12" ht="25" x14ac:dyDescent="0.25">
      <c r="A200" s="4" t="s">
        <v>1498</v>
      </c>
      <c r="B200" s="33" t="s">
        <v>217</v>
      </c>
      <c r="C200" s="43">
        <v>51503.906795000003</v>
      </c>
      <c r="D200" s="11" t="str">
        <f t="shared" si="36"/>
        <v>N/A</v>
      </c>
      <c r="E200" s="43">
        <v>78032.823009</v>
      </c>
      <c r="F200" s="11" t="str">
        <f t="shared" si="37"/>
        <v>N/A</v>
      </c>
      <c r="G200" s="43">
        <v>57823.736841999998</v>
      </c>
      <c r="H200" s="11" t="str">
        <f t="shared" si="38"/>
        <v>N/A</v>
      </c>
      <c r="I200" s="12">
        <v>51.51</v>
      </c>
      <c r="J200" s="12">
        <v>-25.9</v>
      </c>
      <c r="K200" s="41" t="s">
        <v>732</v>
      </c>
      <c r="L200" s="9" t="str">
        <f t="shared" si="39"/>
        <v>Yes</v>
      </c>
    </row>
    <row r="201" spans="1:12" ht="25" x14ac:dyDescent="0.25">
      <c r="A201" s="4" t="s">
        <v>1499</v>
      </c>
      <c r="B201" s="33" t="s">
        <v>217</v>
      </c>
      <c r="C201" s="9">
        <v>3.9410659664000001</v>
      </c>
      <c r="D201" s="11" t="str">
        <f t="shared" si="36"/>
        <v>N/A</v>
      </c>
      <c r="E201" s="9">
        <v>2.1236187845000001</v>
      </c>
      <c r="F201" s="11" t="str">
        <f t="shared" si="37"/>
        <v>N/A</v>
      </c>
      <c r="G201" s="9">
        <v>1.3368983957</v>
      </c>
      <c r="H201" s="11" t="str">
        <f t="shared" si="38"/>
        <v>N/A</v>
      </c>
      <c r="I201" s="12">
        <v>-46.1</v>
      </c>
      <c r="J201" s="12">
        <v>-37</v>
      </c>
      <c r="K201" s="41" t="s">
        <v>732</v>
      </c>
      <c r="L201" s="9" t="str">
        <f t="shared" si="39"/>
        <v>No</v>
      </c>
    </row>
    <row r="202" spans="1:12" ht="25" x14ac:dyDescent="0.25">
      <c r="A202" s="4" t="s">
        <v>1500</v>
      </c>
      <c r="B202" s="33" t="s">
        <v>217</v>
      </c>
      <c r="C202" s="9">
        <v>5.4110043088999999</v>
      </c>
      <c r="D202" s="11" t="str">
        <f t="shared" si="36"/>
        <v>N/A</v>
      </c>
      <c r="E202" s="9">
        <v>1.9313304721</v>
      </c>
      <c r="F202" s="11" t="str">
        <f t="shared" si="37"/>
        <v>N/A</v>
      </c>
      <c r="G202" s="9">
        <v>1.0752688172</v>
      </c>
      <c r="H202" s="11" t="str">
        <f t="shared" si="38"/>
        <v>N/A</v>
      </c>
      <c r="I202" s="12">
        <v>-64.3</v>
      </c>
      <c r="J202" s="12">
        <v>-44.3</v>
      </c>
      <c r="K202" s="41" t="s">
        <v>732</v>
      </c>
      <c r="L202" s="9" t="str">
        <f t="shared" si="39"/>
        <v>No</v>
      </c>
    </row>
    <row r="203" spans="1:12" ht="25" x14ac:dyDescent="0.25">
      <c r="A203" s="4" t="s">
        <v>1501</v>
      </c>
      <c r="B203" s="33" t="s">
        <v>217</v>
      </c>
      <c r="C203" s="9">
        <v>3.5630647914</v>
      </c>
      <c r="D203" s="11" t="str">
        <f t="shared" si="36"/>
        <v>N/A</v>
      </c>
      <c r="E203" s="9">
        <v>2.1503330161999998</v>
      </c>
      <c r="F203" s="11" t="str">
        <f t="shared" si="37"/>
        <v>N/A</v>
      </c>
      <c r="G203" s="9">
        <v>1.3639626705000001</v>
      </c>
      <c r="H203" s="11" t="str">
        <f t="shared" si="38"/>
        <v>N/A</v>
      </c>
      <c r="I203" s="12">
        <v>-39.6</v>
      </c>
      <c r="J203" s="12">
        <v>-36.6</v>
      </c>
      <c r="K203" s="41" t="s">
        <v>732</v>
      </c>
      <c r="L203" s="9" t="str">
        <f t="shared" si="39"/>
        <v>No</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630325</v>
      </c>
      <c r="D6" s="11" t="str">
        <f>IF($B6="N/A","N/A",IF(C6&gt;10,"No",IF(C6&lt;-10,"No","Yes")))</f>
        <v>N/A</v>
      </c>
      <c r="E6" s="34">
        <v>71271</v>
      </c>
      <c r="F6" s="11" t="str">
        <f>IF($B6="N/A","N/A",IF(E6&gt;10,"No",IF(E6&lt;-10,"No","Yes")))</f>
        <v>N/A</v>
      </c>
      <c r="G6" s="34">
        <v>46628</v>
      </c>
      <c r="H6" s="11" t="str">
        <f>IF($B6="N/A","N/A",IF(G6&gt;10,"No",IF(G6&lt;-10,"No","Yes")))</f>
        <v>N/A</v>
      </c>
      <c r="I6" s="12">
        <v>-88.7</v>
      </c>
      <c r="J6" s="12">
        <v>-34.6</v>
      </c>
      <c r="K6" s="41" t="s">
        <v>732</v>
      </c>
      <c r="L6" s="9" t="str">
        <f t="shared" ref="L6:L46" si="0">IF(J6="Div by 0", "N/A", IF(K6="N/A","N/A", IF(J6&gt;VALUE(MID(K6,1,2)), "No", IF(J6&lt;-1*VALUE(MID(K6,1,2)), "No", "Yes"))))</f>
        <v>No</v>
      </c>
    </row>
    <row r="7" spans="1:12" x14ac:dyDescent="0.25">
      <c r="A7" s="42" t="s">
        <v>10</v>
      </c>
      <c r="B7" s="33" t="s">
        <v>217</v>
      </c>
      <c r="C7" s="34">
        <v>473924</v>
      </c>
      <c r="D7" s="11" t="str">
        <f>IF($B7="N/A","N/A",IF(C7&gt;10,"No",IF(C7&lt;-10,"No","Yes")))</f>
        <v>N/A</v>
      </c>
      <c r="E7" s="34">
        <v>52926</v>
      </c>
      <c r="F7" s="11" t="str">
        <f>IF($B7="N/A","N/A",IF(E7&gt;10,"No",IF(E7&lt;-10,"No","Yes")))</f>
        <v>N/A</v>
      </c>
      <c r="G7" s="34">
        <v>33628</v>
      </c>
      <c r="H7" s="11" t="str">
        <f>IF($B7="N/A","N/A",IF(G7&gt;10,"No",IF(G7&lt;-10,"No","Yes")))</f>
        <v>N/A</v>
      </c>
      <c r="I7" s="12">
        <v>-88.8</v>
      </c>
      <c r="J7" s="12">
        <v>-36.5</v>
      </c>
      <c r="K7" s="41" t="s">
        <v>732</v>
      </c>
      <c r="L7" s="9" t="str">
        <f t="shared" si="0"/>
        <v>No</v>
      </c>
    </row>
    <row r="8" spans="1:12" x14ac:dyDescent="0.25">
      <c r="A8" s="42" t="s">
        <v>91</v>
      </c>
      <c r="B8" s="9" t="s">
        <v>301</v>
      </c>
      <c r="C8" s="8">
        <v>75.187244675000002</v>
      </c>
      <c r="D8" s="11" t="str">
        <f>IF($B8="N/A","N/A",IF(C8&gt;90,"No",IF(C8&lt;65,"No","Yes")))</f>
        <v>Yes</v>
      </c>
      <c r="E8" s="8">
        <v>74.260218041000002</v>
      </c>
      <c r="F8" s="11" t="str">
        <f>IF($B8="N/A","N/A",IF(E8&gt;90,"No",IF(E8&lt;65,"No","Yes")))</f>
        <v>Yes</v>
      </c>
      <c r="G8" s="8">
        <v>72.119756370000005</v>
      </c>
      <c r="H8" s="11" t="str">
        <f>IF($B8="N/A","N/A",IF(G8&gt;90,"No",IF(G8&lt;65,"No","Yes")))</f>
        <v>Yes</v>
      </c>
      <c r="I8" s="12">
        <v>-1.23</v>
      </c>
      <c r="J8" s="12">
        <v>-2.88</v>
      </c>
      <c r="K8" s="41" t="s">
        <v>732</v>
      </c>
      <c r="L8" s="9" t="str">
        <f t="shared" si="0"/>
        <v>Yes</v>
      </c>
    </row>
    <row r="9" spans="1:12" x14ac:dyDescent="0.25">
      <c r="A9" s="42" t="s">
        <v>92</v>
      </c>
      <c r="B9" s="9" t="s">
        <v>302</v>
      </c>
      <c r="C9" s="8">
        <v>65.727868329000003</v>
      </c>
      <c r="D9" s="11" t="str">
        <f>IF($B9="N/A","N/A",IF(C9&gt;100,"No",IF(C9&lt;90,"No","Yes")))</f>
        <v>No</v>
      </c>
      <c r="E9" s="8">
        <v>33.935742972</v>
      </c>
      <c r="F9" s="11" t="str">
        <f>IF($B9="N/A","N/A",IF(E9&gt;100,"No",IF(E9&lt;90,"No","Yes")))</f>
        <v>No</v>
      </c>
      <c r="G9" s="8">
        <v>8.1632653060999996</v>
      </c>
      <c r="H9" s="11" t="str">
        <f>IF($B9="N/A","N/A",IF(G9&gt;100,"No",IF(G9&lt;90,"No","Yes")))</f>
        <v>No</v>
      </c>
      <c r="I9" s="12">
        <v>-48.4</v>
      </c>
      <c r="J9" s="12">
        <v>-75.900000000000006</v>
      </c>
      <c r="K9" s="41" t="s">
        <v>732</v>
      </c>
      <c r="L9" s="9" t="str">
        <f t="shared" si="0"/>
        <v>No</v>
      </c>
    </row>
    <row r="10" spans="1:12" x14ac:dyDescent="0.25">
      <c r="A10" s="42" t="s">
        <v>93</v>
      </c>
      <c r="B10" s="9" t="s">
        <v>303</v>
      </c>
      <c r="C10" s="8">
        <v>64.556570625000006</v>
      </c>
      <c r="D10" s="11" t="str">
        <f>IF($B10="N/A","N/A",IF(C10&gt;100,"No",IF(C10&lt;85,"No","Yes")))</f>
        <v>No</v>
      </c>
      <c r="E10" s="8">
        <v>69.158674804</v>
      </c>
      <c r="F10" s="11" t="str">
        <f>IF($B10="N/A","N/A",IF(E10&gt;100,"No",IF(E10&lt;85,"No","Yes")))</f>
        <v>No</v>
      </c>
      <c r="G10" s="8">
        <v>70.292336055000007</v>
      </c>
      <c r="H10" s="11" t="str">
        <f>IF($B10="N/A","N/A",IF(G10&gt;100,"No",IF(G10&lt;85,"No","Yes")))</f>
        <v>No</v>
      </c>
      <c r="I10" s="12">
        <v>7.1289999999999996</v>
      </c>
      <c r="J10" s="12">
        <v>1.639</v>
      </c>
      <c r="K10" s="41" t="s">
        <v>732</v>
      </c>
      <c r="L10" s="9" t="str">
        <f t="shared" si="0"/>
        <v>Yes</v>
      </c>
    </row>
    <row r="11" spans="1:12" x14ac:dyDescent="0.25">
      <c r="A11" s="42" t="s">
        <v>94</v>
      </c>
      <c r="B11" s="9" t="s">
        <v>304</v>
      </c>
      <c r="C11" s="8">
        <v>83.245481284999997</v>
      </c>
      <c r="D11" s="11" t="str">
        <f>IF($B11="N/A","N/A",IF(C11&gt;100,"No",IF(C11&lt;80,"No","Yes")))</f>
        <v>Yes</v>
      </c>
      <c r="E11" s="8">
        <v>89.216848002000006</v>
      </c>
      <c r="F11" s="11" t="str">
        <f>IF($B11="N/A","N/A",IF(E11&gt;100,"No",IF(E11&lt;80,"No","Yes")))</f>
        <v>Yes</v>
      </c>
      <c r="G11" s="8">
        <v>81.934870454000006</v>
      </c>
      <c r="H11" s="11" t="str">
        <f>IF($B11="N/A","N/A",IF(G11&gt;100,"No",IF(G11&lt;80,"No","Yes")))</f>
        <v>Yes</v>
      </c>
      <c r="I11" s="12">
        <v>7.173</v>
      </c>
      <c r="J11" s="12">
        <v>-8.16</v>
      </c>
      <c r="K11" s="41" t="s">
        <v>732</v>
      </c>
      <c r="L11" s="9" t="str">
        <f t="shared" si="0"/>
        <v>Yes</v>
      </c>
    </row>
    <row r="12" spans="1:12" x14ac:dyDescent="0.25">
      <c r="A12" s="42" t="s">
        <v>95</v>
      </c>
      <c r="B12" s="9" t="s">
        <v>304</v>
      </c>
      <c r="C12" s="8">
        <v>73.471130216999995</v>
      </c>
      <c r="D12" s="11" t="str">
        <f>IF($B12="N/A","N/A",IF(C12&gt;100,"No",IF(C12&lt;80,"No","Yes")))</f>
        <v>No</v>
      </c>
      <c r="E12" s="8">
        <v>74.180563542000002</v>
      </c>
      <c r="F12" s="11" t="str">
        <f>IF($B12="N/A","N/A",IF(E12&gt;100,"No",IF(E12&lt;80,"No","Yes")))</f>
        <v>No</v>
      </c>
      <c r="G12" s="8">
        <v>24.657534247000001</v>
      </c>
      <c r="H12" s="11" t="str">
        <f>IF($B12="N/A","N/A",IF(G12&gt;100,"No",IF(G12&lt;80,"No","Yes")))</f>
        <v>No</v>
      </c>
      <c r="I12" s="12">
        <v>0.96560000000000001</v>
      </c>
      <c r="J12" s="12">
        <v>-66.8</v>
      </c>
      <c r="K12" s="41" t="s">
        <v>732</v>
      </c>
      <c r="L12" s="9" t="str">
        <f t="shared" si="0"/>
        <v>No</v>
      </c>
    </row>
    <row r="13" spans="1:12" x14ac:dyDescent="0.25">
      <c r="A13" s="3" t="s">
        <v>96</v>
      </c>
      <c r="B13" s="33" t="s">
        <v>217</v>
      </c>
      <c r="C13" s="34">
        <v>513483.87</v>
      </c>
      <c r="D13" s="11" t="str">
        <f t="shared" ref="D13:D44" si="1">IF($B13="N/A","N/A",IF(C13&gt;10,"No",IF(C13&lt;-10,"No","Yes")))</f>
        <v>N/A</v>
      </c>
      <c r="E13" s="34">
        <v>63547.91</v>
      </c>
      <c r="F13" s="11" t="str">
        <f t="shared" ref="F13:F44" si="2">IF($B13="N/A","N/A",IF(E13&gt;10,"No",IF(E13&lt;-10,"No","Yes")))</f>
        <v>N/A</v>
      </c>
      <c r="G13" s="34">
        <v>37160.94</v>
      </c>
      <c r="H13" s="11" t="str">
        <f t="shared" ref="H13:H44" si="3">IF($B13="N/A","N/A",IF(G13&gt;10,"No",IF(G13&lt;-10,"No","Yes")))</f>
        <v>N/A</v>
      </c>
      <c r="I13" s="12">
        <v>-87.6</v>
      </c>
      <c r="J13" s="12">
        <v>-41.5</v>
      </c>
      <c r="K13" s="41" t="s">
        <v>732</v>
      </c>
      <c r="L13" s="9" t="str">
        <f t="shared" si="0"/>
        <v>No</v>
      </c>
    </row>
    <row r="14" spans="1:12" x14ac:dyDescent="0.25">
      <c r="A14" s="3" t="s">
        <v>100</v>
      </c>
      <c r="B14" s="33" t="s">
        <v>217</v>
      </c>
      <c r="C14" s="34">
        <v>25032</v>
      </c>
      <c r="D14" s="11" t="str">
        <f t="shared" si="1"/>
        <v>N/A</v>
      </c>
      <c r="E14" s="34">
        <v>498</v>
      </c>
      <c r="F14" s="11" t="str">
        <f t="shared" si="2"/>
        <v>N/A</v>
      </c>
      <c r="G14" s="34">
        <v>98</v>
      </c>
      <c r="H14" s="11" t="str">
        <f t="shared" si="3"/>
        <v>N/A</v>
      </c>
      <c r="I14" s="12">
        <v>-98</v>
      </c>
      <c r="J14" s="12">
        <v>-80.3</v>
      </c>
      <c r="K14" s="41" t="s">
        <v>732</v>
      </c>
      <c r="L14" s="9" t="str">
        <f t="shared" si="0"/>
        <v>No</v>
      </c>
    </row>
    <row r="15" spans="1:12" x14ac:dyDescent="0.25">
      <c r="A15" s="3" t="s">
        <v>983</v>
      </c>
      <c r="B15" s="33" t="s">
        <v>217</v>
      </c>
      <c r="C15" s="34">
        <v>9114</v>
      </c>
      <c r="D15" s="11" t="str">
        <f t="shared" si="1"/>
        <v>N/A</v>
      </c>
      <c r="E15" s="34">
        <v>272</v>
      </c>
      <c r="F15" s="11" t="str">
        <f t="shared" si="2"/>
        <v>N/A</v>
      </c>
      <c r="G15" s="34">
        <v>88</v>
      </c>
      <c r="H15" s="11" t="str">
        <f t="shared" si="3"/>
        <v>N/A</v>
      </c>
      <c r="I15" s="12">
        <v>-97</v>
      </c>
      <c r="J15" s="12">
        <v>-67.599999999999994</v>
      </c>
      <c r="K15" s="41" t="s">
        <v>732</v>
      </c>
      <c r="L15" s="9" t="str">
        <f t="shared" si="0"/>
        <v>No</v>
      </c>
    </row>
    <row r="16" spans="1:12" x14ac:dyDescent="0.25">
      <c r="A16" s="3" t="s">
        <v>984</v>
      </c>
      <c r="B16" s="33" t="s">
        <v>217</v>
      </c>
      <c r="C16" s="34">
        <v>952</v>
      </c>
      <c r="D16" s="11" t="str">
        <f t="shared" si="1"/>
        <v>N/A</v>
      </c>
      <c r="E16" s="34">
        <v>11</v>
      </c>
      <c r="F16" s="11" t="str">
        <f t="shared" si="2"/>
        <v>N/A</v>
      </c>
      <c r="G16" s="34">
        <v>0</v>
      </c>
      <c r="H16" s="11" t="str">
        <f t="shared" si="3"/>
        <v>N/A</v>
      </c>
      <c r="I16" s="12">
        <v>-99.8</v>
      </c>
      <c r="J16" s="12">
        <v>-100</v>
      </c>
      <c r="K16" s="41" t="s">
        <v>732</v>
      </c>
      <c r="L16" s="9" t="str">
        <f t="shared" si="0"/>
        <v>No</v>
      </c>
    </row>
    <row r="17" spans="1:12" x14ac:dyDescent="0.25">
      <c r="A17" s="3" t="s">
        <v>985</v>
      </c>
      <c r="B17" s="33" t="s">
        <v>217</v>
      </c>
      <c r="C17" s="34">
        <v>714</v>
      </c>
      <c r="D17" s="11" t="str">
        <f t="shared" si="1"/>
        <v>N/A</v>
      </c>
      <c r="E17" s="34">
        <v>51</v>
      </c>
      <c r="F17" s="11" t="str">
        <f t="shared" si="2"/>
        <v>N/A</v>
      </c>
      <c r="G17" s="34">
        <v>11</v>
      </c>
      <c r="H17" s="11" t="str">
        <f t="shared" si="3"/>
        <v>N/A</v>
      </c>
      <c r="I17" s="12">
        <v>-92.9</v>
      </c>
      <c r="J17" s="12">
        <v>-96.1</v>
      </c>
      <c r="K17" s="41" t="s">
        <v>732</v>
      </c>
      <c r="L17" s="9" t="str">
        <f t="shared" si="0"/>
        <v>No</v>
      </c>
    </row>
    <row r="18" spans="1:12" x14ac:dyDescent="0.25">
      <c r="A18" s="3" t="s">
        <v>986</v>
      </c>
      <c r="B18" s="33" t="s">
        <v>217</v>
      </c>
      <c r="C18" s="34">
        <v>14173</v>
      </c>
      <c r="D18" s="11" t="str">
        <f t="shared" si="1"/>
        <v>N/A</v>
      </c>
      <c r="E18" s="34">
        <v>148</v>
      </c>
      <c r="F18" s="11" t="str">
        <f t="shared" si="2"/>
        <v>N/A</v>
      </c>
      <c r="G18" s="34">
        <v>11</v>
      </c>
      <c r="H18" s="11" t="str">
        <f t="shared" si="3"/>
        <v>N/A</v>
      </c>
      <c r="I18" s="12">
        <v>-99</v>
      </c>
      <c r="J18" s="12">
        <v>-94.6</v>
      </c>
      <c r="K18" s="41" t="s">
        <v>732</v>
      </c>
      <c r="L18" s="9" t="str">
        <f t="shared" si="0"/>
        <v>No</v>
      </c>
    </row>
    <row r="19" spans="1:12" x14ac:dyDescent="0.25">
      <c r="A19" s="3" t="s">
        <v>987</v>
      </c>
      <c r="B19" s="33" t="s">
        <v>217</v>
      </c>
      <c r="C19" s="34">
        <v>79</v>
      </c>
      <c r="D19" s="11" t="str">
        <f t="shared" si="1"/>
        <v>N/A</v>
      </c>
      <c r="E19" s="34">
        <v>25</v>
      </c>
      <c r="F19" s="11" t="str">
        <f t="shared" si="2"/>
        <v>N/A</v>
      </c>
      <c r="G19" s="34">
        <v>0</v>
      </c>
      <c r="H19" s="11" t="str">
        <f t="shared" si="3"/>
        <v>N/A</v>
      </c>
      <c r="I19" s="12">
        <v>-68.400000000000006</v>
      </c>
      <c r="J19" s="12">
        <v>-100</v>
      </c>
      <c r="K19" s="41" t="s">
        <v>732</v>
      </c>
      <c r="L19" s="9" t="str">
        <f t="shared" si="0"/>
        <v>No</v>
      </c>
    </row>
    <row r="20" spans="1:12" x14ac:dyDescent="0.25">
      <c r="A20" s="3" t="s">
        <v>101</v>
      </c>
      <c r="B20" s="33" t="s">
        <v>217</v>
      </c>
      <c r="C20" s="34">
        <v>177875</v>
      </c>
      <c r="D20" s="11" t="str">
        <f t="shared" si="1"/>
        <v>N/A</v>
      </c>
      <c r="E20" s="34">
        <v>50468</v>
      </c>
      <c r="F20" s="11" t="str">
        <f t="shared" si="2"/>
        <v>N/A</v>
      </c>
      <c r="G20" s="34">
        <v>37970</v>
      </c>
      <c r="H20" s="11" t="str">
        <f t="shared" si="3"/>
        <v>N/A</v>
      </c>
      <c r="I20" s="12">
        <v>-71.599999999999994</v>
      </c>
      <c r="J20" s="12">
        <v>-24.8</v>
      </c>
      <c r="K20" s="41" t="s">
        <v>732</v>
      </c>
      <c r="L20" s="9" t="str">
        <f t="shared" si="0"/>
        <v>Yes</v>
      </c>
    </row>
    <row r="21" spans="1:12" x14ac:dyDescent="0.25">
      <c r="A21" s="3" t="s">
        <v>988</v>
      </c>
      <c r="B21" s="33" t="s">
        <v>217</v>
      </c>
      <c r="C21" s="34">
        <v>171017</v>
      </c>
      <c r="D21" s="11" t="str">
        <f t="shared" si="1"/>
        <v>N/A</v>
      </c>
      <c r="E21" s="34">
        <v>49650</v>
      </c>
      <c r="F21" s="11" t="str">
        <f t="shared" si="2"/>
        <v>N/A</v>
      </c>
      <c r="G21" s="34">
        <v>37824</v>
      </c>
      <c r="H21" s="11" t="str">
        <f t="shared" si="3"/>
        <v>N/A</v>
      </c>
      <c r="I21" s="12">
        <v>-71</v>
      </c>
      <c r="J21" s="12">
        <v>-23.8</v>
      </c>
      <c r="K21" s="41" t="s">
        <v>732</v>
      </c>
      <c r="L21" s="9" t="str">
        <f t="shared" si="0"/>
        <v>Yes</v>
      </c>
    </row>
    <row r="22" spans="1:12" x14ac:dyDescent="0.25">
      <c r="A22" s="3" t="s">
        <v>989</v>
      </c>
      <c r="B22" s="33" t="s">
        <v>217</v>
      </c>
      <c r="C22" s="34">
        <v>877</v>
      </c>
      <c r="D22" s="11" t="str">
        <f t="shared" si="1"/>
        <v>N/A</v>
      </c>
      <c r="E22" s="34">
        <v>0</v>
      </c>
      <c r="F22" s="11" t="str">
        <f t="shared" si="2"/>
        <v>N/A</v>
      </c>
      <c r="G22" s="34">
        <v>11</v>
      </c>
      <c r="H22" s="11" t="str">
        <f t="shared" si="3"/>
        <v>N/A</v>
      </c>
      <c r="I22" s="12">
        <v>-100</v>
      </c>
      <c r="J22" s="12" t="s">
        <v>1742</v>
      </c>
      <c r="K22" s="41" t="s">
        <v>732</v>
      </c>
      <c r="L22" s="9" t="str">
        <f t="shared" si="0"/>
        <v>N/A</v>
      </c>
    </row>
    <row r="23" spans="1:12" x14ac:dyDescent="0.25">
      <c r="A23" s="3" t="s">
        <v>990</v>
      </c>
      <c r="B23" s="33" t="s">
        <v>217</v>
      </c>
      <c r="C23" s="34">
        <v>2172</v>
      </c>
      <c r="D23" s="11" t="str">
        <f t="shared" si="1"/>
        <v>N/A</v>
      </c>
      <c r="E23" s="34">
        <v>352</v>
      </c>
      <c r="F23" s="11" t="str">
        <f t="shared" si="2"/>
        <v>N/A</v>
      </c>
      <c r="G23" s="34">
        <v>35</v>
      </c>
      <c r="H23" s="11" t="str">
        <f t="shared" si="3"/>
        <v>N/A</v>
      </c>
      <c r="I23" s="12">
        <v>-83.8</v>
      </c>
      <c r="J23" s="12">
        <v>-90.1</v>
      </c>
      <c r="K23" s="41" t="s">
        <v>732</v>
      </c>
      <c r="L23" s="9" t="str">
        <f t="shared" si="0"/>
        <v>No</v>
      </c>
    </row>
    <row r="24" spans="1:12" x14ac:dyDescent="0.25">
      <c r="A24" s="3" t="s">
        <v>991</v>
      </c>
      <c r="B24" s="33" t="s">
        <v>217</v>
      </c>
      <c r="C24" s="34">
        <v>3743</v>
      </c>
      <c r="D24" s="11" t="str">
        <f t="shared" si="1"/>
        <v>N/A</v>
      </c>
      <c r="E24" s="34">
        <v>440</v>
      </c>
      <c r="F24" s="11" t="str">
        <f t="shared" si="2"/>
        <v>N/A</v>
      </c>
      <c r="G24" s="34">
        <v>107</v>
      </c>
      <c r="H24" s="11" t="str">
        <f t="shared" si="3"/>
        <v>N/A</v>
      </c>
      <c r="I24" s="12">
        <v>-88.2</v>
      </c>
      <c r="J24" s="12">
        <v>-75.7</v>
      </c>
      <c r="K24" s="41" t="s">
        <v>732</v>
      </c>
      <c r="L24" s="9" t="str">
        <f t="shared" si="0"/>
        <v>No</v>
      </c>
    </row>
    <row r="25" spans="1:12" x14ac:dyDescent="0.25">
      <c r="A25" s="3" t="s">
        <v>992</v>
      </c>
      <c r="B25" s="33" t="s">
        <v>217</v>
      </c>
      <c r="C25" s="34">
        <v>66</v>
      </c>
      <c r="D25" s="11" t="str">
        <f t="shared" si="1"/>
        <v>N/A</v>
      </c>
      <c r="E25" s="34">
        <v>26</v>
      </c>
      <c r="F25" s="11" t="str">
        <f t="shared" si="2"/>
        <v>N/A</v>
      </c>
      <c r="G25" s="34">
        <v>11</v>
      </c>
      <c r="H25" s="11" t="str">
        <f t="shared" si="3"/>
        <v>N/A</v>
      </c>
      <c r="I25" s="12">
        <v>-60.6</v>
      </c>
      <c r="J25" s="12">
        <v>-88.5</v>
      </c>
      <c r="K25" s="41" t="s">
        <v>732</v>
      </c>
      <c r="L25" s="9" t="str">
        <f t="shared" si="0"/>
        <v>No</v>
      </c>
    </row>
    <row r="26" spans="1:12" x14ac:dyDescent="0.25">
      <c r="A26" s="3" t="s">
        <v>104</v>
      </c>
      <c r="B26" s="33" t="s">
        <v>217</v>
      </c>
      <c r="C26" s="34">
        <v>292727</v>
      </c>
      <c r="D26" s="11" t="str">
        <f t="shared" si="1"/>
        <v>N/A</v>
      </c>
      <c r="E26" s="34">
        <v>18566</v>
      </c>
      <c r="F26" s="11" t="str">
        <f t="shared" si="2"/>
        <v>N/A</v>
      </c>
      <c r="G26" s="34">
        <v>8414</v>
      </c>
      <c r="H26" s="11" t="str">
        <f t="shared" si="3"/>
        <v>N/A</v>
      </c>
      <c r="I26" s="12">
        <v>-93.7</v>
      </c>
      <c r="J26" s="12">
        <v>-54.7</v>
      </c>
      <c r="K26" s="41" t="s">
        <v>732</v>
      </c>
      <c r="L26" s="9" t="str">
        <f t="shared" si="0"/>
        <v>No</v>
      </c>
    </row>
    <row r="27" spans="1:12" x14ac:dyDescent="0.25">
      <c r="A27" s="3" t="s">
        <v>993</v>
      </c>
      <c r="B27" s="33" t="s">
        <v>217</v>
      </c>
      <c r="C27" s="34">
        <v>122950</v>
      </c>
      <c r="D27" s="11" t="str">
        <f t="shared" si="1"/>
        <v>N/A</v>
      </c>
      <c r="E27" s="34">
        <v>5882</v>
      </c>
      <c r="F27" s="11" t="str">
        <f t="shared" si="2"/>
        <v>N/A</v>
      </c>
      <c r="G27" s="34">
        <v>909</v>
      </c>
      <c r="H27" s="11" t="str">
        <f t="shared" si="3"/>
        <v>N/A</v>
      </c>
      <c r="I27" s="12">
        <v>-95.2</v>
      </c>
      <c r="J27" s="12">
        <v>-84.5</v>
      </c>
      <c r="K27" s="41" t="s">
        <v>732</v>
      </c>
      <c r="L27" s="9" t="str">
        <f t="shared" si="0"/>
        <v>No</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14602</v>
      </c>
      <c r="D29" s="11" t="str">
        <f t="shared" si="1"/>
        <v>N/A</v>
      </c>
      <c r="E29" s="34">
        <v>1160</v>
      </c>
      <c r="F29" s="11" t="str">
        <f t="shared" si="2"/>
        <v>N/A</v>
      </c>
      <c r="G29" s="101">
        <v>154</v>
      </c>
      <c r="H29" s="11" t="str">
        <f t="shared" si="3"/>
        <v>N/A</v>
      </c>
      <c r="I29" s="12">
        <v>-92.1</v>
      </c>
      <c r="J29" s="12">
        <v>-86.7</v>
      </c>
      <c r="K29" s="41" t="s">
        <v>732</v>
      </c>
      <c r="L29" s="9" t="str">
        <f t="shared" si="0"/>
        <v>No</v>
      </c>
    </row>
    <row r="30" spans="1:12" x14ac:dyDescent="0.25">
      <c r="A30" s="3" t="s">
        <v>996</v>
      </c>
      <c r="B30" s="33" t="s">
        <v>217</v>
      </c>
      <c r="C30" s="34">
        <v>104036</v>
      </c>
      <c r="D30" s="11" t="str">
        <f t="shared" si="1"/>
        <v>N/A</v>
      </c>
      <c r="E30" s="34">
        <v>3268</v>
      </c>
      <c r="F30" s="11" t="str">
        <f t="shared" si="2"/>
        <v>N/A</v>
      </c>
      <c r="G30" s="34">
        <v>784</v>
      </c>
      <c r="H30" s="11" t="str">
        <f t="shared" si="3"/>
        <v>N/A</v>
      </c>
      <c r="I30" s="12">
        <v>-96.9</v>
      </c>
      <c r="J30" s="12">
        <v>-76</v>
      </c>
      <c r="K30" s="41" t="s">
        <v>732</v>
      </c>
      <c r="L30" s="9" t="str">
        <f t="shared" si="0"/>
        <v>No</v>
      </c>
    </row>
    <row r="31" spans="1:12" x14ac:dyDescent="0.25">
      <c r="A31" s="3" t="s">
        <v>997</v>
      </c>
      <c r="B31" s="33" t="s">
        <v>217</v>
      </c>
      <c r="C31" s="34">
        <v>22992</v>
      </c>
      <c r="D31" s="11" t="str">
        <f t="shared" si="1"/>
        <v>N/A</v>
      </c>
      <c r="E31" s="34">
        <v>466</v>
      </c>
      <c r="F31" s="11" t="str">
        <f t="shared" si="2"/>
        <v>N/A</v>
      </c>
      <c r="G31" s="34">
        <v>104</v>
      </c>
      <c r="H31" s="11" t="str">
        <f t="shared" si="3"/>
        <v>N/A</v>
      </c>
      <c r="I31" s="12">
        <v>-98</v>
      </c>
      <c r="J31" s="12">
        <v>-77.7</v>
      </c>
      <c r="K31" s="41" t="s">
        <v>732</v>
      </c>
      <c r="L31" s="9" t="str">
        <f t="shared" si="0"/>
        <v>No</v>
      </c>
    </row>
    <row r="32" spans="1:12" x14ac:dyDescent="0.25">
      <c r="A32" s="3" t="s">
        <v>998</v>
      </c>
      <c r="B32" s="33" t="s">
        <v>217</v>
      </c>
      <c r="C32" s="34">
        <v>12764</v>
      </c>
      <c r="D32" s="11" t="str">
        <f t="shared" si="1"/>
        <v>N/A</v>
      </c>
      <c r="E32" s="34">
        <v>7430</v>
      </c>
      <c r="F32" s="11" t="str">
        <f t="shared" si="2"/>
        <v>N/A</v>
      </c>
      <c r="G32" s="34">
        <v>6170</v>
      </c>
      <c r="H32" s="11" t="str">
        <f t="shared" si="3"/>
        <v>N/A</v>
      </c>
      <c r="I32" s="12">
        <v>-41.8</v>
      </c>
      <c r="J32" s="12">
        <v>-17</v>
      </c>
      <c r="K32" s="41" t="s">
        <v>732</v>
      </c>
      <c r="L32" s="9" t="str">
        <f t="shared" si="0"/>
        <v>Yes</v>
      </c>
    </row>
    <row r="33" spans="1:12" x14ac:dyDescent="0.25">
      <c r="A33" s="3" t="s">
        <v>999</v>
      </c>
      <c r="B33" s="33" t="s">
        <v>217</v>
      </c>
      <c r="C33" s="34">
        <v>15383</v>
      </c>
      <c r="D33" s="11" t="str">
        <f t="shared" si="1"/>
        <v>N/A</v>
      </c>
      <c r="E33" s="34">
        <v>360</v>
      </c>
      <c r="F33" s="11" t="str">
        <f t="shared" si="2"/>
        <v>N/A</v>
      </c>
      <c r="G33" s="34">
        <v>293</v>
      </c>
      <c r="H33" s="11" t="str">
        <f t="shared" si="3"/>
        <v>N/A</v>
      </c>
      <c r="I33" s="12">
        <v>-97.7</v>
      </c>
      <c r="J33" s="12">
        <v>-18.600000000000001</v>
      </c>
      <c r="K33" s="41" t="s">
        <v>732</v>
      </c>
      <c r="L33" s="9" t="str">
        <f t="shared" si="0"/>
        <v>Yes</v>
      </c>
    </row>
    <row r="34" spans="1:12" x14ac:dyDescent="0.25">
      <c r="A34" s="3" t="s">
        <v>105</v>
      </c>
      <c r="B34" s="33" t="s">
        <v>217</v>
      </c>
      <c r="C34" s="34">
        <v>134691</v>
      </c>
      <c r="D34" s="11" t="str">
        <f t="shared" si="1"/>
        <v>N/A</v>
      </c>
      <c r="E34" s="34">
        <v>1739</v>
      </c>
      <c r="F34" s="11" t="str">
        <f t="shared" si="2"/>
        <v>N/A</v>
      </c>
      <c r="G34" s="34">
        <v>146</v>
      </c>
      <c r="H34" s="11" t="str">
        <f t="shared" si="3"/>
        <v>N/A</v>
      </c>
      <c r="I34" s="12">
        <v>-98.7</v>
      </c>
      <c r="J34" s="12">
        <v>-91.6</v>
      </c>
      <c r="K34" s="41" t="s">
        <v>732</v>
      </c>
      <c r="L34" s="9" t="str">
        <f t="shared" si="0"/>
        <v>No</v>
      </c>
    </row>
    <row r="35" spans="1:12" x14ac:dyDescent="0.25">
      <c r="A35" s="3" t="s">
        <v>1000</v>
      </c>
      <c r="B35" s="33" t="s">
        <v>217</v>
      </c>
      <c r="C35" s="34">
        <v>70916</v>
      </c>
      <c r="D35" s="11" t="str">
        <f t="shared" si="1"/>
        <v>N/A</v>
      </c>
      <c r="E35" s="34">
        <v>731</v>
      </c>
      <c r="F35" s="11" t="str">
        <f t="shared" si="2"/>
        <v>N/A</v>
      </c>
      <c r="G35" s="34">
        <v>27</v>
      </c>
      <c r="H35" s="11" t="str">
        <f t="shared" si="3"/>
        <v>N/A</v>
      </c>
      <c r="I35" s="12">
        <v>-99</v>
      </c>
      <c r="J35" s="12">
        <v>-96.3</v>
      </c>
      <c r="K35" s="41" t="s">
        <v>732</v>
      </c>
      <c r="L35" s="9" t="str">
        <f t="shared" si="0"/>
        <v>No</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30767</v>
      </c>
      <c r="D37" s="11" t="str">
        <f t="shared" si="1"/>
        <v>N/A</v>
      </c>
      <c r="E37" s="34">
        <v>401</v>
      </c>
      <c r="F37" s="11" t="str">
        <f t="shared" si="2"/>
        <v>N/A</v>
      </c>
      <c r="G37" s="34">
        <v>88</v>
      </c>
      <c r="H37" s="11" t="str">
        <f t="shared" si="3"/>
        <v>N/A</v>
      </c>
      <c r="I37" s="12">
        <v>-98.7</v>
      </c>
      <c r="J37" s="12">
        <v>-78.099999999999994</v>
      </c>
      <c r="K37" s="41" t="s">
        <v>732</v>
      </c>
      <c r="L37" s="9" t="str">
        <f t="shared" si="0"/>
        <v>No</v>
      </c>
    </row>
    <row r="38" spans="1:12" x14ac:dyDescent="0.25">
      <c r="A38" s="3" t="s">
        <v>1003</v>
      </c>
      <c r="B38" s="33" t="s">
        <v>217</v>
      </c>
      <c r="C38" s="34">
        <v>13879</v>
      </c>
      <c r="D38" s="11" t="str">
        <f t="shared" si="1"/>
        <v>N/A</v>
      </c>
      <c r="E38" s="34">
        <v>61</v>
      </c>
      <c r="F38" s="11" t="str">
        <f t="shared" si="2"/>
        <v>N/A</v>
      </c>
      <c r="G38" s="34">
        <v>11</v>
      </c>
      <c r="H38" s="11" t="str">
        <f t="shared" si="3"/>
        <v>N/A</v>
      </c>
      <c r="I38" s="12">
        <v>-99.6</v>
      </c>
      <c r="J38" s="12">
        <v>-90.2</v>
      </c>
      <c r="K38" s="41" t="s">
        <v>732</v>
      </c>
      <c r="L38" s="9" t="str">
        <f t="shared" si="0"/>
        <v>No</v>
      </c>
    </row>
    <row r="39" spans="1:12" x14ac:dyDescent="0.25">
      <c r="A39" s="3" t="s">
        <v>1004</v>
      </c>
      <c r="B39" s="33" t="s">
        <v>217</v>
      </c>
      <c r="C39" s="34">
        <v>18374</v>
      </c>
      <c r="D39" s="11" t="str">
        <f t="shared" si="1"/>
        <v>N/A</v>
      </c>
      <c r="E39" s="34">
        <v>112</v>
      </c>
      <c r="F39" s="11" t="str">
        <f t="shared" si="2"/>
        <v>N/A</v>
      </c>
      <c r="G39" s="34">
        <v>22</v>
      </c>
      <c r="H39" s="11" t="str">
        <f t="shared" si="3"/>
        <v>N/A</v>
      </c>
      <c r="I39" s="12">
        <v>-99.4</v>
      </c>
      <c r="J39" s="12">
        <v>-80.400000000000006</v>
      </c>
      <c r="K39" s="41" t="s">
        <v>732</v>
      </c>
      <c r="L39" s="9" t="str">
        <f t="shared" si="0"/>
        <v>No</v>
      </c>
    </row>
    <row r="40" spans="1:12" x14ac:dyDescent="0.25">
      <c r="A40" s="3" t="s">
        <v>1005</v>
      </c>
      <c r="B40" s="33" t="s">
        <v>217</v>
      </c>
      <c r="C40" s="34">
        <v>755</v>
      </c>
      <c r="D40" s="11" t="str">
        <f t="shared" si="1"/>
        <v>N/A</v>
      </c>
      <c r="E40" s="34">
        <v>434</v>
      </c>
      <c r="F40" s="11" t="str">
        <f t="shared" si="2"/>
        <v>N/A</v>
      </c>
      <c r="G40" s="34">
        <v>11</v>
      </c>
      <c r="H40" s="11" t="str">
        <f t="shared" si="3"/>
        <v>N/A</v>
      </c>
      <c r="I40" s="12">
        <v>-42.5</v>
      </c>
      <c r="J40" s="12">
        <v>-99.3</v>
      </c>
      <c r="K40" s="41" t="s">
        <v>732</v>
      </c>
      <c r="L40" s="9" t="str">
        <f t="shared" si="0"/>
        <v>No</v>
      </c>
    </row>
    <row r="41" spans="1:12" x14ac:dyDescent="0.25">
      <c r="A41" s="42" t="s">
        <v>84</v>
      </c>
      <c r="B41" s="33" t="s">
        <v>217</v>
      </c>
      <c r="C41" s="43">
        <v>2353140553</v>
      </c>
      <c r="D41" s="11" t="str">
        <f t="shared" si="1"/>
        <v>N/A</v>
      </c>
      <c r="E41" s="43">
        <v>419168545</v>
      </c>
      <c r="F41" s="11" t="str">
        <f t="shared" si="2"/>
        <v>N/A</v>
      </c>
      <c r="G41" s="43">
        <v>123005142</v>
      </c>
      <c r="H41" s="11" t="str">
        <f t="shared" si="3"/>
        <v>N/A</v>
      </c>
      <c r="I41" s="12">
        <v>-82.2</v>
      </c>
      <c r="J41" s="12">
        <v>-70.7</v>
      </c>
      <c r="K41" s="41" t="s">
        <v>732</v>
      </c>
      <c r="L41" s="9" t="str">
        <f t="shared" si="0"/>
        <v>No</v>
      </c>
    </row>
    <row r="42" spans="1:12" x14ac:dyDescent="0.25">
      <c r="A42" s="42" t="s">
        <v>1502</v>
      </c>
      <c r="B42" s="33" t="s">
        <v>217</v>
      </c>
      <c r="C42" s="43">
        <v>3733.2178686000002</v>
      </c>
      <c r="D42" s="11" t="str">
        <f t="shared" si="1"/>
        <v>N/A</v>
      </c>
      <c r="E42" s="43">
        <v>5881.3338524999999</v>
      </c>
      <c r="F42" s="11" t="str">
        <f t="shared" si="2"/>
        <v>N/A</v>
      </c>
      <c r="G42" s="43">
        <v>2638.0102514</v>
      </c>
      <c r="H42" s="11" t="str">
        <f t="shared" si="3"/>
        <v>N/A</v>
      </c>
      <c r="I42" s="12">
        <v>57.54</v>
      </c>
      <c r="J42" s="12">
        <v>-55.1</v>
      </c>
      <c r="K42" s="41" t="s">
        <v>732</v>
      </c>
      <c r="L42" s="9" t="str">
        <f t="shared" si="0"/>
        <v>No</v>
      </c>
    </row>
    <row r="43" spans="1:12" x14ac:dyDescent="0.25">
      <c r="A43" s="42" t="s">
        <v>1503</v>
      </c>
      <c r="B43" s="33" t="s">
        <v>217</v>
      </c>
      <c r="C43" s="43">
        <v>4965.2276589000003</v>
      </c>
      <c r="D43" s="11" t="str">
        <f t="shared" si="1"/>
        <v>N/A</v>
      </c>
      <c r="E43" s="43">
        <v>7919.8984430999999</v>
      </c>
      <c r="F43" s="11" t="str">
        <f t="shared" si="2"/>
        <v>N/A</v>
      </c>
      <c r="G43" s="43">
        <v>3657.8191388</v>
      </c>
      <c r="H43" s="11" t="str">
        <f t="shared" si="3"/>
        <v>N/A</v>
      </c>
      <c r="I43" s="12">
        <v>59.51</v>
      </c>
      <c r="J43" s="12">
        <v>-53.8</v>
      </c>
      <c r="K43" s="41" t="s">
        <v>732</v>
      </c>
      <c r="L43" s="9" t="str">
        <f t="shared" si="0"/>
        <v>No</v>
      </c>
    </row>
    <row r="44" spans="1:12" x14ac:dyDescent="0.25">
      <c r="A44" s="4" t="s">
        <v>107</v>
      </c>
      <c r="B44" s="33" t="s">
        <v>217</v>
      </c>
      <c r="C44" s="43">
        <v>216204444</v>
      </c>
      <c r="D44" s="11" t="str">
        <f t="shared" si="1"/>
        <v>N/A</v>
      </c>
      <c r="E44" s="43">
        <v>30837587</v>
      </c>
      <c r="F44" s="11" t="str">
        <f t="shared" si="2"/>
        <v>N/A</v>
      </c>
      <c r="G44" s="43">
        <v>13770189</v>
      </c>
      <c r="H44" s="11" t="str">
        <f t="shared" si="3"/>
        <v>N/A</v>
      </c>
      <c r="I44" s="12">
        <v>-85.7</v>
      </c>
      <c r="J44" s="12">
        <v>-55.3</v>
      </c>
      <c r="K44" s="41" t="s">
        <v>732</v>
      </c>
      <c r="L44" s="9" t="str">
        <f t="shared" si="0"/>
        <v>No</v>
      </c>
    </row>
    <row r="45" spans="1:12" x14ac:dyDescent="0.25">
      <c r="A45" s="42" t="s">
        <v>162</v>
      </c>
      <c r="B45" s="41" t="s">
        <v>221</v>
      </c>
      <c r="C45" s="1">
        <v>4237</v>
      </c>
      <c r="D45" s="11" t="str">
        <f>IF($B45="N/A","N/A",IF(C45&gt;0,"No",IF(C45&lt;0,"No","Yes")))</f>
        <v>No</v>
      </c>
      <c r="E45" s="1">
        <v>1183</v>
      </c>
      <c r="F45" s="11" t="str">
        <f>IF($B45="N/A","N/A",IF(E45&gt;0,"No",IF(E45&lt;0,"No","Yes")))</f>
        <v>No</v>
      </c>
      <c r="G45" s="1">
        <v>1164</v>
      </c>
      <c r="H45" s="11" t="str">
        <f>IF($B45="N/A","N/A",IF(G45&gt;0,"No",IF(G45&lt;0,"No","Yes")))</f>
        <v>No</v>
      </c>
      <c r="I45" s="12">
        <v>-72.099999999999994</v>
      </c>
      <c r="J45" s="12">
        <v>-1.61</v>
      </c>
      <c r="K45" s="41" t="s">
        <v>732</v>
      </c>
      <c r="L45" s="9" t="str">
        <f t="shared" si="0"/>
        <v>Yes</v>
      </c>
    </row>
    <row r="46" spans="1:12" x14ac:dyDescent="0.25">
      <c r="A46" s="42" t="s">
        <v>160</v>
      </c>
      <c r="B46" s="33" t="s">
        <v>217</v>
      </c>
      <c r="C46" s="43">
        <v>1850687</v>
      </c>
      <c r="D46" s="11" t="str">
        <f t="shared" ref="D46:D47" si="4">IF($B46="N/A","N/A",IF(C46&gt;10,"No",IF(C46&lt;-10,"No","Yes")))</f>
        <v>N/A</v>
      </c>
      <c r="E46" s="43">
        <v>577671</v>
      </c>
      <c r="F46" s="11" t="str">
        <f t="shared" ref="F46:F47" si="5">IF($B46="N/A","N/A",IF(E46&gt;10,"No",IF(E46&lt;-10,"No","Yes")))</f>
        <v>N/A</v>
      </c>
      <c r="G46" s="43">
        <v>724958</v>
      </c>
      <c r="H46" s="11" t="str">
        <f t="shared" ref="H46:H47" si="6">IF($B46="N/A","N/A",IF(G46&gt;10,"No",IF(G46&lt;-10,"No","Yes")))</f>
        <v>N/A</v>
      </c>
      <c r="I46" s="12">
        <v>-68.8</v>
      </c>
      <c r="J46" s="12">
        <v>25.5</v>
      </c>
      <c r="K46" s="41" t="s">
        <v>732</v>
      </c>
      <c r="L46" s="9" t="str">
        <f t="shared" si="0"/>
        <v>Yes</v>
      </c>
    </row>
    <row r="47" spans="1:12" x14ac:dyDescent="0.25">
      <c r="A47" s="42" t="s">
        <v>1289</v>
      </c>
      <c r="B47" s="33" t="s">
        <v>217</v>
      </c>
      <c r="C47" s="43">
        <v>436.79183383999998</v>
      </c>
      <c r="D47" s="11" t="str">
        <f t="shared" si="4"/>
        <v>N/A</v>
      </c>
      <c r="E47" s="43">
        <v>488.31022823000001</v>
      </c>
      <c r="F47" s="11" t="str">
        <f t="shared" si="5"/>
        <v>N/A</v>
      </c>
      <c r="G47" s="43">
        <v>622.81615120000004</v>
      </c>
      <c r="H47" s="11" t="str">
        <f t="shared" si="6"/>
        <v>N/A</v>
      </c>
      <c r="I47" s="12">
        <v>11.79</v>
      </c>
      <c r="J47" s="12">
        <v>27.55</v>
      </c>
      <c r="K47" s="41" t="s">
        <v>732</v>
      </c>
      <c r="L47" s="9" t="str">
        <f>IF(J47="Div by 0", "N/A", IF(OR(J47="N/A",K47="N/A"),"N/A", IF(J47&gt;VALUE(MID(K47,1,2)), "No", IF(J47&lt;-1*VALUE(MID(K47,1,2)), "No", "Yes"))))</f>
        <v>Yes</v>
      </c>
    </row>
    <row r="48" spans="1:12" x14ac:dyDescent="0.25">
      <c r="A48" s="42" t="s">
        <v>1504</v>
      </c>
      <c r="B48" s="33" t="s">
        <v>217</v>
      </c>
      <c r="C48" s="43">
        <v>14270.0155</v>
      </c>
      <c r="D48" s="11" t="str">
        <f t="shared" ref="D48:D74" si="7">IF($B48="N/A","N/A",IF(C48&gt;10,"No",IF(C48&lt;-10,"No","Yes")))</f>
        <v>N/A</v>
      </c>
      <c r="E48" s="43">
        <v>10579.833333</v>
      </c>
      <c r="F48" s="11" t="str">
        <f t="shared" ref="F48:F74" si="8">IF($B48="N/A","N/A",IF(E48&gt;10,"No",IF(E48&lt;-10,"No","Yes")))</f>
        <v>N/A</v>
      </c>
      <c r="G48" s="43">
        <v>155.67346939000001</v>
      </c>
      <c r="H48" s="11" t="str">
        <f t="shared" ref="H48:H74" si="9">IF($B48="N/A","N/A",IF(G48&gt;10,"No",IF(G48&lt;-10,"No","Yes")))</f>
        <v>N/A</v>
      </c>
      <c r="I48" s="12">
        <v>-25.9</v>
      </c>
      <c r="J48" s="12">
        <v>-98.5</v>
      </c>
      <c r="K48" s="41" t="s">
        <v>732</v>
      </c>
      <c r="L48" s="9" t="str">
        <f t="shared" ref="L48:L74" si="10">IF(J48="Div by 0", "N/A", IF(K48="N/A","N/A", IF(J48&gt;VALUE(MID(K48,1,2)), "No", IF(J48&lt;-1*VALUE(MID(K48,1,2)), "No", "Yes"))))</f>
        <v>No</v>
      </c>
    </row>
    <row r="49" spans="1:12" x14ac:dyDescent="0.25">
      <c r="A49" s="42" t="s">
        <v>1505</v>
      </c>
      <c r="B49" s="33" t="s">
        <v>217</v>
      </c>
      <c r="C49" s="43">
        <v>2750.1869651000002</v>
      </c>
      <c r="D49" s="11" t="str">
        <f t="shared" si="7"/>
        <v>N/A</v>
      </c>
      <c r="E49" s="43">
        <v>132.11029411999999</v>
      </c>
      <c r="F49" s="11" t="str">
        <f t="shared" si="8"/>
        <v>N/A</v>
      </c>
      <c r="G49" s="43">
        <v>13.897727272999999</v>
      </c>
      <c r="H49" s="11" t="str">
        <f t="shared" si="9"/>
        <v>N/A</v>
      </c>
      <c r="I49" s="12">
        <v>-95.2</v>
      </c>
      <c r="J49" s="12">
        <v>-89.5</v>
      </c>
      <c r="K49" s="41" t="s">
        <v>732</v>
      </c>
      <c r="L49" s="9" t="str">
        <f t="shared" si="10"/>
        <v>No</v>
      </c>
    </row>
    <row r="50" spans="1:12" x14ac:dyDescent="0.25">
      <c r="A50" s="42" t="s">
        <v>1506</v>
      </c>
      <c r="B50" s="33" t="s">
        <v>217</v>
      </c>
      <c r="C50" s="43">
        <v>2978.6207982999999</v>
      </c>
      <c r="D50" s="11" t="str">
        <f t="shared" si="7"/>
        <v>N/A</v>
      </c>
      <c r="E50" s="43">
        <v>0</v>
      </c>
      <c r="F50" s="11" t="str">
        <f t="shared" si="8"/>
        <v>N/A</v>
      </c>
      <c r="G50" s="43" t="s">
        <v>1742</v>
      </c>
      <c r="H50" s="11" t="str">
        <f t="shared" si="9"/>
        <v>N/A</v>
      </c>
      <c r="I50" s="12">
        <v>-100</v>
      </c>
      <c r="J50" s="12" t="s">
        <v>1742</v>
      </c>
      <c r="K50" s="41" t="s">
        <v>732</v>
      </c>
      <c r="L50" s="9" t="str">
        <f t="shared" si="10"/>
        <v>N/A</v>
      </c>
    </row>
    <row r="51" spans="1:12" x14ac:dyDescent="0.25">
      <c r="A51" s="42" t="s">
        <v>1507</v>
      </c>
      <c r="B51" s="33" t="s">
        <v>217</v>
      </c>
      <c r="C51" s="43">
        <v>1057.6484594000001</v>
      </c>
      <c r="D51" s="11" t="str">
        <f t="shared" si="7"/>
        <v>N/A</v>
      </c>
      <c r="E51" s="43">
        <v>235.82352940999999</v>
      </c>
      <c r="F51" s="11" t="str">
        <f t="shared" si="8"/>
        <v>N/A</v>
      </c>
      <c r="G51" s="43">
        <v>213</v>
      </c>
      <c r="H51" s="11" t="str">
        <f t="shared" si="9"/>
        <v>N/A</v>
      </c>
      <c r="I51" s="12">
        <v>-77.7</v>
      </c>
      <c r="J51" s="12">
        <v>-9.68</v>
      </c>
      <c r="K51" s="41" t="s">
        <v>732</v>
      </c>
      <c r="L51" s="9" t="str">
        <f t="shared" si="10"/>
        <v>Yes</v>
      </c>
    </row>
    <row r="52" spans="1:12" x14ac:dyDescent="0.25">
      <c r="A52" s="42" t="s">
        <v>1508</v>
      </c>
      <c r="B52" s="33" t="s">
        <v>217</v>
      </c>
      <c r="C52" s="43">
        <v>23156.494814000001</v>
      </c>
      <c r="D52" s="11" t="str">
        <f t="shared" si="7"/>
        <v>N/A</v>
      </c>
      <c r="E52" s="43">
        <v>35274.310811000003</v>
      </c>
      <c r="F52" s="11" t="str">
        <f t="shared" si="8"/>
        <v>N/A</v>
      </c>
      <c r="G52" s="43">
        <v>1700.875</v>
      </c>
      <c r="H52" s="11" t="str">
        <f t="shared" si="9"/>
        <v>N/A</v>
      </c>
      <c r="I52" s="12">
        <v>52.33</v>
      </c>
      <c r="J52" s="12">
        <v>-95.2</v>
      </c>
      <c r="K52" s="41" t="s">
        <v>732</v>
      </c>
      <c r="L52" s="9" t="str">
        <f t="shared" si="10"/>
        <v>No</v>
      </c>
    </row>
    <row r="53" spans="1:12" x14ac:dyDescent="0.25">
      <c r="A53" s="42" t="s">
        <v>1509</v>
      </c>
      <c r="B53" s="33" t="s">
        <v>217</v>
      </c>
      <c r="C53" s="43">
        <v>4481.2025315999999</v>
      </c>
      <c r="D53" s="11" t="str">
        <f t="shared" si="7"/>
        <v>N/A</v>
      </c>
      <c r="E53" s="43">
        <v>7.92</v>
      </c>
      <c r="F53" s="11" t="str">
        <f t="shared" si="8"/>
        <v>N/A</v>
      </c>
      <c r="G53" s="43" t="s">
        <v>1742</v>
      </c>
      <c r="H53" s="11" t="str">
        <f t="shared" si="9"/>
        <v>N/A</v>
      </c>
      <c r="I53" s="12">
        <v>-99.8</v>
      </c>
      <c r="J53" s="12" t="s">
        <v>1742</v>
      </c>
      <c r="K53" s="41" t="s">
        <v>732</v>
      </c>
      <c r="L53" s="9" t="str">
        <f t="shared" si="10"/>
        <v>N/A</v>
      </c>
    </row>
    <row r="54" spans="1:12" x14ac:dyDescent="0.25">
      <c r="A54" s="42" t="s">
        <v>1510</v>
      </c>
      <c r="B54" s="33" t="s">
        <v>217</v>
      </c>
      <c r="C54" s="43">
        <v>7114.8178326999996</v>
      </c>
      <c r="D54" s="11" t="str">
        <f t="shared" si="7"/>
        <v>N/A</v>
      </c>
      <c r="E54" s="43">
        <v>6893.4540896999997</v>
      </c>
      <c r="F54" s="11" t="str">
        <f t="shared" si="8"/>
        <v>N/A</v>
      </c>
      <c r="G54" s="43">
        <v>2889.8770082000001</v>
      </c>
      <c r="H54" s="11" t="str">
        <f t="shared" si="9"/>
        <v>N/A</v>
      </c>
      <c r="I54" s="12">
        <v>-3.11</v>
      </c>
      <c r="J54" s="12">
        <v>-58.1</v>
      </c>
      <c r="K54" s="41" t="s">
        <v>732</v>
      </c>
      <c r="L54" s="9" t="str">
        <f t="shared" si="10"/>
        <v>No</v>
      </c>
    </row>
    <row r="55" spans="1:12" x14ac:dyDescent="0.25">
      <c r="A55" s="42" t="s">
        <v>1511</v>
      </c>
      <c r="B55" s="33" t="s">
        <v>217</v>
      </c>
      <c r="C55" s="43">
        <v>6471.4531595999997</v>
      </c>
      <c r="D55" s="11" t="str">
        <f t="shared" si="7"/>
        <v>N/A</v>
      </c>
      <c r="E55" s="43">
        <v>6711.6950251999997</v>
      </c>
      <c r="F55" s="11" t="str">
        <f t="shared" si="8"/>
        <v>N/A</v>
      </c>
      <c r="G55" s="43">
        <v>2791.8404716999999</v>
      </c>
      <c r="H55" s="11" t="str">
        <f t="shared" si="9"/>
        <v>N/A</v>
      </c>
      <c r="I55" s="12">
        <v>3.7120000000000002</v>
      </c>
      <c r="J55" s="12">
        <v>-58.4</v>
      </c>
      <c r="K55" s="41" t="s">
        <v>732</v>
      </c>
      <c r="L55" s="9" t="str">
        <f t="shared" si="10"/>
        <v>No</v>
      </c>
    </row>
    <row r="56" spans="1:12" x14ac:dyDescent="0.25">
      <c r="A56" s="42" t="s">
        <v>1512</v>
      </c>
      <c r="B56" s="33" t="s">
        <v>217</v>
      </c>
      <c r="C56" s="43">
        <v>3188.6031926999999</v>
      </c>
      <c r="D56" s="11" t="str">
        <f t="shared" si="7"/>
        <v>N/A</v>
      </c>
      <c r="E56" s="43" t="s">
        <v>1742</v>
      </c>
      <c r="F56" s="11" t="str">
        <f t="shared" si="8"/>
        <v>N/A</v>
      </c>
      <c r="G56" s="43">
        <v>3982</v>
      </c>
      <c r="H56" s="11" t="str">
        <f t="shared" si="9"/>
        <v>N/A</v>
      </c>
      <c r="I56" s="12" t="s">
        <v>1742</v>
      </c>
      <c r="J56" s="12" t="s">
        <v>1742</v>
      </c>
      <c r="K56" s="41" t="s">
        <v>732</v>
      </c>
      <c r="L56" s="9" t="str">
        <f t="shared" si="10"/>
        <v>N/A</v>
      </c>
    </row>
    <row r="57" spans="1:12" x14ac:dyDescent="0.25">
      <c r="A57" s="42" t="s">
        <v>1513</v>
      </c>
      <c r="B57" s="33" t="s">
        <v>217</v>
      </c>
      <c r="C57" s="43">
        <v>6066.9774401000004</v>
      </c>
      <c r="D57" s="11" t="str">
        <f t="shared" si="7"/>
        <v>N/A</v>
      </c>
      <c r="E57" s="43">
        <v>408.86647727000002</v>
      </c>
      <c r="F57" s="11" t="str">
        <f t="shared" si="8"/>
        <v>N/A</v>
      </c>
      <c r="G57" s="43">
        <v>255.74285714000001</v>
      </c>
      <c r="H57" s="11" t="str">
        <f t="shared" si="9"/>
        <v>N/A</v>
      </c>
      <c r="I57" s="12">
        <v>-93.3</v>
      </c>
      <c r="J57" s="12">
        <v>-37.5</v>
      </c>
      <c r="K57" s="41" t="s">
        <v>732</v>
      </c>
      <c r="L57" s="9" t="str">
        <f t="shared" si="10"/>
        <v>No</v>
      </c>
    </row>
    <row r="58" spans="1:12" x14ac:dyDescent="0.25">
      <c r="A58" s="42" t="s">
        <v>1514</v>
      </c>
      <c r="B58" s="33" t="s">
        <v>217</v>
      </c>
      <c r="C58" s="43">
        <v>37961.6607</v>
      </c>
      <c r="D58" s="11" t="str">
        <f t="shared" si="7"/>
        <v>N/A</v>
      </c>
      <c r="E58" s="43">
        <v>32923.654544999998</v>
      </c>
      <c r="F58" s="11" t="str">
        <f t="shared" si="8"/>
        <v>N/A</v>
      </c>
      <c r="G58" s="43">
        <v>38414.299064999999</v>
      </c>
      <c r="H58" s="11" t="str">
        <f t="shared" si="9"/>
        <v>N/A</v>
      </c>
      <c r="I58" s="12">
        <v>-13.3</v>
      </c>
      <c r="J58" s="12">
        <v>16.68</v>
      </c>
      <c r="K58" s="41" t="s">
        <v>732</v>
      </c>
      <c r="L58" s="9" t="str">
        <f t="shared" si="10"/>
        <v>Yes</v>
      </c>
    </row>
    <row r="59" spans="1:12" x14ac:dyDescent="0.25">
      <c r="A59" s="42" t="s">
        <v>1515</v>
      </c>
      <c r="B59" s="33" t="s">
        <v>217</v>
      </c>
      <c r="C59" s="43">
        <v>11444.560605999999</v>
      </c>
      <c r="D59" s="11" t="str">
        <f t="shared" si="7"/>
        <v>N/A</v>
      </c>
      <c r="E59" s="43">
        <v>1263.6153846</v>
      </c>
      <c r="F59" s="11" t="str">
        <f t="shared" si="8"/>
        <v>N/A</v>
      </c>
      <c r="G59" s="43">
        <v>2264.3333333</v>
      </c>
      <c r="H59" s="11" t="str">
        <f t="shared" si="9"/>
        <v>N/A</v>
      </c>
      <c r="I59" s="12">
        <v>-89</v>
      </c>
      <c r="J59" s="12">
        <v>79.19</v>
      </c>
      <c r="K59" s="41" t="s">
        <v>732</v>
      </c>
      <c r="L59" s="9" t="str">
        <f t="shared" si="10"/>
        <v>No</v>
      </c>
    </row>
    <row r="60" spans="1:12" x14ac:dyDescent="0.25">
      <c r="A60" s="42" t="s">
        <v>1516</v>
      </c>
      <c r="B60" s="33" t="s">
        <v>217</v>
      </c>
      <c r="C60" s="43">
        <v>1458.8501060999999</v>
      </c>
      <c r="D60" s="11" t="str">
        <f t="shared" si="7"/>
        <v>N/A</v>
      </c>
      <c r="E60" s="43">
        <v>3283.3666917999999</v>
      </c>
      <c r="F60" s="11" t="str">
        <f t="shared" si="8"/>
        <v>N/A</v>
      </c>
      <c r="G60" s="43">
        <v>1573.4639886</v>
      </c>
      <c r="H60" s="11" t="str">
        <f t="shared" si="9"/>
        <v>N/A</v>
      </c>
      <c r="I60" s="12">
        <v>125.1</v>
      </c>
      <c r="J60" s="12">
        <v>-52.1</v>
      </c>
      <c r="K60" s="41" t="s">
        <v>732</v>
      </c>
      <c r="L60" s="9" t="str">
        <f t="shared" si="10"/>
        <v>No</v>
      </c>
    </row>
    <row r="61" spans="1:12" x14ac:dyDescent="0.25">
      <c r="A61" s="42" t="s">
        <v>1517</v>
      </c>
      <c r="B61" s="33" t="s">
        <v>217</v>
      </c>
      <c r="C61" s="43">
        <v>1430.6992111</v>
      </c>
      <c r="D61" s="11" t="str">
        <f t="shared" si="7"/>
        <v>N/A</v>
      </c>
      <c r="E61" s="43">
        <v>2663.6808909000001</v>
      </c>
      <c r="F61" s="11" t="str">
        <f t="shared" si="8"/>
        <v>N/A</v>
      </c>
      <c r="G61" s="43">
        <v>1365.6622662</v>
      </c>
      <c r="H61" s="11" t="str">
        <f t="shared" si="9"/>
        <v>N/A</v>
      </c>
      <c r="I61" s="12">
        <v>86.18</v>
      </c>
      <c r="J61" s="12">
        <v>-48.7</v>
      </c>
      <c r="K61" s="41" t="s">
        <v>732</v>
      </c>
      <c r="L61" s="9" t="str">
        <f t="shared" si="10"/>
        <v>No</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1679.1389535999999</v>
      </c>
      <c r="D63" s="11" t="str">
        <f t="shared" si="7"/>
        <v>N/A</v>
      </c>
      <c r="E63" s="43">
        <v>2824.7577586000002</v>
      </c>
      <c r="F63" s="11" t="str">
        <f t="shared" si="8"/>
        <v>N/A</v>
      </c>
      <c r="G63" s="43">
        <v>685.87012987000003</v>
      </c>
      <c r="H63" s="11" t="str">
        <f t="shared" si="9"/>
        <v>N/A</v>
      </c>
      <c r="I63" s="12">
        <v>68.23</v>
      </c>
      <c r="J63" s="12">
        <v>-75.7</v>
      </c>
      <c r="K63" s="41" t="s">
        <v>732</v>
      </c>
      <c r="L63" s="9" t="str">
        <f t="shared" si="10"/>
        <v>No</v>
      </c>
    </row>
    <row r="64" spans="1:12" x14ac:dyDescent="0.25">
      <c r="A64" s="42" t="s">
        <v>1520</v>
      </c>
      <c r="B64" s="33" t="s">
        <v>217</v>
      </c>
      <c r="C64" s="43">
        <v>1428.9587354</v>
      </c>
      <c r="D64" s="11" t="str">
        <f t="shared" si="7"/>
        <v>N/A</v>
      </c>
      <c r="E64" s="43">
        <v>3996.0761934000002</v>
      </c>
      <c r="F64" s="11" t="str">
        <f t="shared" si="8"/>
        <v>N/A</v>
      </c>
      <c r="G64" s="43">
        <v>1605.3801020000001</v>
      </c>
      <c r="H64" s="11" t="str">
        <f t="shared" si="9"/>
        <v>N/A</v>
      </c>
      <c r="I64" s="12">
        <v>179.6</v>
      </c>
      <c r="J64" s="12">
        <v>-59.8</v>
      </c>
      <c r="K64" s="41" t="s">
        <v>732</v>
      </c>
      <c r="L64" s="9" t="str">
        <f t="shared" si="10"/>
        <v>No</v>
      </c>
    </row>
    <row r="65" spans="1:12" x14ac:dyDescent="0.25">
      <c r="A65" s="42" t="s">
        <v>1521</v>
      </c>
      <c r="B65" s="33" t="s">
        <v>217</v>
      </c>
      <c r="C65" s="43">
        <v>937.15270528999997</v>
      </c>
      <c r="D65" s="11" t="str">
        <f t="shared" si="7"/>
        <v>N/A</v>
      </c>
      <c r="E65" s="43">
        <v>2970.9871244999999</v>
      </c>
      <c r="F65" s="11" t="str">
        <f t="shared" si="8"/>
        <v>N/A</v>
      </c>
      <c r="G65" s="43">
        <v>1487.5961537999999</v>
      </c>
      <c r="H65" s="11" t="str">
        <f t="shared" si="9"/>
        <v>N/A</v>
      </c>
      <c r="I65" s="12">
        <v>217</v>
      </c>
      <c r="J65" s="12">
        <v>-49.9</v>
      </c>
      <c r="K65" s="41" t="s">
        <v>732</v>
      </c>
      <c r="L65" s="9" t="str">
        <f t="shared" si="10"/>
        <v>No</v>
      </c>
    </row>
    <row r="66" spans="1:12" x14ac:dyDescent="0.25">
      <c r="A66" s="42" t="s">
        <v>1522</v>
      </c>
      <c r="B66" s="33" t="s">
        <v>217</v>
      </c>
      <c r="C66" s="43">
        <v>2782.4612191000001</v>
      </c>
      <c r="D66" s="11" t="str">
        <f t="shared" si="7"/>
        <v>N/A</v>
      </c>
      <c r="E66" s="43">
        <v>3615.4142664999999</v>
      </c>
      <c r="F66" s="11" t="str">
        <f t="shared" si="8"/>
        <v>N/A</v>
      </c>
      <c r="G66" s="43">
        <v>1689.5432739</v>
      </c>
      <c r="H66" s="11" t="str">
        <f t="shared" si="9"/>
        <v>N/A</v>
      </c>
      <c r="I66" s="12">
        <v>29.94</v>
      </c>
      <c r="J66" s="12">
        <v>-53.3</v>
      </c>
      <c r="K66" s="41" t="s">
        <v>732</v>
      </c>
      <c r="L66" s="9" t="str">
        <f t="shared" si="10"/>
        <v>No</v>
      </c>
    </row>
    <row r="67" spans="1:12" x14ac:dyDescent="0.25">
      <c r="A67" s="42" t="s">
        <v>1523</v>
      </c>
      <c r="B67" s="33" t="s">
        <v>217</v>
      </c>
      <c r="C67" s="43">
        <v>1358.3864656000001</v>
      </c>
      <c r="D67" s="11" t="str">
        <f t="shared" si="7"/>
        <v>N/A</v>
      </c>
      <c r="E67" s="43">
        <v>1967.5305556000001</v>
      </c>
      <c r="F67" s="11" t="str">
        <f t="shared" si="8"/>
        <v>N/A</v>
      </c>
      <c r="G67" s="43">
        <v>185.34129693</v>
      </c>
      <c r="H67" s="11" t="str">
        <f t="shared" si="9"/>
        <v>N/A</v>
      </c>
      <c r="I67" s="12">
        <v>44.84</v>
      </c>
      <c r="J67" s="12">
        <v>-90.6</v>
      </c>
      <c r="K67" s="41" t="s">
        <v>732</v>
      </c>
      <c r="L67" s="9" t="str">
        <f t="shared" si="10"/>
        <v>No</v>
      </c>
    </row>
    <row r="68" spans="1:12" x14ac:dyDescent="0.25">
      <c r="A68" s="42" t="s">
        <v>1524</v>
      </c>
      <c r="B68" s="33" t="s">
        <v>217</v>
      </c>
      <c r="C68" s="43">
        <v>2252.1214335</v>
      </c>
      <c r="D68" s="11" t="str">
        <f t="shared" si="7"/>
        <v>N/A</v>
      </c>
      <c r="E68" s="43">
        <v>2899.3450259000001</v>
      </c>
      <c r="F68" s="11" t="str">
        <f t="shared" si="8"/>
        <v>N/A</v>
      </c>
      <c r="G68" s="43">
        <v>151.57534247000001</v>
      </c>
      <c r="H68" s="11" t="str">
        <f t="shared" si="9"/>
        <v>N/A</v>
      </c>
      <c r="I68" s="12">
        <v>28.74</v>
      </c>
      <c r="J68" s="12">
        <v>-94.8</v>
      </c>
      <c r="K68" s="41" t="s">
        <v>732</v>
      </c>
      <c r="L68" s="9" t="str">
        <f t="shared" si="10"/>
        <v>No</v>
      </c>
    </row>
    <row r="69" spans="1:12" x14ac:dyDescent="0.25">
      <c r="A69" s="42" t="s">
        <v>1525</v>
      </c>
      <c r="B69" s="33" t="s">
        <v>217</v>
      </c>
      <c r="C69" s="43">
        <v>2800.2940803000001</v>
      </c>
      <c r="D69" s="11" t="str">
        <f t="shared" si="7"/>
        <v>N/A</v>
      </c>
      <c r="E69" s="43">
        <v>4649.7989055999997</v>
      </c>
      <c r="F69" s="11" t="str">
        <f t="shared" si="8"/>
        <v>N/A</v>
      </c>
      <c r="G69" s="43">
        <v>157.81481481</v>
      </c>
      <c r="H69" s="11" t="str">
        <f t="shared" si="9"/>
        <v>N/A</v>
      </c>
      <c r="I69" s="12">
        <v>66.05</v>
      </c>
      <c r="J69" s="12">
        <v>-96.6</v>
      </c>
      <c r="K69" s="41" t="s">
        <v>732</v>
      </c>
      <c r="L69" s="9" t="str">
        <f t="shared" si="10"/>
        <v>No</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877.74228882</v>
      </c>
      <c r="D71" s="11" t="str">
        <f t="shared" si="7"/>
        <v>N/A</v>
      </c>
      <c r="E71" s="43">
        <v>1598.6184539000001</v>
      </c>
      <c r="F71" s="11" t="str">
        <f t="shared" si="8"/>
        <v>N/A</v>
      </c>
      <c r="G71" s="43">
        <v>87.170454544999998</v>
      </c>
      <c r="H71" s="11" t="str">
        <f t="shared" si="9"/>
        <v>N/A</v>
      </c>
      <c r="I71" s="12">
        <v>82.13</v>
      </c>
      <c r="J71" s="12">
        <v>-94.5</v>
      </c>
      <c r="K71" s="41" t="s">
        <v>732</v>
      </c>
      <c r="L71" s="9" t="str">
        <f t="shared" si="10"/>
        <v>No</v>
      </c>
    </row>
    <row r="72" spans="1:12" x14ac:dyDescent="0.25">
      <c r="A72" s="42" t="s">
        <v>1528</v>
      </c>
      <c r="B72" s="33" t="s">
        <v>217</v>
      </c>
      <c r="C72" s="43">
        <v>3258.4410981000001</v>
      </c>
      <c r="D72" s="11" t="str">
        <f t="shared" si="7"/>
        <v>N/A</v>
      </c>
      <c r="E72" s="43">
        <v>6160.5245901999997</v>
      </c>
      <c r="F72" s="11" t="str">
        <f t="shared" si="8"/>
        <v>N/A</v>
      </c>
      <c r="G72" s="43">
        <v>275.33333333000002</v>
      </c>
      <c r="H72" s="11" t="str">
        <f t="shared" si="9"/>
        <v>N/A</v>
      </c>
      <c r="I72" s="12">
        <v>89.06</v>
      </c>
      <c r="J72" s="12">
        <v>-95.5</v>
      </c>
      <c r="K72" s="41" t="s">
        <v>732</v>
      </c>
      <c r="L72" s="9" t="str">
        <f t="shared" si="10"/>
        <v>No</v>
      </c>
    </row>
    <row r="73" spans="1:12" x14ac:dyDescent="0.25">
      <c r="A73" s="42" t="s">
        <v>1529</v>
      </c>
      <c r="B73" s="33" t="s">
        <v>217</v>
      </c>
      <c r="C73" s="43">
        <v>1696.7204202</v>
      </c>
      <c r="D73" s="11" t="str">
        <f t="shared" si="7"/>
        <v>N/A</v>
      </c>
      <c r="E73" s="43">
        <v>1742.8214286</v>
      </c>
      <c r="F73" s="11" t="str">
        <f t="shared" si="8"/>
        <v>N/A</v>
      </c>
      <c r="G73" s="43">
        <v>358.68181817999999</v>
      </c>
      <c r="H73" s="11" t="str">
        <f t="shared" si="9"/>
        <v>N/A</v>
      </c>
      <c r="I73" s="12">
        <v>2.7170000000000001</v>
      </c>
      <c r="J73" s="12">
        <v>-79.400000000000006</v>
      </c>
      <c r="K73" s="41" t="s">
        <v>732</v>
      </c>
      <c r="L73" s="9" t="str">
        <f t="shared" si="10"/>
        <v>No</v>
      </c>
    </row>
    <row r="74" spans="1:12" x14ac:dyDescent="0.25">
      <c r="A74" s="42" t="s">
        <v>1530</v>
      </c>
      <c r="B74" s="33" t="s">
        <v>217</v>
      </c>
      <c r="C74" s="43">
        <v>1787.9350993</v>
      </c>
      <c r="D74" s="11" t="str">
        <f t="shared" si="7"/>
        <v>N/A</v>
      </c>
      <c r="E74" s="43">
        <v>992.91244240000003</v>
      </c>
      <c r="F74" s="11" t="str">
        <f t="shared" si="8"/>
        <v>N/A</v>
      </c>
      <c r="G74" s="43">
        <v>218.33333332999999</v>
      </c>
      <c r="H74" s="11" t="str">
        <f t="shared" si="9"/>
        <v>N/A</v>
      </c>
      <c r="I74" s="12">
        <v>-44.5</v>
      </c>
      <c r="J74" s="12">
        <v>-78</v>
      </c>
      <c r="K74" s="41" t="s">
        <v>732</v>
      </c>
      <c r="L74" s="9" t="str">
        <f t="shared" si="10"/>
        <v>No</v>
      </c>
    </row>
    <row r="75" spans="1:12" x14ac:dyDescent="0.25">
      <c r="A75" s="42" t="s">
        <v>1612</v>
      </c>
      <c r="B75" s="33" t="s">
        <v>217</v>
      </c>
      <c r="C75" s="43">
        <v>294636676</v>
      </c>
      <c r="D75" s="11" t="str">
        <f t="shared" ref="D75:D144" si="11">IF($B75="N/A","N/A",IF(C75&gt;10,"No",IF(C75&lt;-10,"No","Yes")))</f>
        <v>N/A</v>
      </c>
      <c r="E75" s="43">
        <v>51199849</v>
      </c>
      <c r="F75" s="11" t="str">
        <f t="shared" ref="F75:F144" si="12">IF($B75="N/A","N/A",IF(E75&gt;10,"No",IF(E75&lt;-10,"No","Yes")))</f>
        <v>N/A</v>
      </c>
      <c r="G75" s="43">
        <v>2898096</v>
      </c>
      <c r="H75" s="11" t="str">
        <f t="shared" ref="H75:H144" si="13">IF($B75="N/A","N/A",IF(G75&gt;10,"No",IF(G75&lt;-10,"No","Yes")))</f>
        <v>N/A</v>
      </c>
      <c r="I75" s="12">
        <v>-82.6</v>
      </c>
      <c r="J75" s="12">
        <v>-94.3</v>
      </c>
      <c r="K75" s="41" t="s">
        <v>732</v>
      </c>
      <c r="L75" s="9" t="str">
        <f t="shared" ref="L75:L135" si="14">IF(J75="Div by 0", "N/A", IF(K75="N/A","N/A", IF(J75&gt;VALUE(MID(K75,1,2)), "No", IF(J75&lt;-1*VALUE(MID(K75,1,2)), "No", "Yes"))))</f>
        <v>No</v>
      </c>
    </row>
    <row r="76" spans="1:12" x14ac:dyDescent="0.25">
      <c r="A76" s="42" t="s">
        <v>598</v>
      </c>
      <c r="B76" s="33" t="s">
        <v>217</v>
      </c>
      <c r="C76" s="34">
        <v>42824</v>
      </c>
      <c r="D76" s="11" t="str">
        <f t="shared" si="11"/>
        <v>N/A</v>
      </c>
      <c r="E76" s="34">
        <v>3699</v>
      </c>
      <c r="F76" s="11" t="str">
        <f t="shared" si="12"/>
        <v>N/A</v>
      </c>
      <c r="G76" s="34">
        <v>443</v>
      </c>
      <c r="H76" s="11" t="str">
        <f t="shared" si="13"/>
        <v>N/A</v>
      </c>
      <c r="I76" s="12">
        <v>-91.4</v>
      </c>
      <c r="J76" s="12">
        <v>-88</v>
      </c>
      <c r="K76" s="41" t="s">
        <v>732</v>
      </c>
      <c r="L76" s="9" t="str">
        <f t="shared" si="14"/>
        <v>No</v>
      </c>
    </row>
    <row r="77" spans="1:12" x14ac:dyDescent="0.25">
      <c r="A77" s="42" t="s">
        <v>1439</v>
      </c>
      <c r="B77" s="33" t="s">
        <v>217</v>
      </c>
      <c r="C77" s="43">
        <v>6880.1764431000001</v>
      </c>
      <c r="D77" s="11" t="str">
        <f t="shared" si="11"/>
        <v>N/A</v>
      </c>
      <c r="E77" s="43">
        <v>13841.537983</v>
      </c>
      <c r="F77" s="11" t="str">
        <f t="shared" si="12"/>
        <v>N/A</v>
      </c>
      <c r="G77" s="43">
        <v>6541.9774266000004</v>
      </c>
      <c r="H77" s="11" t="str">
        <f t="shared" si="13"/>
        <v>N/A</v>
      </c>
      <c r="I77" s="12">
        <v>101.2</v>
      </c>
      <c r="J77" s="12">
        <v>-52.7</v>
      </c>
      <c r="K77" s="41" t="s">
        <v>732</v>
      </c>
      <c r="L77" s="9" t="str">
        <f t="shared" si="14"/>
        <v>No</v>
      </c>
    </row>
    <row r="78" spans="1:12" x14ac:dyDescent="0.25">
      <c r="A78" s="42" t="s">
        <v>1440</v>
      </c>
      <c r="B78" s="33" t="s">
        <v>217</v>
      </c>
      <c r="C78" s="34">
        <v>6.458154306</v>
      </c>
      <c r="D78" s="11" t="str">
        <f t="shared" si="11"/>
        <v>N/A</v>
      </c>
      <c r="E78" s="34">
        <v>11.555555556</v>
      </c>
      <c r="F78" s="11" t="str">
        <f t="shared" si="12"/>
        <v>N/A</v>
      </c>
      <c r="G78" s="34">
        <v>8.2550790068000008</v>
      </c>
      <c r="H78" s="11" t="str">
        <f t="shared" si="13"/>
        <v>N/A</v>
      </c>
      <c r="I78" s="12">
        <v>78.930000000000007</v>
      </c>
      <c r="J78" s="12">
        <v>-28.6</v>
      </c>
      <c r="K78" s="41" t="s">
        <v>732</v>
      </c>
      <c r="L78" s="9" t="str">
        <f t="shared" si="14"/>
        <v>Yes</v>
      </c>
    </row>
    <row r="79" spans="1:12" x14ac:dyDescent="0.25">
      <c r="A79" s="42" t="s">
        <v>599</v>
      </c>
      <c r="B79" s="33" t="s">
        <v>217</v>
      </c>
      <c r="C79" s="43">
        <v>11761</v>
      </c>
      <c r="D79" s="11" t="str">
        <f t="shared" si="11"/>
        <v>N/A</v>
      </c>
      <c r="E79" s="43">
        <v>0</v>
      </c>
      <c r="F79" s="11" t="str">
        <f t="shared" si="12"/>
        <v>N/A</v>
      </c>
      <c r="G79" s="43">
        <v>0</v>
      </c>
      <c r="H79" s="11" t="str">
        <f t="shared" si="13"/>
        <v>N/A</v>
      </c>
      <c r="I79" s="12">
        <v>-100</v>
      </c>
      <c r="J79" s="12" t="s">
        <v>1742</v>
      </c>
      <c r="K79" s="41" t="s">
        <v>732</v>
      </c>
      <c r="L79" s="9" t="str">
        <f t="shared" si="14"/>
        <v>N/A</v>
      </c>
    </row>
    <row r="80" spans="1:12" x14ac:dyDescent="0.25">
      <c r="A80" s="42" t="s">
        <v>600</v>
      </c>
      <c r="B80" s="33" t="s">
        <v>217</v>
      </c>
      <c r="C80" s="34">
        <v>12</v>
      </c>
      <c r="D80" s="11" t="str">
        <f t="shared" si="11"/>
        <v>N/A</v>
      </c>
      <c r="E80" s="34">
        <v>0</v>
      </c>
      <c r="F80" s="11" t="str">
        <f t="shared" si="12"/>
        <v>N/A</v>
      </c>
      <c r="G80" s="34">
        <v>0</v>
      </c>
      <c r="H80" s="11" t="str">
        <f t="shared" si="13"/>
        <v>N/A</v>
      </c>
      <c r="I80" s="12">
        <v>-100</v>
      </c>
      <c r="J80" s="12" t="s">
        <v>1742</v>
      </c>
      <c r="K80" s="41" t="s">
        <v>732</v>
      </c>
      <c r="L80" s="9" t="str">
        <f t="shared" si="14"/>
        <v>N/A</v>
      </c>
    </row>
    <row r="81" spans="1:12" x14ac:dyDescent="0.25">
      <c r="A81" s="42" t="s">
        <v>1441</v>
      </c>
      <c r="B81" s="33" t="s">
        <v>217</v>
      </c>
      <c r="C81" s="43">
        <v>980.08333332999996</v>
      </c>
      <c r="D81" s="11" t="str">
        <f t="shared" si="11"/>
        <v>N/A</v>
      </c>
      <c r="E81" s="43" t="s">
        <v>1742</v>
      </c>
      <c r="F81" s="11" t="str">
        <f t="shared" si="12"/>
        <v>N/A</v>
      </c>
      <c r="G81" s="43" t="s">
        <v>1742</v>
      </c>
      <c r="H81" s="11" t="str">
        <f t="shared" si="13"/>
        <v>N/A</v>
      </c>
      <c r="I81" s="12" t="s">
        <v>1742</v>
      </c>
      <c r="J81" s="12" t="s">
        <v>1742</v>
      </c>
      <c r="K81" s="41" t="s">
        <v>732</v>
      </c>
      <c r="L81" s="9" t="str">
        <f t="shared" si="14"/>
        <v>N/A</v>
      </c>
    </row>
    <row r="82" spans="1:12" ht="25" x14ac:dyDescent="0.25">
      <c r="A82" s="42" t="s">
        <v>601</v>
      </c>
      <c r="B82" s="33" t="s">
        <v>217</v>
      </c>
      <c r="C82" s="43">
        <v>10771</v>
      </c>
      <c r="D82" s="11" t="str">
        <f t="shared" si="11"/>
        <v>N/A</v>
      </c>
      <c r="E82" s="43">
        <v>1075622</v>
      </c>
      <c r="F82" s="11" t="str">
        <f t="shared" si="12"/>
        <v>N/A</v>
      </c>
      <c r="G82" s="43">
        <v>308110</v>
      </c>
      <c r="H82" s="11" t="str">
        <f t="shared" si="13"/>
        <v>N/A</v>
      </c>
      <c r="I82" s="12">
        <v>9886</v>
      </c>
      <c r="J82" s="12">
        <v>-71.400000000000006</v>
      </c>
      <c r="K82" s="41" t="s">
        <v>732</v>
      </c>
      <c r="L82" s="9" t="str">
        <f t="shared" si="14"/>
        <v>No</v>
      </c>
    </row>
    <row r="83" spans="1:12" x14ac:dyDescent="0.25">
      <c r="A83" s="42" t="s">
        <v>602</v>
      </c>
      <c r="B83" s="33" t="s">
        <v>217</v>
      </c>
      <c r="C83" s="34">
        <v>11</v>
      </c>
      <c r="D83" s="11" t="str">
        <f t="shared" si="11"/>
        <v>N/A</v>
      </c>
      <c r="E83" s="34">
        <v>252</v>
      </c>
      <c r="F83" s="11" t="str">
        <f t="shared" si="12"/>
        <v>N/A</v>
      </c>
      <c r="G83" s="34">
        <v>67</v>
      </c>
      <c r="H83" s="11" t="str">
        <f t="shared" si="13"/>
        <v>N/A</v>
      </c>
      <c r="I83" s="12">
        <v>3500</v>
      </c>
      <c r="J83" s="12">
        <v>-73.400000000000006</v>
      </c>
      <c r="K83" s="41" t="s">
        <v>732</v>
      </c>
      <c r="L83" s="9" t="str">
        <f t="shared" si="14"/>
        <v>No</v>
      </c>
    </row>
    <row r="84" spans="1:12" ht="25" x14ac:dyDescent="0.25">
      <c r="A84" s="4" t="s">
        <v>1442</v>
      </c>
      <c r="B84" s="33" t="s">
        <v>217</v>
      </c>
      <c r="C84" s="43">
        <v>1538.7142856999999</v>
      </c>
      <c r="D84" s="11" t="str">
        <f t="shared" si="11"/>
        <v>N/A</v>
      </c>
      <c r="E84" s="43">
        <v>4268.3412698000002</v>
      </c>
      <c r="F84" s="11" t="str">
        <f t="shared" si="12"/>
        <v>N/A</v>
      </c>
      <c r="G84" s="43">
        <v>4598.6567163999998</v>
      </c>
      <c r="H84" s="11" t="str">
        <f t="shared" si="13"/>
        <v>N/A</v>
      </c>
      <c r="I84" s="12">
        <v>177.4</v>
      </c>
      <c r="J84" s="12">
        <v>7.7389999999999999</v>
      </c>
      <c r="K84" s="41" t="s">
        <v>732</v>
      </c>
      <c r="L84" s="9" t="str">
        <f t="shared" si="14"/>
        <v>Yes</v>
      </c>
    </row>
    <row r="85" spans="1:12" x14ac:dyDescent="0.25">
      <c r="A85" s="4" t="s">
        <v>603</v>
      </c>
      <c r="B85" s="33" t="s">
        <v>217</v>
      </c>
      <c r="C85" s="43">
        <v>114092883</v>
      </c>
      <c r="D85" s="11" t="str">
        <f t="shared" si="11"/>
        <v>N/A</v>
      </c>
      <c r="E85" s="43">
        <v>5165994</v>
      </c>
      <c r="F85" s="11" t="str">
        <f t="shared" si="12"/>
        <v>N/A</v>
      </c>
      <c r="G85" s="43">
        <v>3771824</v>
      </c>
      <c r="H85" s="11" t="str">
        <f t="shared" si="13"/>
        <v>N/A</v>
      </c>
      <c r="I85" s="12">
        <v>-95.5</v>
      </c>
      <c r="J85" s="12">
        <v>-27</v>
      </c>
      <c r="K85" s="41" t="s">
        <v>732</v>
      </c>
      <c r="L85" s="9" t="str">
        <f t="shared" si="14"/>
        <v>Yes</v>
      </c>
    </row>
    <row r="86" spans="1:12" x14ac:dyDescent="0.25">
      <c r="A86" s="4" t="s">
        <v>604</v>
      </c>
      <c r="B86" s="33" t="s">
        <v>217</v>
      </c>
      <c r="C86" s="34">
        <v>547</v>
      </c>
      <c r="D86" s="11" t="str">
        <f t="shared" si="11"/>
        <v>N/A</v>
      </c>
      <c r="E86" s="34">
        <v>38</v>
      </c>
      <c r="F86" s="11" t="str">
        <f t="shared" si="12"/>
        <v>N/A</v>
      </c>
      <c r="G86" s="34">
        <v>26</v>
      </c>
      <c r="H86" s="11" t="str">
        <f t="shared" si="13"/>
        <v>N/A</v>
      </c>
      <c r="I86" s="12">
        <v>-93.1</v>
      </c>
      <c r="J86" s="12">
        <v>-31.6</v>
      </c>
      <c r="K86" s="41" t="s">
        <v>732</v>
      </c>
      <c r="L86" s="9" t="str">
        <f t="shared" si="14"/>
        <v>No</v>
      </c>
    </row>
    <row r="87" spans="1:12" x14ac:dyDescent="0.25">
      <c r="A87" s="4" t="s">
        <v>1443</v>
      </c>
      <c r="B87" s="33" t="s">
        <v>217</v>
      </c>
      <c r="C87" s="43">
        <v>208579.31078999999</v>
      </c>
      <c r="D87" s="11" t="str">
        <f t="shared" si="11"/>
        <v>N/A</v>
      </c>
      <c r="E87" s="43">
        <v>135947.21053000001</v>
      </c>
      <c r="F87" s="11" t="str">
        <f t="shared" si="12"/>
        <v>N/A</v>
      </c>
      <c r="G87" s="43">
        <v>145070.15385</v>
      </c>
      <c r="H87" s="11" t="str">
        <f t="shared" si="13"/>
        <v>N/A</v>
      </c>
      <c r="I87" s="12">
        <v>-34.799999999999997</v>
      </c>
      <c r="J87" s="12">
        <v>6.7110000000000003</v>
      </c>
      <c r="K87" s="41" t="s">
        <v>732</v>
      </c>
      <c r="L87" s="9" t="str">
        <f t="shared" si="14"/>
        <v>Yes</v>
      </c>
    </row>
    <row r="88" spans="1:12" x14ac:dyDescent="0.25">
      <c r="A88" s="42" t="s">
        <v>605</v>
      </c>
      <c r="B88" s="33" t="s">
        <v>217</v>
      </c>
      <c r="C88" s="43">
        <v>370150003</v>
      </c>
      <c r="D88" s="11" t="str">
        <f t="shared" si="11"/>
        <v>N/A</v>
      </c>
      <c r="E88" s="43">
        <v>6344534</v>
      </c>
      <c r="F88" s="11" t="str">
        <f t="shared" si="12"/>
        <v>N/A</v>
      </c>
      <c r="G88" s="43">
        <v>120812</v>
      </c>
      <c r="H88" s="11" t="str">
        <f t="shared" si="13"/>
        <v>N/A</v>
      </c>
      <c r="I88" s="12">
        <v>-98.3</v>
      </c>
      <c r="J88" s="12">
        <v>-98.1</v>
      </c>
      <c r="K88" s="41" t="s">
        <v>732</v>
      </c>
      <c r="L88" s="9" t="str">
        <f t="shared" si="14"/>
        <v>No</v>
      </c>
    </row>
    <row r="89" spans="1:12" x14ac:dyDescent="0.25">
      <c r="A89" s="44" t="s">
        <v>606</v>
      </c>
      <c r="B89" s="34" t="s">
        <v>217</v>
      </c>
      <c r="C89" s="34">
        <v>14005</v>
      </c>
      <c r="D89" s="11" t="str">
        <f t="shared" si="11"/>
        <v>N/A</v>
      </c>
      <c r="E89" s="34">
        <v>176</v>
      </c>
      <c r="F89" s="11" t="str">
        <f t="shared" si="12"/>
        <v>N/A</v>
      </c>
      <c r="G89" s="34">
        <v>11</v>
      </c>
      <c r="H89" s="11" t="str">
        <f t="shared" si="13"/>
        <v>N/A</v>
      </c>
      <c r="I89" s="12">
        <v>-98.7</v>
      </c>
      <c r="J89" s="12">
        <v>-94.3</v>
      </c>
      <c r="K89" s="1" t="s">
        <v>732</v>
      </c>
      <c r="L89" s="9" t="str">
        <f t="shared" si="14"/>
        <v>No</v>
      </c>
    </row>
    <row r="90" spans="1:12" x14ac:dyDescent="0.25">
      <c r="A90" s="42" t="s">
        <v>1444</v>
      </c>
      <c r="B90" s="33" t="s">
        <v>217</v>
      </c>
      <c r="C90" s="43">
        <v>26429.846698000001</v>
      </c>
      <c r="D90" s="11" t="str">
        <f t="shared" si="11"/>
        <v>N/A</v>
      </c>
      <c r="E90" s="43">
        <v>36048.488636000002</v>
      </c>
      <c r="F90" s="11" t="str">
        <f t="shared" si="12"/>
        <v>N/A</v>
      </c>
      <c r="G90" s="43">
        <v>12081.2</v>
      </c>
      <c r="H90" s="11" t="str">
        <f t="shared" si="13"/>
        <v>N/A</v>
      </c>
      <c r="I90" s="12">
        <v>36.39</v>
      </c>
      <c r="J90" s="12">
        <v>-66.5</v>
      </c>
      <c r="K90" s="41" t="s">
        <v>732</v>
      </c>
      <c r="L90" s="9" t="str">
        <f t="shared" si="14"/>
        <v>No</v>
      </c>
    </row>
    <row r="91" spans="1:12" x14ac:dyDescent="0.25">
      <c r="A91" s="42" t="s">
        <v>607</v>
      </c>
      <c r="B91" s="33" t="s">
        <v>217</v>
      </c>
      <c r="C91" s="43">
        <v>302234686</v>
      </c>
      <c r="D91" s="11" t="str">
        <f t="shared" si="11"/>
        <v>N/A</v>
      </c>
      <c r="E91" s="43">
        <v>41859836</v>
      </c>
      <c r="F91" s="11" t="str">
        <f t="shared" si="12"/>
        <v>N/A</v>
      </c>
      <c r="G91" s="43">
        <v>5510489</v>
      </c>
      <c r="H91" s="11" t="str">
        <f t="shared" si="13"/>
        <v>N/A</v>
      </c>
      <c r="I91" s="12">
        <v>-86.1</v>
      </c>
      <c r="J91" s="12">
        <v>-86.8</v>
      </c>
      <c r="K91" s="41" t="s">
        <v>732</v>
      </c>
      <c r="L91" s="9" t="str">
        <f t="shared" si="14"/>
        <v>No</v>
      </c>
    </row>
    <row r="92" spans="1:12" x14ac:dyDescent="0.25">
      <c r="A92" s="42" t="s">
        <v>608</v>
      </c>
      <c r="B92" s="33" t="s">
        <v>217</v>
      </c>
      <c r="C92" s="34">
        <v>388855</v>
      </c>
      <c r="D92" s="11" t="str">
        <f t="shared" si="11"/>
        <v>N/A</v>
      </c>
      <c r="E92" s="34">
        <v>44290</v>
      </c>
      <c r="F92" s="11" t="str">
        <f t="shared" si="12"/>
        <v>N/A</v>
      </c>
      <c r="G92" s="34">
        <v>16744</v>
      </c>
      <c r="H92" s="11" t="str">
        <f t="shared" si="13"/>
        <v>N/A</v>
      </c>
      <c r="I92" s="12">
        <v>-88.6</v>
      </c>
      <c r="J92" s="12">
        <v>-62.2</v>
      </c>
      <c r="K92" s="41" t="s">
        <v>732</v>
      </c>
      <c r="L92" s="9" t="str">
        <f t="shared" si="14"/>
        <v>No</v>
      </c>
    </row>
    <row r="93" spans="1:12" x14ac:dyDescent="0.25">
      <c r="A93" s="42" t="s">
        <v>1445</v>
      </c>
      <c r="B93" s="33" t="s">
        <v>217</v>
      </c>
      <c r="C93" s="43">
        <v>777.24263800000006</v>
      </c>
      <c r="D93" s="11" t="str">
        <f t="shared" si="11"/>
        <v>N/A</v>
      </c>
      <c r="E93" s="43">
        <v>945.13063896999995</v>
      </c>
      <c r="F93" s="11" t="str">
        <f t="shared" si="12"/>
        <v>N/A</v>
      </c>
      <c r="G93" s="43">
        <v>329.10230530000001</v>
      </c>
      <c r="H93" s="11" t="str">
        <f t="shared" si="13"/>
        <v>N/A</v>
      </c>
      <c r="I93" s="12">
        <v>21.6</v>
      </c>
      <c r="J93" s="12">
        <v>-65.2</v>
      </c>
      <c r="K93" s="41" t="s">
        <v>732</v>
      </c>
      <c r="L93" s="9" t="str">
        <f t="shared" si="14"/>
        <v>No</v>
      </c>
    </row>
    <row r="94" spans="1:12" x14ac:dyDescent="0.25">
      <c r="A94" s="42" t="s">
        <v>609</v>
      </c>
      <c r="B94" s="33" t="s">
        <v>217</v>
      </c>
      <c r="C94" s="43">
        <v>61507402</v>
      </c>
      <c r="D94" s="11" t="str">
        <f t="shared" si="11"/>
        <v>N/A</v>
      </c>
      <c r="E94" s="43">
        <v>13462769</v>
      </c>
      <c r="F94" s="11" t="str">
        <f t="shared" si="12"/>
        <v>N/A</v>
      </c>
      <c r="G94" s="43">
        <v>9616327</v>
      </c>
      <c r="H94" s="11" t="str">
        <f t="shared" si="13"/>
        <v>N/A</v>
      </c>
      <c r="I94" s="12">
        <v>-78.099999999999994</v>
      </c>
      <c r="J94" s="12">
        <v>-28.6</v>
      </c>
      <c r="K94" s="41" t="s">
        <v>732</v>
      </c>
      <c r="L94" s="9" t="str">
        <f t="shared" si="14"/>
        <v>Yes</v>
      </c>
    </row>
    <row r="95" spans="1:12" x14ac:dyDescent="0.25">
      <c r="A95" s="42" t="s">
        <v>610</v>
      </c>
      <c r="B95" s="33" t="s">
        <v>217</v>
      </c>
      <c r="C95" s="34">
        <v>123862</v>
      </c>
      <c r="D95" s="11" t="str">
        <f t="shared" si="11"/>
        <v>N/A</v>
      </c>
      <c r="E95" s="34">
        <v>25409</v>
      </c>
      <c r="F95" s="11" t="str">
        <f t="shared" si="12"/>
        <v>N/A</v>
      </c>
      <c r="G95" s="34">
        <v>19163</v>
      </c>
      <c r="H95" s="11" t="str">
        <f t="shared" si="13"/>
        <v>N/A</v>
      </c>
      <c r="I95" s="12">
        <v>-79.5</v>
      </c>
      <c r="J95" s="12">
        <v>-24.6</v>
      </c>
      <c r="K95" s="41" t="s">
        <v>732</v>
      </c>
      <c r="L95" s="9" t="str">
        <f t="shared" si="14"/>
        <v>Yes</v>
      </c>
    </row>
    <row r="96" spans="1:12" x14ac:dyDescent="0.25">
      <c r="A96" s="42" t="s">
        <v>1446</v>
      </c>
      <c r="B96" s="33" t="s">
        <v>217</v>
      </c>
      <c r="C96" s="43">
        <v>496.58008106</v>
      </c>
      <c r="D96" s="11" t="str">
        <f t="shared" si="11"/>
        <v>N/A</v>
      </c>
      <c r="E96" s="43">
        <v>529.84253610999997</v>
      </c>
      <c r="F96" s="11" t="str">
        <f t="shared" si="12"/>
        <v>N/A</v>
      </c>
      <c r="G96" s="43">
        <v>501.81740854999998</v>
      </c>
      <c r="H96" s="11" t="str">
        <f t="shared" si="13"/>
        <v>N/A</v>
      </c>
      <c r="I96" s="12">
        <v>6.6980000000000004</v>
      </c>
      <c r="J96" s="12">
        <v>-5.29</v>
      </c>
      <c r="K96" s="41" t="s">
        <v>732</v>
      </c>
      <c r="L96" s="9" t="str">
        <f t="shared" si="14"/>
        <v>Yes</v>
      </c>
    </row>
    <row r="97" spans="1:12" ht="25" x14ac:dyDescent="0.25">
      <c r="A97" s="42" t="s">
        <v>611</v>
      </c>
      <c r="B97" s="33" t="s">
        <v>217</v>
      </c>
      <c r="C97" s="43">
        <v>4055238</v>
      </c>
      <c r="D97" s="11" t="str">
        <f t="shared" si="11"/>
        <v>N/A</v>
      </c>
      <c r="E97" s="43">
        <v>472341</v>
      </c>
      <c r="F97" s="11" t="str">
        <f t="shared" si="12"/>
        <v>N/A</v>
      </c>
      <c r="G97" s="43">
        <v>51775</v>
      </c>
      <c r="H97" s="11" t="str">
        <f t="shared" si="13"/>
        <v>N/A</v>
      </c>
      <c r="I97" s="12">
        <v>-88.4</v>
      </c>
      <c r="J97" s="12">
        <v>-89</v>
      </c>
      <c r="K97" s="41" t="s">
        <v>732</v>
      </c>
      <c r="L97" s="9" t="str">
        <f t="shared" si="14"/>
        <v>No</v>
      </c>
    </row>
    <row r="98" spans="1:12" x14ac:dyDescent="0.25">
      <c r="A98" s="42" t="s">
        <v>612</v>
      </c>
      <c r="B98" s="33" t="s">
        <v>217</v>
      </c>
      <c r="C98" s="34">
        <v>25277</v>
      </c>
      <c r="D98" s="11" t="str">
        <f t="shared" si="11"/>
        <v>N/A</v>
      </c>
      <c r="E98" s="34">
        <v>3440</v>
      </c>
      <c r="F98" s="11" t="str">
        <f t="shared" si="12"/>
        <v>N/A</v>
      </c>
      <c r="G98" s="34">
        <v>453</v>
      </c>
      <c r="H98" s="11" t="str">
        <f t="shared" si="13"/>
        <v>N/A</v>
      </c>
      <c r="I98" s="12">
        <v>-86.4</v>
      </c>
      <c r="J98" s="12">
        <v>-86.8</v>
      </c>
      <c r="K98" s="41" t="s">
        <v>732</v>
      </c>
      <c r="L98" s="9" t="str">
        <f t="shared" si="14"/>
        <v>No</v>
      </c>
    </row>
    <row r="99" spans="1:12" ht="25" x14ac:dyDescent="0.25">
      <c r="A99" s="42" t="s">
        <v>1447</v>
      </c>
      <c r="B99" s="33" t="s">
        <v>217</v>
      </c>
      <c r="C99" s="43">
        <v>160.43193417000001</v>
      </c>
      <c r="D99" s="11" t="str">
        <f t="shared" si="11"/>
        <v>N/A</v>
      </c>
      <c r="E99" s="43">
        <v>137.30843023</v>
      </c>
      <c r="F99" s="11" t="str">
        <f t="shared" si="12"/>
        <v>N/A</v>
      </c>
      <c r="G99" s="43">
        <v>114.29359823</v>
      </c>
      <c r="H99" s="11" t="str">
        <f t="shared" si="13"/>
        <v>N/A</v>
      </c>
      <c r="I99" s="12">
        <v>-14.4</v>
      </c>
      <c r="J99" s="12">
        <v>-16.8</v>
      </c>
      <c r="K99" s="41" t="s">
        <v>732</v>
      </c>
      <c r="L99" s="9" t="str">
        <f t="shared" si="14"/>
        <v>Yes</v>
      </c>
    </row>
    <row r="100" spans="1:12" ht="25" x14ac:dyDescent="0.25">
      <c r="A100" s="42" t="s">
        <v>613</v>
      </c>
      <c r="B100" s="33" t="s">
        <v>217</v>
      </c>
      <c r="C100" s="43">
        <v>136147651</v>
      </c>
      <c r="D100" s="11" t="str">
        <f t="shared" si="11"/>
        <v>N/A</v>
      </c>
      <c r="E100" s="43">
        <v>24506285</v>
      </c>
      <c r="F100" s="11" t="str">
        <f t="shared" si="12"/>
        <v>N/A</v>
      </c>
      <c r="G100" s="43">
        <v>2565242</v>
      </c>
      <c r="H100" s="11" t="str">
        <f t="shared" si="13"/>
        <v>N/A</v>
      </c>
      <c r="I100" s="12">
        <v>-82</v>
      </c>
      <c r="J100" s="12">
        <v>-89.5</v>
      </c>
      <c r="K100" s="41" t="s">
        <v>732</v>
      </c>
      <c r="L100" s="9" t="str">
        <f t="shared" si="14"/>
        <v>No</v>
      </c>
    </row>
    <row r="101" spans="1:12" x14ac:dyDescent="0.25">
      <c r="A101" s="42" t="s">
        <v>614</v>
      </c>
      <c r="B101" s="33" t="s">
        <v>217</v>
      </c>
      <c r="C101" s="34">
        <v>187167</v>
      </c>
      <c r="D101" s="11" t="str">
        <f t="shared" si="11"/>
        <v>N/A</v>
      </c>
      <c r="E101" s="34">
        <v>20813</v>
      </c>
      <c r="F101" s="11" t="str">
        <f t="shared" si="12"/>
        <v>N/A</v>
      </c>
      <c r="G101" s="34">
        <v>4480</v>
      </c>
      <c r="H101" s="11" t="str">
        <f t="shared" si="13"/>
        <v>N/A</v>
      </c>
      <c r="I101" s="12">
        <v>-88.9</v>
      </c>
      <c r="J101" s="12">
        <v>-78.5</v>
      </c>
      <c r="K101" s="41" t="s">
        <v>732</v>
      </c>
      <c r="L101" s="9" t="str">
        <f t="shared" si="14"/>
        <v>No</v>
      </c>
    </row>
    <row r="102" spans="1:12" x14ac:dyDescent="0.25">
      <c r="A102" s="42" t="s">
        <v>1448</v>
      </c>
      <c r="B102" s="33" t="s">
        <v>217</v>
      </c>
      <c r="C102" s="43">
        <v>727.41269026999998</v>
      </c>
      <c r="D102" s="11" t="str">
        <f t="shared" si="11"/>
        <v>N/A</v>
      </c>
      <c r="E102" s="43">
        <v>1177.4508721</v>
      </c>
      <c r="F102" s="11" t="str">
        <f t="shared" si="12"/>
        <v>N/A</v>
      </c>
      <c r="G102" s="43">
        <v>572.59866070999999</v>
      </c>
      <c r="H102" s="11" t="str">
        <f t="shared" si="13"/>
        <v>N/A</v>
      </c>
      <c r="I102" s="12">
        <v>61.87</v>
      </c>
      <c r="J102" s="12">
        <v>-51.4</v>
      </c>
      <c r="K102" s="41" t="s">
        <v>732</v>
      </c>
      <c r="L102" s="9" t="str">
        <f t="shared" si="14"/>
        <v>No</v>
      </c>
    </row>
    <row r="103" spans="1:12" x14ac:dyDescent="0.25">
      <c r="A103" s="42" t="s">
        <v>615</v>
      </c>
      <c r="B103" s="33" t="s">
        <v>217</v>
      </c>
      <c r="C103" s="43">
        <v>4831749</v>
      </c>
      <c r="D103" s="11" t="str">
        <f t="shared" si="11"/>
        <v>N/A</v>
      </c>
      <c r="E103" s="43">
        <v>255961</v>
      </c>
      <c r="F103" s="11" t="str">
        <f t="shared" si="12"/>
        <v>N/A</v>
      </c>
      <c r="G103" s="43">
        <v>72679</v>
      </c>
      <c r="H103" s="11" t="str">
        <f t="shared" si="13"/>
        <v>N/A</v>
      </c>
      <c r="I103" s="12">
        <v>-94.7</v>
      </c>
      <c r="J103" s="12">
        <v>-71.599999999999994</v>
      </c>
      <c r="K103" s="41" t="s">
        <v>732</v>
      </c>
      <c r="L103" s="9" t="str">
        <f t="shared" si="14"/>
        <v>No</v>
      </c>
    </row>
    <row r="104" spans="1:12" x14ac:dyDescent="0.25">
      <c r="A104" s="42" t="s">
        <v>616</v>
      </c>
      <c r="B104" s="33" t="s">
        <v>217</v>
      </c>
      <c r="C104" s="34">
        <v>20190</v>
      </c>
      <c r="D104" s="11" t="str">
        <f t="shared" si="11"/>
        <v>N/A</v>
      </c>
      <c r="E104" s="34">
        <v>1135</v>
      </c>
      <c r="F104" s="11" t="str">
        <f t="shared" si="12"/>
        <v>N/A</v>
      </c>
      <c r="G104" s="34">
        <v>188</v>
      </c>
      <c r="H104" s="11" t="str">
        <f t="shared" si="13"/>
        <v>N/A</v>
      </c>
      <c r="I104" s="12">
        <v>-94.4</v>
      </c>
      <c r="J104" s="12">
        <v>-83.4</v>
      </c>
      <c r="K104" s="41" t="s">
        <v>732</v>
      </c>
      <c r="L104" s="9" t="str">
        <f t="shared" si="14"/>
        <v>No</v>
      </c>
    </row>
    <row r="105" spans="1:12" x14ac:dyDescent="0.25">
      <c r="A105" s="42" t="s">
        <v>1449</v>
      </c>
      <c r="B105" s="33" t="s">
        <v>217</v>
      </c>
      <c r="C105" s="43">
        <v>239.31396731000001</v>
      </c>
      <c r="D105" s="11" t="str">
        <f t="shared" si="11"/>
        <v>N/A</v>
      </c>
      <c r="E105" s="43">
        <v>225.51629955999999</v>
      </c>
      <c r="F105" s="11" t="str">
        <f t="shared" si="12"/>
        <v>N/A</v>
      </c>
      <c r="G105" s="43">
        <v>386.59042553</v>
      </c>
      <c r="H105" s="11" t="str">
        <f t="shared" si="13"/>
        <v>N/A</v>
      </c>
      <c r="I105" s="12">
        <v>-5.77</v>
      </c>
      <c r="J105" s="12">
        <v>71.42</v>
      </c>
      <c r="K105" s="41" t="s">
        <v>732</v>
      </c>
      <c r="L105" s="9" t="str">
        <f t="shared" si="14"/>
        <v>No</v>
      </c>
    </row>
    <row r="106" spans="1:12" ht="25" x14ac:dyDescent="0.25">
      <c r="A106" s="42" t="s">
        <v>617</v>
      </c>
      <c r="B106" s="33" t="s">
        <v>217</v>
      </c>
      <c r="C106" s="43">
        <v>262337697</v>
      </c>
      <c r="D106" s="11" t="str">
        <f t="shared" si="11"/>
        <v>N/A</v>
      </c>
      <c r="E106" s="43">
        <v>94885587</v>
      </c>
      <c r="F106" s="11" t="str">
        <f t="shared" si="12"/>
        <v>N/A</v>
      </c>
      <c r="G106" s="43">
        <v>8979297</v>
      </c>
      <c r="H106" s="11" t="str">
        <f t="shared" si="13"/>
        <v>N/A</v>
      </c>
      <c r="I106" s="12">
        <v>-63.8</v>
      </c>
      <c r="J106" s="12">
        <v>-90.5</v>
      </c>
      <c r="K106" s="41" t="s">
        <v>732</v>
      </c>
      <c r="L106" s="9" t="str">
        <f t="shared" si="14"/>
        <v>No</v>
      </c>
    </row>
    <row r="107" spans="1:12" x14ac:dyDescent="0.25">
      <c r="A107" s="42" t="s">
        <v>618</v>
      </c>
      <c r="B107" s="33" t="s">
        <v>217</v>
      </c>
      <c r="C107" s="34">
        <v>12962</v>
      </c>
      <c r="D107" s="11" t="str">
        <f t="shared" si="11"/>
        <v>N/A</v>
      </c>
      <c r="E107" s="34">
        <v>2685</v>
      </c>
      <c r="F107" s="11" t="str">
        <f t="shared" si="12"/>
        <v>N/A</v>
      </c>
      <c r="G107" s="34">
        <v>1006</v>
      </c>
      <c r="H107" s="11" t="str">
        <f t="shared" si="13"/>
        <v>N/A</v>
      </c>
      <c r="I107" s="12">
        <v>-79.3</v>
      </c>
      <c r="J107" s="12">
        <v>-62.5</v>
      </c>
      <c r="K107" s="41" t="s">
        <v>732</v>
      </c>
      <c r="L107" s="9" t="str">
        <f t="shared" si="14"/>
        <v>No</v>
      </c>
    </row>
    <row r="108" spans="1:12" x14ac:dyDescent="0.25">
      <c r="A108" s="42" t="s">
        <v>1450</v>
      </c>
      <c r="B108" s="33" t="s">
        <v>217</v>
      </c>
      <c r="C108" s="43">
        <v>20238.982950000001</v>
      </c>
      <c r="D108" s="11" t="str">
        <f t="shared" si="11"/>
        <v>N/A</v>
      </c>
      <c r="E108" s="43">
        <v>35339.138547000002</v>
      </c>
      <c r="F108" s="11" t="str">
        <f t="shared" si="12"/>
        <v>N/A</v>
      </c>
      <c r="G108" s="43">
        <v>8925.7425447000005</v>
      </c>
      <c r="H108" s="11" t="str">
        <f t="shared" si="13"/>
        <v>N/A</v>
      </c>
      <c r="I108" s="12">
        <v>74.61</v>
      </c>
      <c r="J108" s="12">
        <v>-74.7</v>
      </c>
      <c r="K108" s="41" t="s">
        <v>732</v>
      </c>
      <c r="L108" s="9" t="str">
        <f t="shared" si="14"/>
        <v>No</v>
      </c>
    </row>
    <row r="109" spans="1:12" x14ac:dyDescent="0.25">
      <c r="A109" s="42" t="s">
        <v>619</v>
      </c>
      <c r="B109" s="33" t="s">
        <v>217</v>
      </c>
      <c r="C109" s="43">
        <v>156865268</v>
      </c>
      <c r="D109" s="11" t="str">
        <f t="shared" si="11"/>
        <v>N/A</v>
      </c>
      <c r="E109" s="43">
        <v>17348283</v>
      </c>
      <c r="F109" s="11" t="str">
        <f t="shared" si="12"/>
        <v>N/A</v>
      </c>
      <c r="G109" s="43">
        <v>1897528</v>
      </c>
      <c r="H109" s="11" t="str">
        <f t="shared" si="13"/>
        <v>N/A</v>
      </c>
      <c r="I109" s="12">
        <v>-88.9</v>
      </c>
      <c r="J109" s="12">
        <v>-89.1</v>
      </c>
      <c r="K109" s="41" t="s">
        <v>732</v>
      </c>
      <c r="L109" s="9" t="str">
        <f t="shared" si="14"/>
        <v>No</v>
      </c>
    </row>
    <row r="110" spans="1:12" x14ac:dyDescent="0.25">
      <c r="A110" s="42" t="s">
        <v>620</v>
      </c>
      <c r="B110" s="33" t="s">
        <v>217</v>
      </c>
      <c r="C110" s="34">
        <v>322451</v>
      </c>
      <c r="D110" s="11" t="str">
        <f t="shared" si="11"/>
        <v>N/A</v>
      </c>
      <c r="E110" s="34">
        <v>35987</v>
      </c>
      <c r="F110" s="11" t="str">
        <f t="shared" si="12"/>
        <v>N/A</v>
      </c>
      <c r="G110" s="34">
        <v>8890</v>
      </c>
      <c r="H110" s="11" t="str">
        <f t="shared" si="13"/>
        <v>N/A</v>
      </c>
      <c r="I110" s="12">
        <v>-88.8</v>
      </c>
      <c r="J110" s="12">
        <v>-75.3</v>
      </c>
      <c r="K110" s="41" t="s">
        <v>732</v>
      </c>
      <c r="L110" s="9" t="str">
        <f t="shared" si="14"/>
        <v>No</v>
      </c>
    </row>
    <row r="111" spans="1:12" x14ac:dyDescent="0.25">
      <c r="A111" s="42" t="s">
        <v>1451</v>
      </c>
      <c r="B111" s="33" t="s">
        <v>217</v>
      </c>
      <c r="C111" s="43">
        <v>486.47784625000003</v>
      </c>
      <c r="D111" s="11" t="str">
        <f t="shared" si="11"/>
        <v>N/A</v>
      </c>
      <c r="E111" s="43">
        <v>482.07083112999999</v>
      </c>
      <c r="F111" s="11" t="str">
        <f t="shared" si="12"/>
        <v>N/A</v>
      </c>
      <c r="G111" s="43">
        <v>213.44521935</v>
      </c>
      <c r="H111" s="11" t="str">
        <f t="shared" si="13"/>
        <v>N/A</v>
      </c>
      <c r="I111" s="12">
        <v>-0.90600000000000003</v>
      </c>
      <c r="J111" s="12">
        <v>-55.7</v>
      </c>
      <c r="K111" s="41" t="s">
        <v>732</v>
      </c>
      <c r="L111" s="9" t="str">
        <f t="shared" si="14"/>
        <v>No</v>
      </c>
    </row>
    <row r="112" spans="1:12" x14ac:dyDescent="0.25">
      <c r="A112" s="42" t="s">
        <v>621</v>
      </c>
      <c r="B112" s="33" t="s">
        <v>217</v>
      </c>
      <c r="C112" s="43">
        <v>368131598</v>
      </c>
      <c r="D112" s="11" t="str">
        <f t="shared" si="11"/>
        <v>N/A</v>
      </c>
      <c r="E112" s="43">
        <v>98333449</v>
      </c>
      <c r="F112" s="11" t="str">
        <f t="shared" si="12"/>
        <v>N/A</v>
      </c>
      <c r="G112" s="43">
        <v>66811030</v>
      </c>
      <c r="H112" s="11" t="str">
        <f t="shared" si="13"/>
        <v>N/A</v>
      </c>
      <c r="I112" s="12">
        <v>-73.3</v>
      </c>
      <c r="J112" s="12">
        <v>-32.1</v>
      </c>
      <c r="K112" s="41" t="s">
        <v>732</v>
      </c>
      <c r="L112" s="9" t="str">
        <f t="shared" si="14"/>
        <v>No</v>
      </c>
    </row>
    <row r="113" spans="1:12" x14ac:dyDescent="0.25">
      <c r="A113" s="42" t="s">
        <v>622</v>
      </c>
      <c r="B113" s="33" t="s">
        <v>217</v>
      </c>
      <c r="C113" s="34">
        <v>375620</v>
      </c>
      <c r="D113" s="11" t="str">
        <f t="shared" si="11"/>
        <v>N/A</v>
      </c>
      <c r="E113" s="34">
        <v>44527</v>
      </c>
      <c r="F113" s="11" t="str">
        <f t="shared" si="12"/>
        <v>N/A</v>
      </c>
      <c r="G113" s="34">
        <v>29956</v>
      </c>
      <c r="H113" s="11" t="str">
        <f t="shared" si="13"/>
        <v>N/A</v>
      </c>
      <c r="I113" s="12">
        <v>-88.1</v>
      </c>
      <c r="J113" s="12">
        <v>-32.700000000000003</v>
      </c>
      <c r="K113" s="41" t="s">
        <v>732</v>
      </c>
      <c r="L113" s="9" t="str">
        <f t="shared" si="14"/>
        <v>No</v>
      </c>
    </row>
    <row r="114" spans="1:12" x14ac:dyDescent="0.25">
      <c r="A114" s="42" t="s">
        <v>1452</v>
      </c>
      <c r="B114" s="33" t="s">
        <v>217</v>
      </c>
      <c r="C114" s="43">
        <v>980.06388904000005</v>
      </c>
      <c r="D114" s="11" t="str">
        <f t="shared" si="11"/>
        <v>N/A</v>
      </c>
      <c r="E114" s="43">
        <v>2208.4004986</v>
      </c>
      <c r="F114" s="11" t="str">
        <f t="shared" si="12"/>
        <v>N/A</v>
      </c>
      <c r="G114" s="43">
        <v>2230.3054480000001</v>
      </c>
      <c r="H114" s="11" t="str">
        <f t="shared" si="13"/>
        <v>N/A</v>
      </c>
      <c r="I114" s="12">
        <v>125.3</v>
      </c>
      <c r="J114" s="12">
        <v>0.9919</v>
      </c>
      <c r="K114" s="41" t="s">
        <v>732</v>
      </c>
      <c r="L114" s="9" t="str">
        <f t="shared" si="14"/>
        <v>Yes</v>
      </c>
    </row>
    <row r="115" spans="1:12" ht="25" x14ac:dyDescent="0.25">
      <c r="A115" s="42" t="s">
        <v>623</v>
      </c>
      <c r="B115" s="33" t="s">
        <v>217</v>
      </c>
      <c r="C115" s="43">
        <v>6303363</v>
      </c>
      <c r="D115" s="11" t="str">
        <f t="shared" si="11"/>
        <v>N/A</v>
      </c>
      <c r="E115" s="43">
        <v>7152214</v>
      </c>
      <c r="F115" s="11" t="str">
        <f t="shared" si="12"/>
        <v>N/A</v>
      </c>
      <c r="G115" s="43">
        <v>7991173</v>
      </c>
      <c r="H115" s="11" t="str">
        <f t="shared" si="13"/>
        <v>N/A</v>
      </c>
      <c r="I115" s="12">
        <v>13.47</v>
      </c>
      <c r="J115" s="12">
        <v>11.73</v>
      </c>
      <c r="K115" s="41" t="s">
        <v>732</v>
      </c>
      <c r="L115" s="9" t="str">
        <f t="shared" si="14"/>
        <v>Yes</v>
      </c>
    </row>
    <row r="116" spans="1:12" x14ac:dyDescent="0.25">
      <c r="A116" s="44" t="s">
        <v>624</v>
      </c>
      <c r="B116" s="34" t="s">
        <v>217</v>
      </c>
      <c r="C116" s="34">
        <v>11114</v>
      </c>
      <c r="D116" s="11" t="str">
        <f t="shared" si="11"/>
        <v>N/A</v>
      </c>
      <c r="E116" s="34">
        <v>2512</v>
      </c>
      <c r="F116" s="11" t="str">
        <f t="shared" si="12"/>
        <v>N/A</v>
      </c>
      <c r="G116" s="34">
        <v>574</v>
      </c>
      <c r="H116" s="11" t="str">
        <f t="shared" si="13"/>
        <v>N/A</v>
      </c>
      <c r="I116" s="12">
        <v>-77.400000000000006</v>
      </c>
      <c r="J116" s="12">
        <v>-77.099999999999994</v>
      </c>
      <c r="K116" s="1" t="s">
        <v>732</v>
      </c>
      <c r="L116" s="9" t="str">
        <f t="shared" si="14"/>
        <v>No</v>
      </c>
    </row>
    <row r="117" spans="1:12" x14ac:dyDescent="0.25">
      <c r="A117" s="42" t="s">
        <v>1453</v>
      </c>
      <c r="B117" s="33" t="s">
        <v>217</v>
      </c>
      <c r="C117" s="43">
        <v>567.15520964999996</v>
      </c>
      <c r="D117" s="11" t="str">
        <f t="shared" si="11"/>
        <v>N/A</v>
      </c>
      <c r="E117" s="43">
        <v>2847.2189490000001</v>
      </c>
      <c r="F117" s="11" t="str">
        <f t="shared" si="12"/>
        <v>N/A</v>
      </c>
      <c r="G117" s="43">
        <v>13921.904181</v>
      </c>
      <c r="H117" s="11" t="str">
        <f t="shared" si="13"/>
        <v>N/A</v>
      </c>
      <c r="I117" s="12">
        <v>402</v>
      </c>
      <c r="J117" s="12">
        <v>389</v>
      </c>
      <c r="K117" s="41" t="s">
        <v>732</v>
      </c>
      <c r="L117" s="9" t="str">
        <f t="shared" si="14"/>
        <v>No</v>
      </c>
    </row>
    <row r="118" spans="1:12" ht="25" x14ac:dyDescent="0.25">
      <c r="A118" s="42" t="s">
        <v>625</v>
      </c>
      <c r="B118" s="33" t="s">
        <v>217</v>
      </c>
      <c r="C118" s="43">
        <v>26489080</v>
      </c>
      <c r="D118" s="11" t="str">
        <f t="shared" si="11"/>
        <v>N/A</v>
      </c>
      <c r="E118" s="43">
        <v>987145</v>
      </c>
      <c r="F118" s="11" t="str">
        <f t="shared" si="12"/>
        <v>N/A</v>
      </c>
      <c r="G118" s="43">
        <v>100438</v>
      </c>
      <c r="H118" s="11" t="str">
        <f t="shared" si="13"/>
        <v>N/A</v>
      </c>
      <c r="I118" s="12">
        <v>-96.3</v>
      </c>
      <c r="J118" s="12">
        <v>-89.8</v>
      </c>
      <c r="K118" s="41" t="s">
        <v>732</v>
      </c>
      <c r="L118" s="9" t="str">
        <f t="shared" si="14"/>
        <v>No</v>
      </c>
    </row>
    <row r="119" spans="1:12" x14ac:dyDescent="0.25">
      <c r="A119" s="42" t="s">
        <v>626</v>
      </c>
      <c r="B119" s="33" t="s">
        <v>217</v>
      </c>
      <c r="C119" s="34">
        <v>43365</v>
      </c>
      <c r="D119" s="11" t="str">
        <f t="shared" si="11"/>
        <v>N/A</v>
      </c>
      <c r="E119" s="34">
        <v>3522</v>
      </c>
      <c r="F119" s="11" t="str">
        <f t="shared" si="12"/>
        <v>N/A</v>
      </c>
      <c r="G119" s="34">
        <v>444</v>
      </c>
      <c r="H119" s="11" t="str">
        <f t="shared" si="13"/>
        <v>N/A</v>
      </c>
      <c r="I119" s="12">
        <v>-91.9</v>
      </c>
      <c r="J119" s="12">
        <v>-87.4</v>
      </c>
      <c r="K119" s="41" t="s">
        <v>732</v>
      </c>
      <c r="L119" s="9" t="str">
        <f t="shared" si="14"/>
        <v>No</v>
      </c>
    </row>
    <row r="120" spans="1:12" x14ac:dyDescent="0.25">
      <c r="A120" s="42" t="s">
        <v>1454</v>
      </c>
      <c r="B120" s="33" t="s">
        <v>217</v>
      </c>
      <c r="C120" s="43">
        <v>610.84007840000004</v>
      </c>
      <c r="D120" s="11" t="str">
        <f t="shared" si="11"/>
        <v>N/A</v>
      </c>
      <c r="E120" s="43">
        <v>280.27967064000001</v>
      </c>
      <c r="F120" s="11" t="str">
        <f t="shared" si="12"/>
        <v>N/A</v>
      </c>
      <c r="G120" s="43">
        <v>226.21171171</v>
      </c>
      <c r="H120" s="11" t="str">
        <f t="shared" si="13"/>
        <v>N/A</v>
      </c>
      <c r="I120" s="12">
        <v>-54.1</v>
      </c>
      <c r="J120" s="12">
        <v>-19.3</v>
      </c>
      <c r="K120" s="41" t="s">
        <v>732</v>
      </c>
      <c r="L120" s="9" t="str">
        <f t="shared" si="14"/>
        <v>Yes</v>
      </c>
    </row>
    <row r="121" spans="1:12" ht="25" x14ac:dyDescent="0.25">
      <c r="A121" s="42" t="s">
        <v>627</v>
      </c>
      <c r="B121" s="33" t="s">
        <v>217</v>
      </c>
      <c r="C121" s="43">
        <v>0</v>
      </c>
      <c r="D121" s="11" t="str">
        <f t="shared" si="11"/>
        <v>N/A</v>
      </c>
      <c r="E121" s="43">
        <v>0</v>
      </c>
      <c r="F121" s="11" t="str">
        <f t="shared" si="12"/>
        <v>N/A</v>
      </c>
      <c r="G121" s="43">
        <v>0</v>
      </c>
      <c r="H121" s="11" t="str">
        <f t="shared" si="13"/>
        <v>N/A</v>
      </c>
      <c r="I121" s="12" t="s">
        <v>1742</v>
      </c>
      <c r="J121" s="12" t="s">
        <v>1742</v>
      </c>
      <c r="K121" s="41" t="s">
        <v>732</v>
      </c>
      <c r="L121" s="9" t="str">
        <f t="shared" si="14"/>
        <v>N/A</v>
      </c>
    </row>
    <row r="122" spans="1:12" x14ac:dyDescent="0.25">
      <c r="A122" s="42" t="s">
        <v>628</v>
      </c>
      <c r="B122" s="33" t="s">
        <v>217</v>
      </c>
      <c r="C122" s="34">
        <v>0</v>
      </c>
      <c r="D122" s="11" t="str">
        <f t="shared" si="11"/>
        <v>N/A</v>
      </c>
      <c r="E122" s="34">
        <v>0</v>
      </c>
      <c r="F122" s="11" t="str">
        <f t="shared" si="12"/>
        <v>N/A</v>
      </c>
      <c r="G122" s="34">
        <v>0</v>
      </c>
      <c r="H122" s="11" t="str">
        <f t="shared" si="13"/>
        <v>N/A</v>
      </c>
      <c r="I122" s="12" t="s">
        <v>1742</v>
      </c>
      <c r="J122" s="12" t="s">
        <v>1742</v>
      </c>
      <c r="K122" s="41" t="s">
        <v>732</v>
      </c>
      <c r="L122" s="9" t="str">
        <f t="shared" si="14"/>
        <v>N/A</v>
      </c>
    </row>
    <row r="123" spans="1:12" ht="25" x14ac:dyDescent="0.25">
      <c r="A123" s="42" t="s">
        <v>1455</v>
      </c>
      <c r="B123" s="33" t="s">
        <v>217</v>
      </c>
      <c r="C123" s="43" t="s">
        <v>1742</v>
      </c>
      <c r="D123" s="11" t="str">
        <f t="shared" si="11"/>
        <v>N/A</v>
      </c>
      <c r="E123" s="43" t="s">
        <v>1742</v>
      </c>
      <c r="F123" s="11" t="str">
        <f t="shared" si="12"/>
        <v>N/A</v>
      </c>
      <c r="G123" s="43" t="s">
        <v>1742</v>
      </c>
      <c r="H123" s="11" t="str">
        <f t="shared" si="13"/>
        <v>N/A</v>
      </c>
      <c r="I123" s="12" t="s">
        <v>1742</v>
      </c>
      <c r="J123" s="12" t="s">
        <v>1742</v>
      </c>
      <c r="K123" s="41" t="s">
        <v>732</v>
      </c>
      <c r="L123" s="9" t="str">
        <f t="shared" si="14"/>
        <v>N/A</v>
      </c>
    </row>
    <row r="124" spans="1:12" ht="25" x14ac:dyDescent="0.25">
      <c r="A124" s="42" t="s">
        <v>629</v>
      </c>
      <c r="B124" s="33" t="s">
        <v>217</v>
      </c>
      <c r="C124" s="43">
        <v>0</v>
      </c>
      <c r="D124" s="11" t="str">
        <f t="shared" si="11"/>
        <v>N/A</v>
      </c>
      <c r="E124" s="43">
        <v>0</v>
      </c>
      <c r="F124" s="11" t="str">
        <f t="shared" si="12"/>
        <v>N/A</v>
      </c>
      <c r="G124" s="43">
        <v>0</v>
      </c>
      <c r="H124" s="11" t="str">
        <f t="shared" si="13"/>
        <v>N/A</v>
      </c>
      <c r="I124" s="12" t="s">
        <v>1742</v>
      </c>
      <c r="J124" s="12" t="s">
        <v>1742</v>
      </c>
      <c r="K124" s="41" t="s">
        <v>732</v>
      </c>
      <c r="L124" s="9" t="str">
        <f t="shared" si="14"/>
        <v>N/A</v>
      </c>
    </row>
    <row r="125" spans="1:12" x14ac:dyDescent="0.25">
      <c r="A125" s="42" t="s">
        <v>630</v>
      </c>
      <c r="B125" s="33" t="s">
        <v>217</v>
      </c>
      <c r="C125" s="34">
        <v>0</v>
      </c>
      <c r="D125" s="11" t="str">
        <f t="shared" si="11"/>
        <v>N/A</v>
      </c>
      <c r="E125" s="34">
        <v>0</v>
      </c>
      <c r="F125" s="11" t="str">
        <f t="shared" si="12"/>
        <v>N/A</v>
      </c>
      <c r="G125" s="34">
        <v>0</v>
      </c>
      <c r="H125" s="11" t="str">
        <f t="shared" si="13"/>
        <v>N/A</v>
      </c>
      <c r="I125" s="12" t="s">
        <v>1742</v>
      </c>
      <c r="J125" s="12" t="s">
        <v>1742</v>
      </c>
      <c r="K125" s="41" t="s">
        <v>732</v>
      </c>
      <c r="L125" s="9" t="str">
        <f t="shared" si="14"/>
        <v>N/A</v>
      </c>
    </row>
    <row r="126" spans="1:12" ht="25" x14ac:dyDescent="0.25">
      <c r="A126" s="42" t="s">
        <v>1456</v>
      </c>
      <c r="B126" s="33" t="s">
        <v>217</v>
      </c>
      <c r="C126" s="43" t="s">
        <v>1742</v>
      </c>
      <c r="D126" s="11" t="str">
        <f t="shared" si="11"/>
        <v>N/A</v>
      </c>
      <c r="E126" s="43" t="s">
        <v>1742</v>
      </c>
      <c r="F126" s="11" t="str">
        <f t="shared" si="12"/>
        <v>N/A</v>
      </c>
      <c r="G126" s="43" t="s">
        <v>1742</v>
      </c>
      <c r="H126" s="11" t="str">
        <f t="shared" si="13"/>
        <v>N/A</v>
      </c>
      <c r="I126" s="12" t="s">
        <v>1742</v>
      </c>
      <c r="J126" s="12" t="s">
        <v>1742</v>
      </c>
      <c r="K126" s="41" t="s">
        <v>732</v>
      </c>
      <c r="L126" s="9" t="str">
        <f t="shared" si="14"/>
        <v>N/A</v>
      </c>
    </row>
    <row r="127" spans="1:12" ht="25" x14ac:dyDescent="0.25">
      <c r="A127" s="42" t="s">
        <v>631</v>
      </c>
      <c r="B127" s="33" t="s">
        <v>217</v>
      </c>
      <c r="C127" s="43">
        <v>367842</v>
      </c>
      <c r="D127" s="11" t="str">
        <f t="shared" si="11"/>
        <v>N/A</v>
      </c>
      <c r="E127" s="43">
        <v>8157</v>
      </c>
      <c r="F127" s="11" t="str">
        <f t="shared" si="12"/>
        <v>N/A</v>
      </c>
      <c r="G127" s="43">
        <v>606</v>
      </c>
      <c r="H127" s="11" t="str">
        <f t="shared" si="13"/>
        <v>N/A</v>
      </c>
      <c r="I127" s="12">
        <v>-97.8</v>
      </c>
      <c r="J127" s="12">
        <v>-92.6</v>
      </c>
      <c r="K127" s="41" t="s">
        <v>732</v>
      </c>
      <c r="L127" s="9" t="str">
        <f t="shared" si="14"/>
        <v>No</v>
      </c>
    </row>
    <row r="128" spans="1:12" x14ac:dyDescent="0.25">
      <c r="A128" s="42" t="s">
        <v>632</v>
      </c>
      <c r="B128" s="33" t="s">
        <v>217</v>
      </c>
      <c r="C128" s="34">
        <v>1428</v>
      </c>
      <c r="D128" s="11" t="str">
        <f t="shared" si="11"/>
        <v>N/A</v>
      </c>
      <c r="E128" s="34">
        <v>53</v>
      </c>
      <c r="F128" s="11" t="str">
        <f t="shared" si="12"/>
        <v>N/A</v>
      </c>
      <c r="G128" s="34">
        <v>11</v>
      </c>
      <c r="H128" s="11" t="str">
        <f t="shared" si="13"/>
        <v>N/A</v>
      </c>
      <c r="I128" s="12">
        <v>-96.3</v>
      </c>
      <c r="J128" s="12">
        <v>-88.7</v>
      </c>
      <c r="K128" s="41" t="s">
        <v>732</v>
      </c>
      <c r="L128" s="9" t="str">
        <f t="shared" si="14"/>
        <v>No</v>
      </c>
    </row>
    <row r="129" spans="1:12" ht="25" x14ac:dyDescent="0.25">
      <c r="A129" s="42" t="s">
        <v>1457</v>
      </c>
      <c r="B129" s="33" t="s">
        <v>217</v>
      </c>
      <c r="C129" s="43">
        <v>257.59243696999999</v>
      </c>
      <c r="D129" s="11" t="str">
        <f t="shared" si="11"/>
        <v>N/A</v>
      </c>
      <c r="E129" s="43">
        <v>153.90566038</v>
      </c>
      <c r="F129" s="11" t="str">
        <f t="shared" si="12"/>
        <v>N/A</v>
      </c>
      <c r="G129" s="43">
        <v>101</v>
      </c>
      <c r="H129" s="11" t="str">
        <f t="shared" si="13"/>
        <v>N/A</v>
      </c>
      <c r="I129" s="12">
        <v>-40.299999999999997</v>
      </c>
      <c r="J129" s="12">
        <v>-34.4</v>
      </c>
      <c r="K129" s="41" t="s">
        <v>732</v>
      </c>
      <c r="L129" s="9" t="str">
        <f t="shared" si="14"/>
        <v>No</v>
      </c>
    </row>
    <row r="130" spans="1:12" ht="25" x14ac:dyDescent="0.25">
      <c r="A130" s="42" t="s">
        <v>633</v>
      </c>
      <c r="B130" s="33" t="s">
        <v>217</v>
      </c>
      <c r="C130" s="43">
        <v>4245212</v>
      </c>
      <c r="D130" s="11" t="str">
        <f t="shared" si="11"/>
        <v>N/A</v>
      </c>
      <c r="E130" s="43">
        <v>2793115</v>
      </c>
      <c r="F130" s="11" t="str">
        <f t="shared" si="12"/>
        <v>N/A</v>
      </c>
      <c r="G130" s="43">
        <v>386037</v>
      </c>
      <c r="H130" s="11" t="str">
        <f t="shared" si="13"/>
        <v>N/A</v>
      </c>
      <c r="I130" s="12">
        <v>-34.200000000000003</v>
      </c>
      <c r="J130" s="12">
        <v>-86.2</v>
      </c>
      <c r="K130" s="41" t="s">
        <v>732</v>
      </c>
      <c r="L130" s="9" t="str">
        <f t="shared" si="14"/>
        <v>No</v>
      </c>
    </row>
    <row r="131" spans="1:12" x14ac:dyDescent="0.25">
      <c r="A131" s="42" t="s">
        <v>634</v>
      </c>
      <c r="B131" s="33" t="s">
        <v>217</v>
      </c>
      <c r="C131" s="34">
        <v>2771</v>
      </c>
      <c r="D131" s="11" t="str">
        <f t="shared" si="11"/>
        <v>N/A</v>
      </c>
      <c r="E131" s="34">
        <v>415</v>
      </c>
      <c r="F131" s="11" t="str">
        <f t="shared" si="12"/>
        <v>N/A</v>
      </c>
      <c r="G131" s="34">
        <v>188</v>
      </c>
      <c r="H131" s="11" t="str">
        <f t="shared" si="13"/>
        <v>N/A</v>
      </c>
      <c r="I131" s="12">
        <v>-85</v>
      </c>
      <c r="J131" s="12">
        <v>-54.7</v>
      </c>
      <c r="K131" s="41" t="s">
        <v>732</v>
      </c>
      <c r="L131" s="9" t="str">
        <f t="shared" si="14"/>
        <v>No</v>
      </c>
    </row>
    <row r="132" spans="1:12" ht="25" x14ac:dyDescent="0.25">
      <c r="A132" s="42" t="s">
        <v>1458</v>
      </c>
      <c r="B132" s="33" t="s">
        <v>217</v>
      </c>
      <c r="C132" s="43">
        <v>1532.0144352</v>
      </c>
      <c r="D132" s="11" t="str">
        <f t="shared" si="11"/>
        <v>N/A</v>
      </c>
      <c r="E132" s="43">
        <v>6730.3975903999999</v>
      </c>
      <c r="F132" s="11" t="str">
        <f t="shared" si="12"/>
        <v>N/A</v>
      </c>
      <c r="G132" s="43">
        <v>2053.3882979</v>
      </c>
      <c r="H132" s="11" t="str">
        <f t="shared" si="13"/>
        <v>N/A</v>
      </c>
      <c r="I132" s="12">
        <v>339.3</v>
      </c>
      <c r="J132" s="12">
        <v>-69.5</v>
      </c>
      <c r="K132" s="41" t="s">
        <v>732</v>
      </c>
      <c r="L132" s="9" t="str">
        <f t="shared" si="14"/>
        <v>No</v>
      </c>
    </row>
    <row r="133" spans="1:12" x14ac:dyDescent="0.25">
      <c r="A133" s="42" t="s">
        <v>635</v>
      </c>
      <c r="B133" s="33" t="s">
        <v>217</v>
      </c>
      <c r="C133" s="43">
        <v>30463937</v>
      </c>
      <c r="D133" s="11" t="str">
        <f t="shared" si="11"/>
        <v>N/A</v>
      </c>
      <c r="E133" s="43">
        <v>3110247</v>
      </c>
      <c r="F133" s="11" t="str">
        <f t="shared" si="12"/>
        <v>N/A</v>
      </c>
      <c r="G133" s="43">
        <v>268381</v>
      </c>
      <c r="H133" s="11" t="str">
        <f t="shared" si="13"/>
        <v>N/A</v>
      </c>
      <c r="I133" s="12">
        <v>-89.8</v>
      </c>
      <c r="J133" s="12">
        <v>-91.4</v>
      </c>
      <c r="K133" s="41" t="s">
        <v>732</v>
      </c>
      <c r="L133" s="9" t="str">
        <f t="shared" si="14"/>
        <v>No</v>
      </c>
    </row>
    <row r="134" spans="1:12" x14ac:dyDescent="0.25">
      <c r="A134" s="42" t="s">
        <v>636</v>
      </c>
      <c r="B134" s="33" t="s">
        <v>217</v>
      </c>
      <c r="C134" s="34">
        <v>2612</v>
      </c>
      <c r="D134" s="11" t="str">
        <f t="shared" si="11"/>
        <v>N/A</v>
      </c>
      <c r="E134" s="34">
        <v>108</v>
      </c>
      <c r="F134" s="11" t="str">
        <f t="shared" si="12"/>
        <v>N/A</v>
      </c>
      <c r="G134" s="34">
        <v>40</v>
      </c>
      <c r="H134" s="11" t="str">
        <f t="shared" si="13"/>
        <v>N/A</v>
      </c>
      <c r="I134" s="12">
        <v>-95.9</v>
      </c>
      <c r="J134" s="12">
        <v>-63</v>
      </c>
      <c r="K134" s="41" t="s">
        <v>732</v>
      </c>
      <c r="L134" s="9" t="str">
        <f t="shared" si="14"/>
        <v>No</v>
      </c>
    </row>
    <row r="135" spans="1:12" x14ac:dyDescent="0.25">
      <c r="A135" s="42" t="s">
        <v>1459</v>
      </c>
      <c r="B135" s="33" t="s">
        <v>217</v>
      </c>
      <c r="C135" s="43">
        <v>11663.069296</v>
      </c>
      <c r="D135" s="11" t="str">
        <f t="shared" si="11"/>
        <v>N/A</v>
      </c>
      <c r="E135" s="43">
        <v>28798.583332999999</v>
      </c>
      <c r="F135" s="11" t="str">
        <f t="shared" si="12"/>
        <v>N/A</v>
      </c>
      <c r="G135" s="43">
        <v>6709.5249999999996</v>
      </c>
      <c r="H135" s="11" t="str">
        <f t="shared" si="13"/>
        <v>N/A</v>
      </c>
      <c r="I135" s="12">
        <v>146.9</v>
      </c>
      <c r="J135" s="12">
        <v>-76.7</v>
      </c>
      <c r="K135" s="41" t="s">
        <v>732</v>
      </c>
      <c r="L135" s="9" t="str">
        <f t="shared" si="14"/>
        <v>No</v>
      </c>
    </row>
    <row r="136" spans="1:12" ht="25" x14ac:dyDescent="0.25">
      <c r="A136" s="42" t="s">
        <v>637</v>
      </c>
      <c r="B136" s="33" t="s">
        <v>217</v>
      </c>
      <c r="C136" s="43">
        <v>2260497</v>
      </c>
      <c r="D136" s="11" t="str">
        <f t="shared" si="11"/>
        <v>N/A</v>
      </c>
      <c r="E136" s="43">
        <v>41215</v>
      </c>
      <c r="F136" s="11" t="str">
        <f t="shared" si="12"/>
        <v>N/A</v>
      </c>
      <c r="G136" s="43">
        <v>3375</v>
      </c>
      <c r="H136" s="11" t="str">
        <f t="shared" si="13"/>
        <v>N/A</v>
      </c>
      <c r="I136" s="12">
        <v>-98.2</v>
      </c>
      <c r="J136" s="12">
        <v>-91.8</v>
      </c>
      <c r="K136" s="41" t="s">
        <v>732</v>
      </c>
      <c r="L136" s="9" t="str">
        <f>IF(J136="Div by 0", "N/A", IF(OR(J136="N/A",K136="N/A"),"N/A", IF(J136&gt;VALUE(MID(K136,1,2)), "No", IF(J136&lt;-1*VALUE(MID(K136,1,2)), "No", "Yes"))))</f>
        <v>No</v>
      </c>
    </row>
    <row r="137" spans="1:12" x14ac:dyDescent="0.25">
      <c r="A137" s="42" t="s">
        <v>638</v>
      </c>
      <c r="B137" s="33" t="s">
        <v>217</v>
      </c>
      <c r="C137" s="34">
        <v>14915</v>
      </c>
      <c r="D137" s="11" t="str">
        <f t="shared" si="11"/>
        <v>N/A</v>
      </c>
      <c r="E137" s="34">
        <v>299</v>
      </c>
      <c r="F137" s="11" t="str">
        <f t="shared" si="12"/>
        <v>N/A</v>
      </c>
      <c r="G137" s="34">
        <v>45</v>
      </c>
      <c r="H137" s="11" t="str">
        <f t="shared" si="13"/>
        <v>N/A</v>
      </c>
      <c r="I137" s="12">
        <v>-98</v>
      </c>
      <c r="J137" s="12">
        <v>-84.9</v>
      </c>
      <c r="K137" s="41" t="s">
        <v>732</v>
      </c>
      <c r="L137" s="9" t="str">
        <f t="shared" ref="L137:L141" si="15">IF(J137="Div by 0", "N/A", IF(OR(J137="N/A",K137="N/A"),"N/A", IF(J137&gt;VALUE(MID(K137,1,2)), "No", IF(J137&lt;-1*VALUE(MID(K137,1,2)), "No", "Yes"))))</f>
        <v>No</v>
      </c>
    </row>
    <row r="138" spans="1:12" ht="25" x14ac:dyDescent="0.25">
      <c r="A138" s="42" t="s">
        <v>1460</v>
      </c>
      <c r="B138" s="33" t="s">
        <v>217</v>
      </c>
      <c r="C138" s="43">
        <v>151.55863224999999</v>
      </c>
      <c r="D138" s="11" t="str">
        <f t="shared" si="11"/>
        <v>N/A</v>
      </c>
      <c r="E138" s="43">
        <v>137.84280935999999</v>
      </c>
      <c r="F138" s="11" t="str">
        <f t="shared" si="12"/>
        <v>N/A</v>
      </c>
      <c r="G138" s="43">
        <v>75</v>
      </c>
      <c r="H138" s="11" t="str">
        <f t="shared" si="13"/>
        <v>N/A</v>
      </c>
      <c r="I138" s="12">
        <v>-9.0500000000000007</v>
      </c>
      <c r="J138" s="12">
        <v>-45.6</v>
      </c>
      <c r="K138" s="41" t="s">
        <v>732</v>
      </c>
      <c r="L138" s="9" t="str">
        <f t="shared" si="15"/>
        <v>No</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71767977</v>
      </c>
      <c r="D142" s="11" t="str">
        <f t="shared" si="11"/>
        <v>N/A</v>
      </c>
      <c r="E142" s="43">
        <v>23648891</v>
      </c>
      <c r="F142" s="11" t="str">
        <f t="shared" si="12"/>
        <v>N/A</v>
      </c>
      <c r="G142" s="43">
        <v>2529455</v>
      </c>
      <c r="H142" s="11" t="str">
        <f t="shared" si="13"/>
        <v>N/A</v>
      </c>
      <c r="I142" s="12">
        <v>-67</v>
      </c>
      <c r="J142" s="12">
        <v>-89.3</v>
      </c>
      <c r="K142" s="41" t="s">
        <v>732</v>
      </c>
      <c r="L142" s="9" t="str">
        <f t="shared" ref="L142:L153" si="16">IF(J142="Div by 0", "N/A", IF(K142="N/A","N/A", IF(J142&gt;VALUE(MID(K142,1,2)), "No", IF(J142&lt;-1*VALUE(MID(K142,1,2)), "No", "Yes"))))</f>
        <v>No</v>
      </c>
    </row>
    <row r="143" spans="1:12" x14ac:dyDescent="0.25">
      <c r="A143" s="42" t="s">
        <v>642</v>
      </c>
      <c r="B143" s="33" t="s">
        <v>217</v>
      </c>
      <c r="C143" s="34">
        <v>90756</v>
      </c>
      <c r="D143" s="11" t="str">
        <f t="shared" si="11"/>
        <v>N/A</v>
      </c>
      <c r="E143" s="34">
        <v>15378</v>
      </c>
      <c r="F143" s="11" t="str">
        <f t="shared" si="12"/>
        <v>N/A</v>
      </c>
      <c r="G143" s="34">
        <v>4021</v>
      </c>
      <c r="H143" s="11" t="str">
        <f t="shared" si="13"/>
        <v>N/A</v>
      </c>
      <c r="I143" s="12">
        <v>-83.1</v>
      </c>
      <c r="J143" s="12">
        <v>-73.900000000000006</v>
      </c>
      <c r="K143" s="41" t="s">
        <v>732</v>
      </c>
      <c r="L143" s="9" t="str">
        <f t="shared" si="16"/>
        <v>No</v>
      </c>
    </row>
    <row r="144" spans="1:12" ht="25" x14ac:dyDescent="0.25">
      <c r="A144" s="42" t="s">
        <v>1462</v>
      </c>
      <c r="B144" s="33" t="s">
        <v>217</v>
      </c>
      <c r="C144" s="43">
        <v>790.77941954000005</v>
      </c>
      <c r="D144" s="11" t="str">
        <f t="shared" si="11"/>
        <v>N/A</v>
      </c>
      <c r="E144" s="43">
        <v>1537.8391858</v>
      </c>
      <c r="F144" s="11" t="str">
        <f t="shared" si="12"/>
        <v>N/A</v>
      </c>
      <c r="G144" s="43">
        <v>629.06117881</v>
      </c>
      <c r="H144" s="11" t="str">
        <f t="shared" si="13"/>
        <v>N/A</v>
      </c>
      <c r="I144" s="12">
        <v>94.47</v>
      </c>
      <c r="J144" s="12">
        <v>-59.1</v>
      </c>
      <c r="K144" s="41" t="s">
        <v>732</v>
      </c>
      <c r="L144" s="9" t="str">
        <f t="shared" si="16"/>
        <v>No</v>
      </c>
    </row>
    <row r="145" spans="1:12" ht="25" x14ac:dyDescent="0.25">
      <c r="A145" s="42" t="s">
        <v>643</v>
      </c>
      <c r="B145" s="33" t="s">
        <v>217</v>
      </c>
      <c r="C145" s="43">
        <v>118674589</v>
      </c>
      <c r="D145" s="11" t="str">
        <f t="shared" ref="D145:D153" si="17">IF($B145="N/A","N/A",IF(C145&gt;10,"No",IF(C145&lt;-10,"No","Yes")))</f>
        <v>N/A</v>
      </c>
      <c r="E145" s="43">
        <v>17418714</v>
      </c>
      <c r="F145" s="11" t="str">
        <f t="shared" ref="F145:F153" si="18">IF($B145="N/A","N/A",IF(E145&gt;10,"No",IF(E145&lt;-10,"No","Yes")))</f>
        <v>N/A</v>
      </c>
      <c r="G145" s="43">
        <v>6599614</v>
      </c>
      <c r="H145" s="11" t="str">
        <f t="shared" ref="H145:H153" si="19">IF($B145="N/A","N/A",IF(G145&gt;10,"No",IF(G145&lt;-10,"No","Yes")))</f>
        <v>N/A</v>
      </c>
      <c r="I145" s="12">
        <v>-85.3</v>
      </c>
      <c r="J145" s="12">
        <v>-62.1</v>
      </c>
      <c r="K145" s="41" t="s">
        <v>732</v>
      </c>
      <c r="L145" s="9" t="str">
        <f t="shared" si="16"/>
        <v>No</v>
      </c>
    </row>
    <row r="146" spans="1:12" x14ac:dyDescent="0.25">
      <c r="A146" s="42" t="s">
        <v>644</v>
      </c>
      <c r="B146" s="33" t="s">
        <v>217</v>
      </c>
      <c r="C146" s="34">
        <v>1662</v>
      </c>
      <c r="D146" s="11" t="str">
        <f t="shared" si="17"/>
        <v>N/A</v>
      </c>
      <c r="E146" s="34">
        <v>202</v>
      </c>
      <c r="F146" s="11" t="str">
        <f t="shared" si="18"/>
        <v>N/A</v>
      </c>
      <c r="G146" s="34">
        <v>95</v>
      </c>
      <c r="H146" s="11" t="str">
        <f t="shared" si="19"/>
        <v>N/A</v>
      </c>
      <c r="I146" s="12">
        <v>-87.8</v>
      </c>
      <c r="J146" s="12">
        <v>-53</v>
      </c>
      <c r="K146" s="41" t="s">
        <v>732</v>
      </c>
      <c r="L146" s="9" t="str">
        <f t="shared" si="16"/>
        <v>No</v>
      </c>
    </row>
    <row r="147" spans="1:12" ht="25" x14ac:dyDescent="0.25">
      <c r="A147" s="42" t="s">
        <v>1463</v>
      </c>
      <c r="B147" s="33" t="s">
        <v>217</v>
      </c>
      <c r="C147" s="43">
        <v>71404.686522000004</v>
      </c>
      <c r="D147" s="11" t="str">
        <f t="shared" si="17"/>
        <v>N/A</v>
      </c>
      <c r="E147" s="43">
        <v>86231.257425999996</v>
      </c>
      <c r="F147" s="11" t="str">
        <f t="shared" si="18"/>
        <v>N/A</v>
      </c>
      <c r="G147" s="43">
        <v>69469.621052999995</v>
      </c>
      <c r="H147" s="11" t="str">
        <f t="shared" si="19"/>
        <v>N/A</v>
      </c>
      <c r="I147" s="12">
        <v>20.76</v>
      </c>
      <c r="J147" s="12">
        <v>-19.399999999999999</v>
      </c>
      <c r="K147" s="41" t="s">
        <v>732</v>
      </c>
      <c r="L147" s="9" t="str">
        <f t="shared" si="16"/>
        <v>Yes</v>
      </c>
    </row>
    <row r="148" spans="1:12" ht="25" x14ac:dyDescent="0.25">
      <c r="A148" s="42" t="s">
        <v>645</v>
      </c>
      <c r="B148" s="33" t="s">
        <v>217</v>
      </c>
      <c r="C148" s="43">
        <v>11111890</v>
      </c>
      <c r="D148" s="11" t="str">
        <f t="shared" si="17"/>
        <v>N/A</v>
      </c>
      <c r="E148" s="43">
        <v>5159061</v>
      </c>
      <c r="F148" s="11" t="str">
        <f t="shared" si="18"/>
        <v>N/A</v>
      </c>
      <c r="G148" s="43">
        <v>1314366</v>
      </c>
      <c r="H148" s="11" t="str">
        <f t="shared" si="19"/>
        <v>N/A</v>
      </c>
      <c r="I148" s="12">
        <v>-53.6</v>
      </c>
      <c r="J148" s="12">
        <v>-74.5</v>
      </c>
      <c r="K148" s="41" t="s">
        <v>732</v>
      </c>
      <c r="L148" s="9" t="str">
        <f t="shared" si="16"/>
        <v>No</v>
      </c>
    </row>
    <row r="149" spans="1:12" x14ac:dyDescent="0.25">
      <c r="A149" s="42" t="s">
        <v>646</v>
      </c>
      <c r="B149" s="33" t="s">
        <v>217</v>
      </c>
      <c r="C149" s="34">
        <v>89103</v>
      </c>
      <c r="D149" s="11" t="str">
        <f t="shared" si="17"/>
        <v>N/A</v>
      </c>
      <c r="E149" s="34">
        <v>19667</v>
      </c>
      <c r="F149" s="11" t="str">
        <f t="shared" si="18"/>
        <v>N/A</v>
      </c>
      <c r="G149" s="34">
        <v>6072</v>
      </c>
      <c r="H149" s="11" t="str">
        <f t="shared" si="19"/>
        <v>N/A</v>
      </c>
      <c r="I149" s="12">
        <v>-77.900000000000006</v>
      </c>
      <c r="J149" s="12">
        <v>-69.099999999999994</v>
      </c>
      <c r="K149" s="41" t="s">
        <v>732</v>
      </c>
      <c r="L149" s="9" t="str">
        <f t="shared" si="16"/>
        <v>No</v>
      </c>
    </row>
    <row r="150" spans="1:12" ht="25" x14ac:dyDescent="0.25">
      <c r="A150" s="42" t="s">
        <v>1464</v>
      </c>
      <c r="B150" s="33" t="s">
        <v>217</v>
      </c>
      <c r="C150" s="43">
        <v>124.70837121</v>
      </c>
      <c r="D150" s="11" t="str">
        <f t="shared" si="17"/>
        <v>N/A</v>
      </c>
      <c r="E150" s="43">
        <v>262.32068948</v>
      </c>
      <c r="F150" s="11" t="str">
        <f t="shared" si="18"/>
        <v>N/A</v>
      </c>
      <c r="G150" s="43">
        <v>216.46343873999999</v>
      </c>
      <c r="H150" s="11" t="str">
        <f t="shared" si="19"/>
        <v>N/A</v>
      </c>
      <c r="I150" s="12">
        <v>110.3</v>
      </c>
      <c r="J150" s="12">
        <v>-17.5</v>
      </c>
      <c r="K150" s="41" t="s">
        <v>732</v>
      </c>
      <c r="L150" s="9" t="str">
        <f t="shared" si="16"/>
        <v>Yes</v>
      </c>
    </row>
    <row r="151" spans="1:12" ht="25" x14ac:dyDescent="0.25">
      <c r="A151" s="42" t="s">
        <v>647</v>
      </c>
      <c r="B151" s="33" t="s">
        <v>217</v>
      </c>
      <c r="C151" s="43">
        <v>505581</v>
      </c>
      <c r="D151" s="11" t="str">
        <f t="shared" si="17"/>
        <v>N/A</v>
      </c>
      <c r="E151" s="43">
        <v>3802594</v>
      </c>
      <c r="F151" s="11" t="str">
        <f t="shared" si="18"/>
        <v>N/A</v>
      </c>
      <c r="G151" s="43">
        <v>1204735</v>
      </c>
      <c r="H151" s="11" t="str">
        <f t="shared" si="19"/>
        <v>N/A</v>
      </c>
      <c r="I151" s="12">
        <v>652.1</v>
      </c>
      <c r="J151" s="12">
        <v>-68.3</v>
      </c>
      <c r="K151" s="41" t="s">
        <v>732</v>
      </c>
      <c r="L151" s="9" t="str">
        <f t="shared" si="16"/>
        <v>No</v>
      </c>
    </row>
    <row r="152" spans="1:12" x14ac:dyDescent="0.25">
      <c r="A152" s="42" t="s">
        <v>648</v>
      </c>
      <c r="B152" s="33" t="s">
        <v>217</v>
      </c>
      <c r="C152" s="34">
        <v>102</v>
      </c>
      <c r="D152" s="11" t="str">
        <f t="shared" si="17"/>
        <v>N/A</v>
      </c>
      <c r="E152" s="34">
        <v>296</v>
      </c>
      <c r="F152" s="11" t="str">
        <f t="shared" si="18"/>
        <v>N/A</v>
      </c>
      <c r="G152" s="34">
        <v>127</v>
      </c>
      <c r="H152" s="11" t="str">
        <f t="shared" si="19"/>
        <v>N/A</v>
      </c>
      <c r="I152" s="12">
        <v>190.2</v>
      </c>
      <c r="J152" s="12">
        <v>-57.1</v>
      </c>
      <c r="K152" s="41" t="s">
        <v>732</v>
      </c>
      <c r="L152" s="9" t="str">
        <f t="shared" si="16"/>
        <v>No</v>
      </c>
    </row>
    <row r="153" spans="1:12" ht="25" x14ac:dyDescent="0.25">
      <c r="A153" s="42" t="s">
        <v>1465</v>
      </c>
      <c r="B153" s="33" t="s">
        <v>217</v>
      </c>
      <c r="C153" s="43">
        <v>4956.6764706000004</v>
      </c>
      <c r="D153" s="11" t="str">
        <f t="shared" si="17"/>
        <v>N/A</v>
      </c>
      <c r="E153" s="43">
        <v>12846.601350999999</v>
      </c>
      <c r="F153" s="11" t="str">
        <f t="shared" si="18"/>
        <v>N/A</v>
      </c>
      <c r="G153" s="43">
        <v>9486.1023621999993</v>
      </c>
      <c r="H153" s="11" t="str">
        <f t="shared" si="19"/>
        <v>N/A</v>
      </c>
      <c r="I153" s="12">
        <v>159.19999999999999</v>
      </c>
      <c r="J153" s="12">
        <v>-26.2</v>
      </c>
      <c r="K153" s="41" t="s">
        <v>732</v>
      </c>
      <c r="L153" s="9" t="str">
        <f t="shared" si="16"/>
        <v>Yes</v>
      </c>
    </row>
    <row r="154" spans="1:12" x14ac:dyDescent="0.25">
      <c r="A154" s="42" t="s">
        <v>1531</v>
      </c>
      <c r="B154" s="33" t="s">
        <v>217</v>
      </c>
      <c r="C154" s="43">
        <v>467.43612581000002</v>
      </c>
      <c r="D154" s="11" t="str">
        <f t="shared" ref="D154:D173" si="20">IF($B154="N/A","N/A",IF(C154&gt;10,"No",IF(C154&lt;-10,"No","Yes")))</f>
        <v>N/A</v>
      </c>
      <c r="E154" s="43">
        <v>718.38263810000001</v>
      </c>
      <c r="F154" s="11" t="str">
        <f t="shared" ref="F154:F173" si="21">IF($B154="N/A","N/A",IF(E154&gt;10,"No",IF(E154&lt;-10,"No","Yes")))</f>
        <v>N/A</v>
      </c>
      <c r="G154" s="43">
        <v>62.153555803000003</v>
      </c>
      <c r="H154" s="11" t="str">
        <f t="shared" ref="H154:H173" si="22">IF($B154="N/A","N/A",IF(G154&gt;10,"No",IF(G154&lt;-10,"No","Yes")))</f>
        <v>N/A</v>
      </c>
      <c r="I154" s="12">
        <v>53.69</v>
      </c>
      <c r="J154" s="12">
        <v>-91.3</v>
      </c>
      <c r="K154" s="41" t="s">
        <v>732</v>
      </c>
      <c r="L154" s="9" t="str">
        <f t="shared" ref="L154:L173" si="23">IF(J154="Div by 0", "N/A", IF(K154="N/A","N/A", IF(J154&gt;VALUE(MID(K154,1,2)), "No", IF(J154&lt;-1*VALUE(MID(K154,1,2)), "No", "Yes"))))</f>
        <v>No</v>
      </c>
    </row>
    <row r="155" spans="1:12" x14ac:dyDescent="0.25">
      <c r="A155" s="45" t="s">
        <v>1532</v>
      </c>
      <c r="B155" s="33" t="s">
        <v>217</v>
      </c>
      <c r="C155" s="43">
        <v>91.273290188999994</v>
      </c>
      <c r="D155" s="11" t="str">
        <f t="shared" si="20"/>
        <v>N/A</v>
      </c>
      <c r="E155" s="43">
        <v>73.423694779000002</v>
      </c>
      <c r="F155" s="11" t="str">
        <f t="shared" si="21"/>
        <v>N/A</v>
      </c>
      <c r="G155" s="43">
        <v>11.224489796</v>
      </c>
      <c r="H155" s="11" t="str">
        <f t="shared" si="22"/>
        <v>N/A</v>
      </c>
      <c r="I155" s="12">
        <v>-19.600000000000001</v>
      </c>
      <c r="J155" s="12">
        <v>-84.7</v>
      </c>
      <c r="K155" s="41" t="s">
        <v>732</v>
      </c>
      <c r="L155" s="9" t="str">
        <f t="shared" si="23"/>
        <v>No</v>
      </c>
    </row>
    <row r="156" spans="1:12" x14ac:dyDescent="0.25">
      <c r="A156" s="45" t="s">
        <v>1533</v>
      </c>
      <c r="B156" s="33" t="s">
        <v>217</v>
      </c>
      <c r="C156" s="43">
        <v>942.37821503999999</v>
      </c>
      <c r="D156" s="11" t="str">
        <f t="shared" si="20"/>
        <v>N/A</v>
      </c>
      <c r="E156" s="43">
        <v>800.57077751999998</v>
      </c>
      <c r="F156" s="11" t="str">
        <f t="shared" si="21"/>
        <v>N/A</v>
      </c>
      <c r="G156" s="43">
        <v>71.854990782000002</v>
      </c>
      <c r="H156" s="11" t="str">
        <f t="shared" si="22"/>
        <v>N/A</v>
      </c>
      <c r="I156" s="12">
        <v>-15</v>
      </c>
      <c r="J156" s="12">
        <v>-91</v>
      </c>
      <c r="K156" s="41" t="s">
        <v>732</v>
      </c>
      <c r="L156" s="9" t="str">
        <f t="shared" si="23"/>
        <v>No</v>
      </c>
    </row>
    <row r="157" spans="1:12" x14ac:dyDescent="0.25">
      <c r="A157" s="45" t="s">
        <v>1534</v>
      </c>
      <c r="B157" s="33" t="s">
        <v>217</v>
      </c>
      <c r="C157" s="43">
        <v>237.36689817000001</v>
      </c>
      <c r="D157" s="11" t="str">
        <f t="shared" si="20"/>
        <v>N/A</v>
      </c>
      <c r="E157" s="43">
        <v>488.76176881999999</v>
      </c>
      <c r="F157" s="11" t="str">
        <f t="shared" si="21"/>
        <v>N/A</v>
      </c>
      <c r="G157" s="43">
        <v>20.045400523000001</v>
      </c>
      <c r="H157" s="11" t="str">
        <f t="shared" si="22"/>
        <v>N/A</v>
      </c>
      <c r="I157" s="12">
        <v>105.9</v>
      </c>
      <c r="J157" s="12">
        <v>-95.9</v>
      </c>
      <c r="K157" s="41" t="s">
        <v>732</v>
      </c>
      <c r="L157" s="9" t="str">
        <f t="shared" si="23"/>
        <v>No</v>
      </c>
    </row>
    <row r="158" spans="1:12" x14ac:dyDescent="0.25">
      <c r="A158" s="45" t="s">
        <v>1535</v>
      </c>
      <c r="B158" s="33" t="s">
        <v>217</v>
      </c>
      <c r="C158" s="43">
        <v>410.14394428999998</v>
      </c>
      <c r="D158" s="11" t="str">
        <f t="shared" si="20"/>
        <v>N/A</v>
      </c>
      <c r="E158" s="43">
        <v>969.36572742999999</v>
      </c>
      <c r="F158" s="11" t="str">
        <f t="shared" si="21"/>
        <v>N/A</v>
      </c>
      <c r="G158" s="43">
        <v>0</v>
      </c>
      <c r="H158" s="11" t="str">
        <f t="shared" si="22"/>
        <v>N/A</v>
      </c>
      <c r="I158" s="12">
        <v>136.30000000000001</v>
      </c>
      <c r="J158" s="12">
        <v>-100</v>
      </c>
      <c r="K158" s="41" t="s">
        <v>732</v>
      </c>
      <c r="L158" s="9" t="str">
        <f t="shared" si="23"/>
        <v>No</v>
      </c>
    </row>
    <row r="159" spans="1:12" x14ac:dyDescent="0.25">
      <c r="A159" s="42" t="s">
        <v>1536</v>
      </c>
      <c r="B159" s="33" t="s">
        <v>217</v>
      </c>
      <c r="C159" s="43">
        <v>768.27893229999995</v>
      </c>
      <c r="D159" s="11" t="str">
        <f t="shared" si="20"/>
        <v>N/A</v>
      </c>
      <c r="E159" s="43">
        <v>176.59567005</v>
      </c>
      <c r="F159" s="11" t="str">
        <f t="shared" si="21"/>
        <v>N/A</v>
      </c>
      <c r="G159" s="43">
        <v>90.090632237999998</v>
      </c>
      <c r="H159" s="11" t="str">
        <f t="shared" si="22"/>
        <v>N/A</v>
      </c>
      <c r="I159" s="12">
        <v>-77</v>
      </c>
      <c r="J159" s="12">
        <v>-49</v>
      </c>
      <c r="K159" s="41" t="s">
        <v>732</v>
      </c>
      <c r="L159" s="9" t="str">
        <f t="shared" si="23"/>
        <v>No</v>
      </c>
    </row>
    <row r="160" spans="1:12" x14ac:dyDescent="0.25">
      <c r="A160" s="45" t="s">
        <v>1537</v>
      </c>
      <c r="B160" s="33" t="s">
        <v>217</v>
      </c>
      <c r="C160" s="43">
        <v>11765.692673</v>
      </c>
      <c r="D160" s="11" t="str">
        <f t="shared" si="20"/>
        <v>N/A</v>
      </c>
      <c r="E160" s="43">
        <v>9444.6746987999995</v>
      </c>
      <c r="F160" s="11" t="str">
        <f t="shared" si="21"/>
        <v>N/A</v>
      </c>
      <c r="G160" s="43">
        <v>104.48979592000001</v>
      </c>
      <c r="H160" s="11" t="str">
        <f t="shared" si="22"/>
        <v>N/A</v>
      </c>
      <c r="I160" s="12">
        <v>-19.7</v>
      </c>
      <c r="J160" s="12">
        <v>-98.9</v>
      </c>
      <c r="K160" s="41" t="s">
        <v>732</v>
      </c>
      <c r="L160" s="9" t="str">
        <f t="shared" si="23"/>
        <v>No</v>
      </c>
    </row>
    <row r="161" spans="1:12" x14ac:dyDescent="0.25">
      <c r="A161" s="45" t="s">
        <v>1538</v>
      </c>
      <c r="B161" s="33" t="s">
        <v>217</v>
      </c>
      <c r="C161" s="43">
        <v>1066.3437639000001</v>
      </c>
      <c r="D161" s="11" t="str">
        <f t="shared" si="20"/>
        <v>N/A</v>
      </c>
      <c r="E161" s="43">
        <v>149.01503923000001</v>
      </c>
      <c r="F161" s="11" t="str">
        <f t="shared" si="21"/>
        <v>N/A</v>
      </c>
      <c r="G161" s="43">
        <v>107.43218330000001</v>
      </c>
      <c r="H161" s="11" t="str">
        <f t="shared" si="22"/>
        <v>N/A</v>
      </c>
      <c r="I161" s="12">
        <v>-86</v>
      </c>
      <c r="J161" s="12">
        <v>-27.9</v>
      </c>
      <c r="K161" s="41" t="s">
        <v>732</v>
      </c>
      <c r="L161" s="9" t="str">
        <f t="shared" si="23"/>
        <v>Yes</v>
      </c>
    </row>
    <row r="162" spans="1:12" x14ac:dyDescent="0.25">
      <c r="A162" s="45" t="s">
        <v>1539</v>
      </c>
      <c r="B162" s="33" t="s">
        <v>217</v>
      </c>
      <c r="C162" s="43">
        <v>2.9853754499999999E-2</v>
      </c>
      <c r="D162" s="11" t="str">
        <f t="shared" si="20"/>
        <v>N/A</v>
      </c>
      <c r="E162" s="43">
        <v>19.50937197</v>
      </c>
      <c r="F162" s="11" t="str">
        <f t="shared" si="21"/>
        <v>N/A</v>
      </c>
      <c r="G162" s="43">
        <v>13.228666508</v>
      </c>
      <c r="H162" s="11" t="str">
        <f t="shared" si="22"/>
        <v>N/A</v>
      </c>
      <c r="I162" s="12">
        <v>65250</v>
      </c>
      <c r="J162" s="12">
        <v>-32.200000000000003</v>
      </c>
      <c r="K162" s="41" t="s">
        <v>732</v>
      </c>
      <c r="L162" s="9" t="str">
        <f t="shared" si="23"/>
        <v>No</v>
      </c>
    </row>
    <row r="163" spans="1:12" x14ac:dyDescent="0.25">
      <c r="A163" s="45" t="s">
        <v>1540</v>
      </c>
      <c r="B163" s="33" t="s">
        <v>217</v>
      </c>
      <c r="C163" s="43">
        <v>0.46003816139999998</v>
      </c>
      <c r="D163" s="11" t="str">
        <f t="shared" si="20"/>
        <v>N/A</v>
      </c>
      <c r="E163" s="43">
        <v>0</v>
      </c>
      <c r="F163" s="11" t="str">
        <f t="shared" si="21"/>
        <v>N/A</v>
      </c>
      <c r="G163" s="43">
        <v>0</v>
      </c>
      <c r="H163" s="11" t="str">
        <f t="shared" si="22"/>
        <v>N/A</v>
      </c>
      <c r="I163" s="12">
        <v>-100</v>
      </c>
      <c r="J163" s="12" t="s">
        <v>1742</v>
      </c>
      <c r="K163" s="41" t="s">
        <v>732</v>
      </c>
      <c r="L163" s="9" t="str">
        <f t="shared" si="23"/>
        <v>N/A</v>
      </c>
    </row>
    <row r="164" spans="1:12" x14ac:dyDescent="0.25">
      <c r="A164" s="42" t="s">
        <v>1541</v>
      </c>
      <c r="B164" s="33" t="s">
        <v>217</v>
      </c>
      <c r="C164" s="43">
        <v>584.03458216000001</v>
      </c>
      <c r="D164" s="11" t="str">
        <f t="shared" si="20"/>
        <v>N/A</v>
      </c>
      <c r="E164" s="43">
        <v>1379.7119305000001</v>
      </c>
      <c r="F164" s="11" t="str">
        <f t="shared" si="21"/>
        <v>N/A</v>
      </c>
      <c r="G164" s="43">
        <v>1432.8521489</v>
      </c>
      <c r="H164" s="11" t="str">
        <f t="shared" si="22"/>
        <v>N/A</v>
      </c>
      <c r="I164" s="12">
        <v>136.19999999999999</v>
      </c>
      <c r="J164" s="12">
        <v>3.8519999999999999</v>
      </c>
      <c r="K164" s="41" t="s">
        <v>732</v>
      </c>
      <c r="L164" s="9" t="str">
        <f t="shared" si="23"/>
        <v>Yes</v>
      </c>
    </row>
    <row r="165" spans="1:12" x14ac:dyDescent="0.25">
      <c r="A165" s="45" t="s">
        <v>1542</v>
      </c>
      <c r="B165" s="33" t="s">
        <v>217</v>
      </c>
      <c r="C165" s="43">
        <v>44.371844039999999</v>
      </c>
      <c r="D165" s="11" t="str">
        <f t="shared" si="20"/>
        <v>N/A</v>
      </c>
      <c r="E165" s="43">
        <v>24.779116466000001</v>
      </c>
      <c r="F165" s="11" t="str">
        <f t="shared" si="21"/>
        <v>N/A</v>
      </c>
      <c r="G165" s="43">
        <v>2.1326530612000001</v>
      </c>
      <c r="H165" s="11" t="str">
        <f t="shared" si="22"/>
        <v>N/A</v>
      </c>
      <c r="I165" s="12">
        <v>-44.2</v>
      </c>
      <c r="J165" s="12">
        <v>-91.4</v>
      </c>
      <c r="K165" s="41" t="s">
        <v>732</v>
      </c>
      <c r="L165" s="9" t="str">
        <f t="shared" si="23"/>
        <v>No</v>
      </c>
    </row>
    <row r="166" spans="1:12" x14ac:dyDescent="0.25">
      <c r="A166" s="45" t="s">
        <v>1543</v>
      </c>
      <c r="B166" s="33" t="s">
        <v>217</v>
      </c>
      <c r="C166" s="43">
        <v>1182.9464849000001</v>
      </c>
      <c r="D166" s="11" t="str">
        <f t="shared" si="20"/>
        <v>N/A</v>
      </c>
      <c r="E166" s="43">
        <v>1629.3122771000001</v>
      </c>
      <c r="F166" s="11" t="str">
        <f t="shared" si="21"/>
        <v>N/A</v>
      </c>
      <c r="G166" s="43">
        <v>1561.6279431</v>
      </c>
      <c r="H166" s="11" t="str">
        <f t="shared" si="22"/>
        <v>N/A</v>
      </c>
      <c r="I166" s="12">
        <v>37.729999999999997</v>
      </c>
      <c r="J166" s="12">
        <v>-4.1500000000000004</v>
      </c>
      <c r="K166" s="41" t="s">
        <v>732</v>
      </c>
      <c r="L166" s="9" t="str">
        <f t="shared" si="23"/>
        <v>Yes</v>
      </c>
    </row>
    <row r="167" spans="1:12" x14ac:dyDescent="0.25">
      <c r="A167" s="45" t="s">
        <v>1544</v>
      </c>
      <c r="B167" s="33" t="s">
        <v>217</v>
      </c>
      <c r="C167" s="43">
        <v>328.69993542999998</v>
      </c>
      <c r="D167" s="11" t="str">
        <f t="shared" si="20"/>
        <v>N/A</v>
      </c>
      <c r="E167" s="43">
        <v>833.42906387999994</v>
      </c>
      <c r="F167" s="11" t="str">
        <f t="shared" si="21"/>
        <v>N/A</v>
      </c>
      <c r="G167" s="43">
        <v>892.02792964000002</v>
      </c>
      <c r="H167" s="11" t="str">
        <f t="shared" si="22"/>
        <v>N/A</v>
      </c>
      <c r="I167" s="12">
        <v>153.6</v>
      </c>
      <c r="J167" s="12">
        <v>7.0309999999999997</v>
      </c>
      <c r="K167" s="41" t="s">
        <v>732</v>
      </c>
      <c r="L167" s="9" t="str">
        <f t="shared" si="23"/>
        <v>Yes</v>
      </c>
    </row>
    <row r="168" spans="1:12" x14ac:dyDescent="0.25">
      <c r="A168" s="45" t="s">
        <v>1545</v>
      </c>
      <c r="B168" s="33" t="s">
        <v>217</v>
      </c>
      <c r="C168" s="43">
        <v>448.32193688000001</v>
      </c>
      <c r="D168" s="11" t="str">
        <f t="shared" si="20"/>
        <v>N/A</v>
      </c>
      <c r="E168" s="43">
        <v>356.25819436</v>
      </c>
      <c r="F168" s="11" t="str">
        <f t="shared" si="21"/>
        <v>N/A</v>
      </c>
      <c r="G168" s="43">
        <v>70.445205478999995</v>
      </c>
      <c r="H168" s="11" t="str">
        <f t="shared" si="22"/>
        <v>N/A</v>
      </c>
      <c r="I168" s="12">
        <v>-20.5</v>
      </c>
      <c r="J168" s="12">
        <v>-80.2</v>
      </c>
      <c r="K168" s="41" t="s">
        <v>732</v>
      </c>
      <c r="L168" s="9" t="str">
        <f t="shared" si="23"/>
        <v>No</v>
      </c>
    </row>
    <row r="169" spans="1:12" x14ac:dyDescent="0.25">
      <c r="A169" s="42" t="s">
        <v>1546</v>
      </c>
      <c r="B169" s="33" t="s">
        <v>217</v>
      </c>
      <c r="C169" s="43">
        <v>1913.4682283</v>
      </c>
      <c r="D169" s="11" t="str">
        <f t="shared" si="20"/>
        <v>N/A</v>
      </c>
      <c r="E169" s="43">
        <v>3606.6436137999999</v>
      </c>
      <c r="F169" s="11" t="str">
        <f t="shared" si="21"/>
        <v>N/A</v>
      </c>
      <c r="G169" s="43">
        <v>1052.9139144000001</v>
      </c>
      <c r="H169" s="11" t="str">
        <f t="shared" si="22"/>
        <v>N/A</v>
      </c>
      <c r="I169" s="12">
        <v>88.49</v>
      </c>
      <c r="J169" s="12">
        <v>-70.8</v>
      </c>
      <c r="K169" s="41" t="s">
        <v>732</v>
      </c>
      <c r="L169" s="9" t="str">
        <f t="shared" si="23"/>
        <v>No</v>
      </c>
    </row>
    <row r="170" spans="1:12" x14ac:dyDescent="0.25">
      <c r="A170" s="45" t="s">
        <v>1547</v>
      </c>
      <c r="B170" s="33" t="s">
        <v>217</v>
      </c>
      <c r="C170" s="43">
        <v>2368.6776925999998</v>
      </c>
      <c r="D170" s="11" t="str">
        <f t="shared" si="20"/>
        <v>N/A</v>
      </c>
      <c r="E170" s="43">
        <v>1036.9558233</v>
      </c>
      <c r="F170" s="11" t="str">
        <f t="shared" si="21"/>
        <v>N/A</v>
      </c>
      <c r="G170" s="43">
        <v>37.826530611999999</v>
      </c>
      <c r="H170" s="11" t="str">
        <f t="shared" si="22"/>
        <v>N/A</v>
      </c>
      <c r="I170" s="12">
        <v>-56.2</v>
      </c>
      <c r="J170" s="12">
        <v>-96.4</v>
      </c>
      <c r="K170" s="41" t="s">
        <v>732</v>
      </c>
      <c r="L170" s="9" t="str">
        <f t="shared" si="23"/>
        <v>No</v>
      </c>
    </row>
    <row r="171" spans="1:12" x14ac:dyDescent="0.25">
      <c r="A171" s="45" t="s">
        <v>1548</v>
      </c>
      <c r="B171" s="33" t="s">
        <v>217</v>
      </c>
      <c r="C171" s="43">
        <v>3923.1493688999999</v>
      </c>
      <c r="D171" s="11" t="str">
        <f t="shared" si="20"/>
        <v>N/A</v>
      </c>
      <c r="E171" s="43">
        <v>4314.5559959000002</v>
      </c>
      <c r="F171" s="11" t="str">
        <f t="shared" si="21"/>
        <v>N/A</v>
      </c>
      <c r="G171" s="43">
        <v>1148.9618909999999</v>
      </c>
      <c r="H171" s="11" t="str">
        <f t="shared" si="22"/>
        <v>N/A</v>
      </c>
      <c r="I171" s="12">
        <v>9.9770000000000003</v>
      </c>
      <c r="J171" s="12">
        <v>-73.400000000000006</v>
      </c>
      <c r="K171" s="41" t="s">
        <v>732</v>
      </c>
      <c r="L171" s="9" t="str">
        <f t="shared" si="23"/>
        <v>No</v>
      </c>
    </row>
    <row r="172" spans="1:12" x14ac:dyDescent="0.25">
      <c r="A172" s="45" t="s">
        <v>1549</v>
      </c>
      <c r="B172" s="33" t="s">
        <v>217</v>
      </c>
      <c r="C172" s="43">
        <v>892.75341871000001</v>
      </c>
      <c r="D172" s="11" t="str">
        <f t="shared" si="20"/>
        <v>N/A</v>
      </c>
      <c r="E172" s="43">
        <v>1941.6664871</v>
      </c>
      <c r="F172" s="11" t="str">
        <f t="shared" si="21"/>
        <v>N/A</v>
      </c>
      <c r="G172" s="43">
        <v>648.16199191999999</v>
      </c>
      <c r="H172" s="11" t="str">
        <f t="shared" si="22"/>
        <v>N/A</v>
      </c>
      <c r="I172" s="12">
        <v>117.5</v>
      </c>
      <c r="J172" s="12">
        <v>-66.599999999999994</v>
      </c>
      <c r="K172" s="41" t="s">
        <v>732</v>
      </c>
      <c r="L172" s="9" t="str">
        <f t="shared" si="23"/>
        <v>No</v>
      </c>
    </row>
    <row r="173" spans="1:12" x14ac:dyDescent="0.25">
      <c r="A173" s="45" t="s">
        <v>1550</v>
      </c>
      <c r="B173" s="33" t="s">
        <v>217</v>
      </c>
      <c r="C173" s="43">
        <v>1393.1955141999999</v>
      </c>
      <c r="D173" s="11" t="str">
        <f t="shared" si="20"/>
        <v>N/A</v>
      </c>
      <c r="E173" s="43">
        <v>1573.7211041</v>
      </c>
      <c r="F173" s="11" t="str">
        <f t="shared" si="21"/>
        <v>N/A</v>
      </c>
      <c r="G173" s="43">
        <v>81.130136985999997</v>
      </c>
      <c r="H173" s="11" t="str">
        <f t="shared" si="22"/>
        <v>N/A</v>
      </c>
      <c r="I173" s="12">
        <v>12.96</v>
      </c>
      <c r="J173" s="12">
        <v>-94.8</v>
      </c>
      <c r="K173" s="41" t="s">
        <v>732</v>
      </c>
      <c r="L173" s="9" t="str">
        <f t="shared" si="23"/>
        <v>No</v>
      </c>
    </row>
    <row r="174" spans="1:12" x14ac:dyDescent="0.25">
      <c r="A174" s="42" t="s">
        <v>372</v>
      </c>
      <c r="B174" s="33" t="s">
        <v>217</v>
      </c>
      <c r="C174" s="8">
        <v>6.7939554991</v>
      </c>
      <c r="D174" s="11" t="str">
        <f t="shared" ref="D174:D203" si="24">IF($B174="N/A","N/A",IF(C174&gt;10,"No",IF(C174&lt;-10,"No","Yes")))</f>
        <v>N/A</v>
      </c>
      <c r="E174" s="8">
        <v>5.1900492486000003</v>
      </c>
      <c r="F174" s="11" t="str">
        <f t="shared" ref="F174:F203" si="25">IF($B174="N/A","N/A",IF(E174&gt;10,"No",IF(E174&lt;-10,"No","Yes")))</f>
        <v>N/A</v>
      </c>
      <c r="G174" s="8">
        <v>0.95007291760000001</v>
      </c>
      <c r="H174" s="11" t="str">
        <f t="shared" ref="H174:H203" si="26">IF($B174="N/A","N/A",IF(G174&gt;10,"No",IF(G174&lt;-10,"No","Yes")))</f>
        <v>N/A</v>
      </c>
      <c r="I174" s="12">
        <v>-23.6</v>
      </c>
      <c r="J174" s="12">
        <v>-81.7</v>
      </c>
      <c r="K174" s="41" t="s">
        <v>732</v>
      </c>
      <c r="L174" s="9" t="str">
        <f t="shared" ref="L174:L203" si="27">IF(J174="Div by 0", "N/A", IF(K174="N/A","N/A", IF(J174&gt;VALUE(MID(K174,1,2)), "No", IF(J174&lt;-1*VALUE(MID(K174,1,2)), "No", "Yes"))))</f>
        <v>No</v>
      </c>
    </row>
    <row r="175" spans="1:12" x14ac:dyDescent="0.25">
      <c r="A175" s="45" t="s">
        <v>483</v>
      </c>
      <c r="B175" s="33" t="s">
        <v>217</v>
      </c>
      <c r="C175" s="8">
        <v>5.0974752316999998</v>
      </c>
      <c r="D175" s="11" t="str">
        <f t="shared" si="24"/>
        <v>N/A</v>
      </c>
      <c r="E175" s="8">
        <v>3.8152610442000001</v>
      </c>
      <c r="F175" s="11" t="str">
        <f t="shared" si="25"/>
        <v>N/A</v>
      </c>
      <c r="G175" s="8">
        <v>1.0204081632999999</v>
      </c>
      <c r="H175" s="11" t="str">
        <f t="shared" si="26"/>
        <v>N/A</v>
      </c>
      <c r="I175" s="12">
        <v>-25.2</v>
      </c>
      <c r="J175" s="12">
        <v>-73.3</v>
      </c>
      <c r="K175" s="41" t="s">
        <v>732</v>
      </c>
      <c r="L175" s="9" t="str">
        <f t="shared" si="27"/>
        <v>No</v>
      </c>
    </row>
    <row r="176" spans="1:12" x14ac:dyDescent="0.25">
      <c r="A176" s="45" t="s">
        <v>484</v>
      </c>
      <c r="B176" s="33" t="s">
        <v>217</v>
      </c>
      <c r="C176" s="8">
        <v>7.1842586086000004</v>
      </c>
      <c r="D176" s="11" t="str">
        <f t="shared" si="24"/>
        <v>N/A</v>
      </c>
      <c r="E176" s="8">
        <v>5.0427993975999996</v>
      </c>
      <c r="F176" s="11" t="str">
        <f t="shared" si="25"/>
        <v>N/A</v>
      </c>
      <c r="G176" s="8">
        <v>1.0481959442</v>
      </c>
      <c r="H176" s="11" t="str">
        <f t="shared" si="26"/>
        <v>N/A</v>
      </c>
      <c r="I176" s="12">
        <v>-29.8</v>
      </c>
      <c r="J176" s="12">
        <v>-79.2</v>
      </c>
      <c r="K176" s="41" t="s">
        <v>732</v>
      </c>
      <c r="L176" s="9" t="str">
        <f t="shared" si="27"/>
        <v>No</v>
      </c>
    </row>
    <row r="177" spans="1:12" x14ac:dyDescent="0.25">
      <c r="A177" s="45" t="s">
        <v>485</v>
      </c>
      <c r="B177" s="33" t="s">
        <v>217</v>
      </c>
      <c r="C177" s="8">
        <v>5.1590731296000003</v>
      </c>
      <c r="D177" s="11" t="str">
        <f t="shared" si="24"/>
        <v>N/A</v>
      </c>
      <c r="E177" s="8">
        <v>5.0468598512999998</v>
      </c>
      <c r="F177" s="11" t="str">
        <f t="shared" si="25"/>
        <v>N/A</v>
      </c>
      <c r="G177" s="8">
        <v>0.52293796049999997</v>
      </c>
      <c r="H177" s="11" t="str">
        <f t="shared" si="26"/>
        <v>N/A</v>
      </c>
      <c r="I177" s="12">
        <v>-2.1800000000000002</v>
      </c>
      <c r="J177" s="12">
        <v>-89.6</v>
      </c>
      <c r="K177" s="41" t="s">
        <v>732</v>
      </c>
      <c r="L177" s="9" t="str">
        <f t="shared" si="27"/>
        <v>No</v>
      </c>
    </row>
    <row r="178" spans="1:12" x14ac:dyDescent="0.25">
      <c r="A178" s="45" t="s">
        <v>486</v>
      </c>
      <c r="B178" s="33" t="s">
        <v>217</v>
      </c>
      <c r="C178" s="8">
        <v>10.146928897</v>
      </c>
      <c r="D178" s="11" t="str">
        <f t="shared" si="24"/>
        <v>N/A</v>
      </c>
      <c r="E178" s="8">
        <v>11.385853939</v>
      </c>
      <c r="F178" s="11" t="str">
        <f t="shared" si="25"/>
        <v>N/A</v>
      </c>
      <c r="G178" s="8">
        <v>0</v>
      </c>
      <c r="H178" s="11" t="str">
        <f t="shared" si="26"/>
        <v>N/A</v>
      </c>
      <c r="I178" s="12">
        <v>12.21</v>
      </c>
      <c r="J178" s="12">
        <v>-100</v>
      </c>
      <c r="K178" s="41" t="s">
        <v>732</v>
      </c>
      <c r="L178" s="9" t="str">
        <f t="shared" si="27"/>
        <v>No</v>
      </c>
    </row>
    <row r="179" spans="1:12" x14ac:dyDescent="0.25">
      <c r="A179" s="42" t="s">
        <v>1551</v>
      </c>
      <c r="B179" s="33" t="s">
        <v>217</v>
      </c>
      <c r="C179" s="8">
        <v>2.3113473207999999</v>
      </c>
      <c r="D179" s="11" t="str">
        <f t="shared" si="24"/>
        <v>N/A</v>
      </c>
      <c r="E179" s="8">
        <v>0.65384237629999997</v>
      </c>
      <c r="F179" s="11" t="str">
        <f t="shared" si="25"/>
        <v>N/A</v>
      </c>
      <c r="G179" s="8">
        <v>0.2208973149</v>
      </c>
      <c r="H179" s="11" t="str">
        <f t="shared" si="26"/>
        <v>N/A</v>
      </c>
      <c r="I179" s="12">
        <v>-71.7</v>
      </c>
      <c r="J179" s="12">
        <v>-66.2</v>
      </c>
      <c r="K179" s="41" t="s">
        <v>732</v>
      </c>
      <c r="L179" s="9" t="str">
        <f t="shared" si="27"/>
        <v>No</v>
      </c>
    </row>
    <row r="180" spans="1:12" x14ac:dyDescent="0.25">
      <c r="A180" s="45" t="s">
        <v>1552</v>
      </c>
      <c r="B180" s="33" t="s">
        <v>217</v>
      </c>
      <c r="C180" s="8">
        <v>44.534995205999998</v>
      </c>
      <c r="D180" s="11" t="str">
        <f t="shared" si="24"/>
        <v>N/A</v>
      </c>
      <c r="E180" s="8">
        <v>25.702811244999999</v>
      </c>
      <c r="F180" s="11" t="str">
        <f t="shared" si="25"/>
        <v>N/A</v>
      </c>
      <c r="G180" s="8">
        <v>3.0612244897999998</v>
      </c>
      <c r="H180" s="11" t="str">
        <f t="shared" si="26"/>
        <v>N/A</v>
      </c>
      <c r="I180" s="12">
        <v>-42.3</v>
      </c>
      <c r="J180" s="12">
        <v>-88.1</v>
      </c>
      <c r="K180" s="41" t="s">
        <v>732</v>
      </c>
      <c r="L180" s="9" t="str">
        <f t="shared" si="27"/>
        <v>No</v>
      </c>
    </row>
    <row r="181" spans="1:12" x14ac:dyDescent="0.25">
      <c r="A181" s="45" t="s">
        <v>1553</v>
      </c>
      <c r="B181" s="33" t="s">
        <v>217</v>
      </c>
      <c r="C181" s="8">
        <v>1.9204497540000001</v>
      </c>
      <c r="D181" s="11" t="str">
        <f t="shared" si="24"/>
        <v>N/A</v>
      </c>
      <c r="E181" s="8">
        <v>0.47554886260000001</v>
      </c>
      <c r="F181" s="11" t="str">
        <f t="shared" si="25"/>
        <v>N/A</v>
      </c>
      <c r="G181" s="8">
        <v>0.2027916776</v>
      </c>
      <c r="H181" s="11" t="str">
        <f t="shared" si="26"/>
        <v>N/A</v>
      </c>
      <c r="I181" s="12">
        <v>-75.2</v>
      </c>
      <c r="J181" s="12">
        <v>-57.4</v>
      </c>
      <c r="K181" s="41" t="s">
        <v>732</v>
      </c>
      <c r="L181" s="9" t="str">
        <f t="shared" si="27"/>
        <v>No</v>
      </c>
    </row>
    <row r="182" spans="1:12" x14ac:dyDescent="0.25">
      <c r="A182" s="45" t="s">
        <v>1554</v>
      </c>
      <c r="B182" s="33" t="s">
        <v>217</v>
      </c>
      <c r="C182" s="8">
        <v>3.4161519999999999E-4</v>
      </c>
      <c r="D182" s="11" t="str">
        <f t="shared" si="24"/>
        <v>N/A</v>
      </c>
      <c r="E182" s="8">
        <v>0.52784660130000005</v>
      </c>
      <c r="F182" s="11" t="str">
        <f t="shared" si="25"/>
        <v>N/A</v>
      </c>
      <c r="G182" s="8">
        <v>0.27335393390000001</v>
      </c>
      <c r="H182" s="11" t="str">
        <f t="shared" si="26"/>
        <v>N/A</v>
      </c>
      <c r="I182" s="12">
        <v>154000</v>
      </c>
      <c r="J182" s="12">
        <v>-48.2</v>
      </c>
      <c r="K182" s="41" t="s">
        <v>732</v>
      </c>
      <c r="L182" s="9" t="str">
        <f t="shared" si="27"/>
        <v>No</v>
      </c>
    </row>
    <row r="183" spans="1:12" x14ac:dyDescent="0.25">
      <c r="A183" s="45" t="s">
        <v>1555</v>
      </c>
      <c r="B183" s="33" t="s">
        <v>217</v>
      </c>
      <c r="C183" s="8">
        <v>2.9697603999999998E-3</v>
      </c>
      <c r="D183" s="11" t="str">
        <f t="shared" si="24"/>
        <v>N/A</v>
      </c>
      <c r="E183" s="8">
        <v>0</v>
      </c>
      <c r="F183" s="11" t="str">
        <f t="shared" si="25"/>
        <v>N/A</v>
      </c>
      <c r="G183" s="8">
        <v>0</v>
      </c>
      <c r="H183" s="11" t="str">
        <f t="shared" si="26"/>
        <v>N/A</v>
      </c>
      <c r="I183" s="12">
        <v>-100</v>
      </c>
      <c r="J183" s="12" t="s">
        <v>1742</v>
      </c>
      <c r="K183" s="41" t="s">
        <v>732</v>
      </c>
      <c r="L183" s="9" t="str">
        <f t="shared" si="27"/>
        <v>N/A</v>
      </c>
    </row>
    <row r="184" spans="1:12" x14ac:dyDescent="0.25">
      <c r="A184" s="42" t="s">
        <v>97</v>
      </c>
      <c r="B184" s="33" t="s">
        <v>217</v>
      </c>
      <c r="C184" s="8">
        <v>59.591480584999999</v>
      </c>
      <c r="D184" s="11" t="str">
        <f t="shared" si="24"/>
        <v>N/A</v>
      </c>
      <c r="E184" s="8">
        <v>62.475621220000001</v>
      </c>
      <c r="F184" s="11" t="str">
        <f t="shared" si="25"/>
        <v>N/A</v>
      </c>
      <c r="G184" s="8">
        <v>64.244659861000002</v>
      </c>
      <c r="H184" s="11" t="str">
        <f t="shared" si="26"/>
        <v>N/A</v>
      </c>
      <c r="I184" s="12">
        <v>4.84</v>
      </c>
      <c r="J184" s="12">
        <v>2.8319999999999999</v>
      </c>
      <c r="K184" s="41" t="s">
        <v>732</v>
      </c>
      <c r="L184" s="9" t="str">
        <f t="shared" si="27"/>
        <v>Yes</v>
      </c>
    </row>
    <row r="185" spans="1:12" x14ac:dyDescent="0.25">
      <c r="A185" s="45" t="s">
        <v>487</v>
      </c>
      <c r="B185" s="33" t="s">
        <v>217</v>
      </c>
      <c r="C185" s="8">
        <v>5.1054650048000001</v>
      </c>
      <c r="D185" s="11" t="str">
        <f t="shared" si="24"/>
        <v>N/A</v>
      </c>
      <c r="E185" s="8">
        <v>1.4056224900000001</v>
      </c>
      <c r="F185" s="11" t="str">
        <f t="shared" si="25"/>
        <v>N/A</v>
      </c>
      <c r="G185" s="8">
        <v>1.0204081632999999</v>
      </c>
      <c r="H185" s="11" t="str">
        <f t="shared" si="26"/>
        <v>N/A</v>
      </c>
      <c r="I185" s="12">
        <v>-72.5</v>
      </c>
      <c r="J185" s="12">
        <v>-27.4</v>
      </c>
      <c r="K185" s="41" t="s">
        <v>732</v>
      </c>
      <c r="L185" s="9" t="str">
        <f t="shared" si="27"/>
        <v>Yes</v>
      </c>
    </row>
    <row r="186" spans="1:12" x14ac:dyDescent="0.25">
      <c r="A186" s="45" t="s">
        <v>488</v>
      </c>
      <c r="B186" s="33" t="s">
        <v>217</v>
      </c>
      <c r="C186" s="8">
        <v>45.502740688999999</v>
      </c>
      <c r="D186" s="11" t="str">
        <f t="shared" si="24"/>
        <v>N/A</v>
      </c>
      <c r="E186" s="8">
        <v>58.878893556000001</v>
      </c>
      <c r="F186" s="11" t="str">
        <f t="shared" si="25"/>
        <v>N/A</v>
      </c>
      <c r="G186" s="8">
        <v>63.149855148999997</v>
      </c>
      <c r="H186" s="11" t="str">
        <f t="shared" si="26"/>
        <v>N/A</v>
      </c>
      <c r="I186" s="12">
        <v>29.4</v>
      </c>
      <c r="J186" s="12">
        <v>7.2539999999999996</v>
      </c>
      <c r="K186" s="41" t="s">
        <v>732</v>
      </c>
      <c r="L186" s="9" t="str">
        <f t="shared" si="27"/>
        <v>Yes</v>
      </c>
    </row>
    <row r="187" spans="1:12" x14ac:dyDescent="0.25">
      <c r="A187" s="45" t="s">
        <v>489</v>
      </c>
      <c r="B187" s="33" t="s">
        <v>217</v>
      </c>
      <c r="C187" s="8">
        <v>69.067424596999999</v>
      </c>
      <c r="D187" s="11" t="str">
        <f t="shared" si="24"/>
        <v>N/A</v>
      </c>
      <c r="E187" s="8">
        <v>74.307874609999999</v>
      </c>
      <c r="F187" s="11" t="str">
        <f t="shared" si="25"/>
        <v>N/A</v>
      </c>
      <c r="G187" s="8">
        <v>70.656049440999993</v>
      </c>
      <c r="H187" s="11" t="str">
        <f t="shared" si="26"/>
        <v>N/A</v>
      </c>
      <c r="I187" s="12">
        <v>7.5869999999999997</v>
      </c>
      <c r="J187" s="12">
        <v>-4.91</v>
      </c>
      <c r="K187" s="41" t="s">
        <v>732</v>
      </c>
      <c r="L187" s="9" t="str">
        <f t="shared" si="27"/>
        <v>Yes</v>
      </c>
    </row>
    <row r="188" spans="1:12" x14ac:dyDescent="0.25">
      <c r="A188" s="45" t="s">
        <v>490</v>
      </c>
      <c r="B188" s="33" t="s">
        <v>217</v>
      </c>
      <c r="C188" s="8">
        <v>67.729098454999999</v>
      </c>
      <c r="D188" s="11" t="str">
        <f t="shared" si="24"/>
        <v>N/A</v>
      </c>
      <c r="E188" s="8">
        <v>58.021851638999998</v>
      </c>
      <c r="F188" s="11" t="str">
        <f t="shared" si="25"/>
        <v>N/A</v>
      </c>
      <c r="G188" s="8">
        <v>21.917808219000001</v>
      </c>
      <c r="H188" s="11" t="str">
        <f t="shared" si="26"/>
        <v>N/A</v>
      </c>
      <c r="I188" s="12">
        <v>-14.3</v>
      </c>
      <c r="J188" s="12">
        <v>-62.2</v>
      </c>
      <c r="K188" s="41" t="s">
        <v>732</v>
      </c>
      <c r="L188" s="9" t="str">
        <f t="shared" si="27"/>
        <v>No</v>
      </c>
    </row>
    <row r="189" spans="1:12" x14ac:dyDescent="0.25">
      <c r="A189" s="42" t="s">
        <v>118</v>
      </c>
      <c r="B189" s="33" t="s">
        <v>217</v>
      </c>
      <c r="C189" s="8">
        <v>71.019394757000001</v>
      </c>
      <c r="D189" s="11" t="str">
        <f t="shared" si="24"/>
        <v>N/A</v>
      </c>
      <c r="E189" s="8">
        <v>69.345175456999996</v>
      </c>
      <c r="F189" s="11" t="str">
        <f t="shared" si="25"/>
        <v>N/A</v>
      </c>
      <c r="G189" s="8">
        <v>58.284721626</v>
      </c>
      <c r="H189" s="11" t="str">
        <f t="shared" si="26"/>
        <v>N/A</v>
      </c>
      <c r="I189" s="12">
        <v>-2.36</v>
      </c>
      <c r="J189" s="12">
        <v>-15.9</v>
      </c>
      <c r="K189" s="41" t="s">
        <v>732</v>
      </c>
      <c r="L189" s="9" t="str">
        <f t="shared" si="27"/>
        <v>Yes</v>
      </c>
    </row>
    <row r="190" spans="1:12" x14ac:dyDescent="0.25">
      <c r="A190" s="45" t="s">
        <v>491</v>
      </c>
      <c r="B190" s="33" t="s">
        <v>217</v>
      </c>
      <c r="C190" s="8">
        <v>45.421860019</v>
      </c>
      <c r="D190" s="11" t="str">
        <f t="shared" si="24"/>
        <v>N/A</v>
      </c>
      <c r="E190" s="8">
        <v>19.879518072</v>
      </c>
      <c r="F190" s="11" t="str">
        <f t="shared" si="25"/>
        <v>N/A</v>
      </c>
      <c r="G190" s="8">
        <v>6.1224489795999997</v>
      </c>
      <c r="H190" s="11" t="str">
        <f t="shared" si="26"/>
        <v>N/A</v>
      </c>
      <c r="I190" s="12">
        <v>-56.2</v>
      </c>
      <c r="J190" s="12">
        <v>-69.2</v>
      </c>
      <c r="K190" s="41" t="s">
        <v>732</v>
      </c>
      <c r="L190" s="9" t="str">
        <f t="shared" si="27"/>
        <v>No</v>
      </c>
    </row>
    <row r="191" spans="1:12" x14ac:dyDescent="0.25">
      <c r="A191" s="45" t="s">
        <v>492</v>
      </c>
      <c r="B191" s="33" t="s">
        <v>217</v>
      </c>
      <c r="C191" s="8">
        <v>60.948418832999998</v>
      </c>
      <c r="D191" s="11" t="str">
        <f t="shared" si="24"/>
        <v>N/A</v>
      </c>
      <c r="E191" s="8">
        <v>63.303479433</v>
      </c>
      <c r="F191" s="11" t="str">
        <f t="shared" si="25"/>
        <v>N/A</v>
      </c>
      <c r="G191" s="8">
        <v>55.088227547999999</v>
      </c>
      <c r="H191" s="11" t="str">
        <f t="shared" si="26"/>
        <v>N/A</v>
      </c>
      <c r="I191" s="12">
        <v>3.8639999999999999</v>
      </c>
      <c r="J191" s="12">
        <v>-13</v>
      </c>
      <c r="K191" s="41" t="s">
        <v>732</v>
      </c>
      <c r="L191" s="9" t="str">
        <f t="shared" si="27"/>
        <v>Yes</v>
      </c>
    </row>
    <row r="192" spans="1:12" x14ac:dyDescent="0.25">
      <c r="A192" s="45" t="s">
        <v>493</v>
      </c>
      <c r="B192" s="33" t="s">
        <v>217</v>
      </c>
      <c r="C192" s="8">
        <v>80.880137465999994</v>
      </c>
      <c r="D192" s="11" t="str">
        <f t="shared" si="24"/>
        <v>N/A</v>
      </c>
      <c r="E192" s="8">
        <v>86.938489712000006</v>
      </c>
      <c r="F192" s="11" t="str">
        <f t="shared" si="25"/>
        <v>N/A</v>
      </c>
      <c r="G192" s="8">
        <v>74.055146184999998</v>
      </c>
      <c r="H192" s="11" t="str">
        <f t="shared" si="26"/>
        <v>N/A</v>
      </c>
      <c r="I192" s="12">
        <v>7.4909999999999997</v>
      </c>
      <c r="J192" s="12">
        <v>-14.8</v>
      </c>
      <c r="K192" s="41" t="s">
        <v>732</v>
      </c>
      <c r="L192" s="9" t="str">
        <f t="shared" si="27"/>
        <v>Yes</v>
      </c>
    </row>
    <row r="193" spans="1:12" x14ac:dyDescent="0.25">
      <c r="A193" s="45" t="s">
        <v>494</v>
      </c>
      <c r="B193" s="33" t="s">
        <v>217</v>
      </c>
      <c r="C193" s="8">
        <v>67.645945162999993</v>
      </c>
      <c r="D193" s="11" t="str">
        <f t="shared" si="24"/>
        <v>N/A</v>
      </c>
      <c r="E193" s="8">
        <v>71.017826337000002</v>
      </c>
      <c r="F193" s="11" t="str">
        <f t="shared" si="25"/>
        <v>N/A</v>
      </c>
      <c r="G193" s="8">
        <v>15.753424658</v>
      </c>
      <c r="H193" s="11" t="str">
        <f t="shared" si="26"/>
        <v>N/A</v>
      </c>
      <c r="I193" s="12">
        <v>4.9850000000000003</v>
      </c>
      <c r="J193" s="12">
        <v>-77.8</v>
      </c>
      <c r="K193" s="41" t="s">
        <v>732</v>
      </c>
      <c r="L193" s="9" t="str">
        <f t="shared" si="27"/>
        <v>No</v>
      </c>
    </row>
    <row r="194" spans="1:12" x14ac:dyDescent="0.25">
      <c r="A194" s="42" t="s">
        <v>1556</v>
      </c>
      <c r="B194" s="33" t="s">
        <v>217</v>
      </c>
      <c r="C194" s="34">
        <v>6.458154306</v>
      </c>
      <c r="D194" s="11" t="str">
        <f t="shared" si="24"/>
        <v>N/A</v>
      </c>
      <c r="E194" s="34">
        <v>11.555555556</v>
      </c>
      <c r="F194" s="11" t="str">
        <f t="shared" si="25"/>
        <v>N/A</v>
      </c>
      <c r="G194" s="34">
        <v>8.2550790068000008</v>
      </c>
      <c r="H194" s="11" t="str">
        <f t="shared" si="26"/>
        <v>N/A</v>
      </c>
      <c r="I194" s="12">
        <v>78.930000000000007</v>
      </c>
      <c r="J194" s="12">
        <v>-28.6</v>
      </c>
      <c r="K194" s="41" t="s">
        <v>732</v>
      </c>
      <c r="L194" s="9" t="str">
        <f t="shared" si="27"/>
        <v>Yes</v>
      </c>
    </row>
    <row r="195" spans="1:12" x14ac:dyDescent="0.25">
      <c r="A195" s="45" t="s">
        <v>1557</v>
      </c>
      <c r="B195" s="33" t="s">
        <v>217</v>
      </c>
      <c r="C195" s="34">
        <v>1.1347962382000001</v>
      </c>
      <c r="D195" s="11" t="str">
        <f t="shared" si="24"/>
        <v>N/A</v>
      </c>
      <c r="E195" s="34">
        <v>0.68421052630000001</v>
      </c>
      <c r="F195" s="11" t="str">
        <f t="shared" si="25"/>
        <v>N/A</v>
      </c>
      <c r="G195" s="34">
        <v>0</v>
      </c>
      <c r="H195" s="11" t="str">
        <f t="shared" si="26"/>
        <v>N/A</v>
      </c>
      <c r="I195" s="12">
        <v>-39.700000000000003</v>
      </c>
      <c r="J195" s="12">
        <v>-100</v>
      </c>
      <c r="K195" s="41" t="s">
        <v>732</v>
      </c>
      <c r="L195" s="9" t="str">
        <f t="shared" si="27"/>
        <v>No</v>
      </c>
    </row>
    <row r="196" spans="1:12" x14ac:dyDescent="0.25">
      <c r="A196" s="45" t="s">
        <v>1558</v>
      </c>
      <c r="B196" s="33" t="s">
        <v>217</v>
      </c>
      <c r="C196" s="34">
        <v>11.262696611999999</v>
      </c>
      <c r="D196" s="11" t="str">
        <f t="shared" si="24"/>
        <v>N/A</v>
      </c>
      <c r="E196" s="34">
        <v>12.985068761999999</v>
      </c>
      <c r="F196" s="11" t="str">
        <f t="shared" si="25"/>
        <v>N/A</v>
      </c>
      <c r="G196" s="34">
        <v>8.6608040201000005</v>
      </c>
      <c r="H196" s="11" t="str">
        <f t="shared" si="26"/>
        <v>N/A</v>
      </c>
      <c r="I196" s="12">
        <v>15.29</v>
      </c>
      <c r="J196" s="12">
        <v>-33.299999999999997</v>
      </c>
      <c r="K196" s="41" t="s">
        <v>732</v>
      </c>
      <c r="L196" s="9" t="str">
        <f t="shared" si="27"/>
        <v>No</v>
      </c>
    </row>
    <row r="197" spans="1:12" x14ac:dyDescent="0.25">
      <c r="A197" s="45" t="s">
        <v>1559</v>
      </c>
      <c r="B197" s="33" t="s">
        <v>217</v>
      </c>
      <c r="C197" s="34">
        <v>4.5316514368999998</v>
      </c>
      <c r="D197" s="11" t="str">
        <f t="shared" si="24"/>
        <v>N/A</v>
      </c>
      <c r="E197" s="34">
        <v>8.8569903949000004</v>
      </c>
      <c r="F197" s="11" t="str">
        <f t="shared" si="25"/>
        <v>N/A</v>
      </c>
      <c r="G197" s="34">
        <v>4.7727272727000001</v>
      </c>
      <c r="H197" s="11" t="str">
        <f t="shared" si="26"/>
        <v>N/A</v>
      </c>
      <c r="I197" s="12">
        <v>95.45</v>
      </c>
      <c r="J197" s="12">
        <v>-46.1</v>
      </c>
      <c r="K197" s="41" t="s">
        <v>732</v>
      </c>
      <c r="L197" s="9" t="str">
        <f t="shared" si="27"/>
        <v>No</v>
      </c>
    </row>
    <row r="198" spans="1:12" x14ac:dyDescent="0.25">
      <c r="A198" s="45" t="s">
        <v>1560</v>
      </c>
      <c r="B198" s="33" t="s">
        <v>217</v>
      </c>
      <c r="C198" s="34">
        <v>4.5915709373000002</v>
      </c>
      <c r="D198" s="11" t="str">
        <f t="shared" si="24"/>
        <v>N/A</v>
      </c>
      <c r="E198" s="34">
        <v>6.9949494949000002</v>
      </c>
      <c r="F198" s="11" t="str">
        <f t="shared" si="25"/>
        <v>N/A</v>
      </c>
      <c r="G198" s="34" t="s">
        <v>1742</v>
      </c>
      <c r="H198" s="11" t="str">
        <f t="shared" si="26"/>
        <v>N/A</v>
      </c>
      <c r="I198" s="12">
        <v>52.34</v>
      </c>
      <c r="J198" s="12" t="s">
        <v>1742</v>
      </c>
      <c r="K198" s="41" t="s">
        <v>732</v>
      </c>
      <c r="L198" s="9" t="str">
        <f t="shared" si="27"/>
        <v>N/A</v>
      </c>
    </row>
    <row r="199" spans="1:12" x14ac:dyDescent="0.25">
      <c r="A199" s="42" t="s">
        <v>1561</v>
      </c>
      <c r="B199" s="33" t="s">
        <v>217</v>
      </c>
      <c r="C199" s="34">
        <v>231.31718031</v>
      </c>
      <c r="D199" s="11" t="str">
        <f t="shared" si="24"/>
        <v>N/A</v>
      </c>
      <c r="E199" s="34">
        <v>133.73175965999999</v>
      </c>
      <c r="F199" s="11" t="str">
        <f t="shared" si="25"/>
        <v>N/A</v>
      </c>
      <c r="G199" s="34">
        <v>89.203883494999999</v>
      </c>
      <c r="H199" s="11" t="str">
        <f t="shared" si="26"/>
        <v>N/A</v>
      </c>
      <c r="I199" s="12">
        <v>-42.2</v>
      </c>
      <c r="J199" s="12">
        <v>-33.299999999999997</v>
      </c>
      <c r="K199" s="41" t="s">
        <v>732</v>
      </c>
      <c r="L199" s="9" t="str">
        <f t="shared" si="27"/>
        <v>No</v>
      </c>
    </row>
    <row r="200" spans="1:12" x14ac:dyDescent="0.25">
      <c r="A200" s="45" t="s">
        <v>1562</v>
      </c>
      <c r="B200" s="33" t="s">
        <v>217</v>
      </c>
      <c r="C200" s="34">
        <v>224.96196627</v>
      </c>
      <c r="D200" s="11" t="str">
        <f t="shared" si="24"/>
        <v>N/A</v>
      </c>
      <c r="E200" s="34">
        <v>284.8203125</v>
      </c>
      <c r="F200" s="11" t="str">
        <f t="shared" si="25"/>
        <v>N/A</v>
      </c>
      <c r="G200" s="34">
        <v>23.666666667000001</v>
      </c>
      <c r="H200" s="11" t="str">
        <f t="shared" si="26"/>
        <v>N/A</v>
      </c>
      <c r="I200" s="12">
        <v>26.61</v>
      </c>
      <c r="J200" s="12">
        <v>-91.7</v>
      </c>
      <c r="K200" s="41" t="s">
        <v>732</v>
      </c>
      <c r="L200" s="9" t="str">
        <f t="shared" si="27"/>
        <v>No</v>
      </c>
    </row>
    <row r="201" spans="1:12" x14ac:dyDescent="0.25">
      <c r="A201" s="45" t="s">
        <v>1563</v>
      </c>
      <c r="B201" s="33" t="s">
        <v>217</v>
      </c>
      <c r="C201" s="34">
        <v>252.25995316000001</v>
      </c>
      <c r="D201" s="11" t="str">
        <f t="shared" si="24"/>
        <v>N/A</v>
      </c>
      <c r="E201" s="34">
        <v>104.74166667</v>
      </c>
      <c r="F201" s="11" t="str">
        <f t="shared" si="25"/>
        <v>N/A</v>
      </c>
      <c r="G201" s="34">
        <v>115.46753246999999</v>
      </c>
      <c r="H201" s="11" t="str">
        <f t="shared" si="26"/>
        <v>N/A</v>
      </c>
      <c r="I201" s="12">
        <v>-58.5</v>
      </c>
      <c r="J201" s="12">
        <v>10.24</v>
      </c>
      <c r="K201" s="41" t="s">
        <v>732</v>
      </c>
      <c r="L201" s="9" t="str">
        <f t="shared" si="27"/>
        <v>Yes</v>
      </c>
    </row>
    <row r="202" spans="1:12" x14ac:dyDescent="0.25">
      <c r="A202" s="45" t="s">
        <v>1564</v>
      </c>
      <c r="B202" s="33" t="s">
        <v>217</v>
      </c>
      <c r="C202" s="34">
        <v>21</v>
      </c>
      <c r="D202" s="11" t="str">
        <f t="shared" si="24"/>
        <v>N/A</v>
      </c>
      <c r="E202" s="34">
        <v>7.3877551019999999</v>
      </c>
      <c r="F202" s="11" t="str">
        <f t="shared" si="25"/>
        <v>N/A</v>
      </c>
      <c r="G202" s="34">
        <v>9.8260869564999993</v>
      </c>
      <c r="H202" s="11" t="str">
        <f t="shared" si="26"/>
        <v>N/A</v>
      </c>
      <c r="I202" s="12">
        <v>-64.8</v>
      </c>
      <c r="J202" s="12">
        <v>33.01</v>
      </c>
      <c r="K202" s="41" t="s">
        <v>732</v>
      </c>
      <c r="L202" s="9" t="str">
        <f t="shared" si="27"/>
        <v>No</v>
      </c>
    </row>
    <row r="203" spans="1:12" x14ac:dyDescent="0.25">
      <c r="A203" s="45" t="s">
        <v>1565</v>
      </c>
      <c r="B203" s="33" t="s">
        <v>217</v>
      </c>
      <c r="C203" s="34">
        <v>110.75</v>
      </c>
      <c r="D203" s="11" t="str">
        <f t="shared" si="24"/>
        <v>N/A</v>
      </c>
      <c r="E203" s="34" t="s">
        <v>1742</v>
      </c>
      <c r="F203" s="11" t="str">
        <f t="shared" si="25"/>
        <v>N/A</v>
      </c>
      <c r="G203" s="34" t="s">
        <v>1742</v>
      </c>
      <c r="H203" s="11" t="str">
        <f t="shared" si="26"/>
        <v>N/A</v>
      </c>
      <c r="I203" s="12" t="s">
        <v>1742</v>
      </c>
      <c r="J203" s="12" t="s">
        <v>1742</v>
      </c>
      <c r="K203" s="41" t="s">
        <v>732</v>
      </c>
      <c r="L203" s="9" t="str">
        <f t="shared" si="27"/>
        <v>N/A</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-70</v>
      </c>
      <c r="J204" s="12">
        <v>-66.7</v>
      </c>
      <c r="K204" s="14" t="s">
        <v>217</v>
      </c>
      <c r="L204" s="9" t="str">
        <f t="shared" ref="L204:L214" si="31">IF(J204="Div by 0", "N/A", IF(K204="N/A","N/A", IF(J204&gt;VALUE(MID(K204,1,2)), "No", IF(J204&lt;-1*VALUE(MID(K204,1,2)), "No", "Yes"))))</f>
        <v>N/A</v>
      </c>
    </row>
    <row r="205" spans="1:12" x14ac:dyDescent="0.25">
      <c r="A205" s="42" t="s">
        <v>128</v>
      </c>
      <c r="B205" s="33" t="s">
        <v>217</v>
      </c>
      <c r="C205" s="34">
        <v>53</v>
      </c>
      <c r="D205" s="11" t="str">
        <f t="shared" si="28"/>
        <v>N/A</v>
      </c>
      <c r="E205" s="34">
        <v>15</v>
      </c>
      <c r="F205" s="11" t="str">
        <f t="shared" si="29"/>
        <v>N/A</v>
      </c>
      <c r="G205" s="34">
        <v>11</v>
      </c>
      <c r="H205" s="11" t="str">
        <f t="shared" si="30"/>
        <v>N/A</v>
      </c>
      <c r="I205" s="12">
        <v>-71.7</v>
      </c>
      <c r="J205" s="12">
        <v>-93.3</v>
      </c>
      <c r="K205" s="14" t="s">
        <v>217</v>
      </c>
      <c r="L205" s="9" t="str">
        <f t="shared" si="31"/>
        <v>N/A</v>
      </c>
    </row>
    <row r="206" spans="1:12" ht="25" x14ac:dyDescent="0.25">
      <c r="A206" s="42" t="s">
        <v>1613</v>
      </c>
      <c r="B206" s="33" t="s">
        <v>217</v>
      </c>
      <c r="C206" s="34">
        <v>31</v>
      </c>
      <c r="D206" s="11" t="str">
        <f t="shared" si="28"/>
        <v>N/A</v>
      </c>
      <c r="E206" s="34">
        <v>11</v>
      </c>
      <c r="F206" s="11" t="str">
        <f t="shared" si="29"/>
        <v>N/A</v>
      </c>
      <c r="G206" s="34">
        <v>0</v>
      </c>
      <c r="H206" s="11" t="str">
        <f t="shared" si="30"/>
        <v>N/A</v>
      </c>
      <c r="I206" s="12">
        <v>-67.7</v>
      </c>
      <c r="J206" s="12">
        <v>-100</v>
      </c>
      <c r="K206" s="14" t="s">
        <v>217</v>
      </c>
      <c r="L206" s="9" t="str">
        <f t="shared" si="31"/>
        <v>N/A</v>
      </c>
    </row>
    <row r="207" spans="1:12" ht="25" x14ac:dyDescent="0.25">
      <c r="A207" s="42" t="s">
        <v>1566</v>
      </c>
      <c r="B207" s="33" t="s">
        <v>217</v>
      </c>
      <c r="C207" s="34">
        <v>284</v>
      </c>
      <c r="D207" s="11" t="str">
        <f t="shared" si="28"/>
        <v>N/A</v>
      </c>
      <c r="E207" s="34">
        <v>11</v>
      </c>
      <c r="F207" s="11" t="str">
        <f t="shared" si="29"/>
        <v>N/A</v>
      </c>
      <c r="G207" s="34">
        <v>11</v>
      </c>
      <c r="H207" s="11" t="str">
        <f t="shared" si="30"/>
        <v>N/A</v>
      </c>
      <c r="I207" s="12">
        <v>-98.2</v>
      </c>
      <c r="J207" s="12">
        <v>-40</v>
      </c>
      <c r="K207" s="14" t="s">
        <v>217</v>
      </c>
      <c r="L207" s="9" t="str">
        <f t="shared" si="31"/>
        <v>N/A</v>
      </c>
    </row>
    <row r="208" spans="1:12" x14ac:dyDescent="0.25">
      <c r="A208" s="42" t="s">
        <v>1614</v>
      </c>
      <c r="B208" s="33" t="s">
        <v>217</v>
      </c>
      <c r="C208" s="34">
        <v>28</v>
      </c>
      <c r="D208" s="11" t="str">
        <f t="shared" si="28"/>
        <v>N/A</v>
      </c>
      <c r="E208" s="34">
        <v>20</v>
      </c>
      <c r="F208" s="11" t="str">
        <f t="shared" si="29"/>
        <v>N/A</v>
      </c>
      <c r="G208" s="34">
        <v>11</v>
      </c>
      <c r="H208" s="11" t="str">
        <f t="shared" si="30"/>
        <v>N/A</v>
      </c>
      <c r="I208" s="12">
        <v>-28.6</v>
      </c>
      <c r="J208" s="12">
        <v>-45</v>
      </c>
      <c r="K208" s="14" t="s">
        <v>217</v>
      </c>
      <c r="L208" s="9" t="str">
        <f t="shared" si="31"/>
        <v>N/A</v>
      </c>
    </row>
    <row r="209" spans="1:12" x14ac:dyDescent="0.25">
      <c r="A209" s="42" t="s">
        <v>1615</v>
      </c>
      <c r="B209" s="33" t="s">
        <v>217</v>
      </c>
      <c r="C209" s="34">
        <v>406</v>
      </c>
      <c r="D209" s="11" t="str">
        <f t="shared" si="28"/>
        <v>N/A</v>
      </c>
      <c r="E209" s="34">
        <v>202</v>
      </c>
      <c r="F209" s="11" t="str">
        <f t="shared" si="29"/>
        <v>N/A</v>
      </c>
      <c r="G209" s="34">
        <v>11</v>
      </c>
      <c r="H209" s="11" t="str">
        <f t="shared" si="30"/>
        <v>N/A</v>
      </c>
      <c r="I209" s="12">
        <v>-50.2</v>
      </c>
      <c r="J209" s="12">
        <v>-96</v>
      </c>
      <c r="K209" s="14" t="s">
        <v>217</v>
      </c>
      <c r="L209" s="9" t="str">
        <f t="shared" si="31"/>
        <v>N/A</v>
      </c>
    </row>
    <row r="210" spans="1:12" x14ac:dyDescent="0.25">
      <c r="A210" s="42" t="s">
        <v>125</v>
      </c>
      <c r="B210" s="33" t="s">
        <v>217</v>
      </c>
      <c r="C210" s="43">
        <v>2589422</v>
      </c>
      <c r="D210" s="11" t="str">
        <f t="shared" si="28"/>
        <v>N/A</v>
      </c>
      <c r="E210" s="43">
        <v>5402226</v>
      </c>
      <c r="F210" s="11" t="str">
        <f t="shared" si="29"/>
        <v>N/A</v>
      </c>
      <c r="G210" s="43">
        <v>1452721</v>
      </c>
      <c r="H210" s="11" t="str">
        <f t="shared" si="30"/>
        <v>N/A</v>
      </c>
      <c r="I210" s="12">
        <v>108.6</v>
      </c>
      <c r="J210" s="12">
        <v>-73.099999999999994</v>
      </c>
      <c r="K210" s="14" t="s">
        <v>217</v>
      </c>
      <c r="L210" s="9" t="str">
        <f t="shared" si="31"/>
        <v>N/A</v>
      </c>
    </row>
    <row r="211" spans="1:12" x14ac:dyDescent="0.25">
      <c r="A211" s="42" t="s">
        <v>1616</v>
      </c>
      <c r="B211" s="33" t="s">
        <v>217</v>
      </c>
      <c r="C211" s="43">
        <v>1663160</v>
      </c>
      <c r="D211" s="11" t="str">
        <f t="shared" si="28"/>
        <v>N/A</v>
      </c>
      <c r="E211" s="43">
        <v>1086816</v>
      </c>
      <c r="F211" s="11" t="str">
        <f t="shared" si="29"/>
        <v>N/A</v>
      </c>
      <c r="G211" s="43">
        <v>85975</v>
      </c>
      <c r="H211" s="11" t="str">
        <f t="shared" si="30"/>
        <v>N/A</v>
      </c>
      <c r="I211" s="12">
        <v>-34.700000000000003</v>
      </c>
      <c r="J211" s="12">
        <v>-92.1</v>
      </c>
      <c r="K211" s="14" t="s">
        <v>217</v>
      </c>
      <c r="L211" s="9" t="str">
        <f t="shared" si="31"/>
        <v>N/A</v>
      </c>
    </row>
    <row r="212" spans="1:12" x14ac:dyDescent="0.25">
      <c r="A212" s="42" t="s">
        <v>1567</v>
      </c>
      <c r="B212" s="33" t="s">
        <v>217</v>
      </c>
      <c r="C212" s="43">
        <v>341437</v>
      </c>
      <c r="D212" s="11" t="str">
        <f t="shared" si="28"/>
        <v>N/A</v>
      </c>
      <c r="E212" s="43">
        <v>250585</v>
      </c>
      <c r="F212" s="11" t="str">
        <f t="shared" si="29"/>
        <v>N/A</v>
      </c>
      <c r="G212" s="43">
        <v>230417</v>
      </c>
      <c r="H212" s="11" t="str">
        <f t="shared" si="30"/>
        <v>N/A</v>
      </c>
      <c r="I212" s="12">
        <v>-26.6</v>
      </c>
      <c r="J212" s="12">
        <v>-8.0500000000000007</v>
      </c>
      <c r="K212" s="14" t="s">
        <v>217</v>
      </c>
      <c r="L212" s="9" t="str">
        <f t="shared" si="31"/>
        <v>N/A</v>
      </c>
    </row>
    <row r="213" spans="1:12" x14ac:dyDescent="0.25">
      <c r="A213" s="42" t="s">
        <v>1617</v>
      </c>
      <c r="B213" s="33" t="s">
        <v>217</v>
      </c>
      <c r="C213" s="43">
        <v>2587799</v>
      </c>
      <c r="D213" s="11" t="str">
        <f t="shared" si="28"/>
        <v>N/A</v>
      </c>
      <c r="E213" s="43">
        <v>5397628</v>
      </c>
      <c r="F213" s="11" t="str">
        <f t="shared" si="29"/>
        <v>N/A</v>
      </c>
      <c r="G213" s="43">
        <v>1452266</v>
      </c>
      <c r="H213" s="11" t="str">
        <f t="shared" si="30"/>
        <v>N/A</v>
      </c>
      <c r="I213" s="12">
        <v>108.6</v>
      </c>
      <c r="J213" s="12">
        <v>-73.099999999999994</v>
      </c>
      <c r="K213" s="14" t="s">
        <v>217</v>
      </c>
      <c r="L213" s="9" t="str">
        <f t="shared" si="31"/>
        <v>N/A</v>
      </c>
    </row>
    <row r="214" spans="1:12" x14ac:dyDescent="0.25">
      <c r="A214" s="45" t="s">
        <v>1618</v>
      </c>
      <c r="B214" s="33" t="s">
        <v>217</v>
      </c>
      <c r="C214" s="43">
        <v>948095</v>
      </c>
      <c r="D214" s="11" t="str">
        <f t="shared" si="28"/>
        <v>N/A</v>
      </c>
      <c r="E214" s="43">
        <v>439262</v>
      </c>
      <c r="F214" s="11" t="str">
        <f t="shared" si="29"/>
        <v>N/A</v>
      </c>
      <c r="G214" s="43">
        <v>317349</v>
      </c>
      <c r="H214" s="11" t="str">
        <f t="shared" si="30"/>
        <v>N/A</v>
      </c>
      <c r="I214" s="12">
        <v>-53.7</v>
      </c>
      <c r="J214" s="12">
        <v>-27.8</v>
      </c>
      <c r="K214" s="14" t="s">
        <v>217</v>
      </c>
      <c r="L214" s="9" t="str">
        <f t="shared" si="31"/>
        <v>N/A</v>
      </c>
    </row>
    <row r="215" spans="1:12" ht="25" x14ac:dyDescent="0.25">
      <c r="A215" s="42" t="s">
        <v>1381</v>
      </c>
      <c r="B215" s="33" t="s">
        <v>217</v>
      </c>
      <c r="C215" s="43">
        <v>12077805</v>
      </c>
      <c r="D215" s="11" t="str">
        <f t="shared" ref="D215:D229" si="32">IF($B215="N/A","N/A",IF(C215&gt;10,"No",IF(C215&lt;-10,"No","Yes")))</f>
        <v>N/A</v>
      </c>
      <c r="E215" s="43">
        <v>975152</v>
      </c>
      <c r="F215" s="11" t="str">
        <f t="shared" ref="F215:F229" si="33">IF($B215="N/A","N/A",IF(E215&gt;10,"No",IF(E215&lt;-10,"No","Yes")))</f>
        <v>N/A</v>
      </c>
      <c r="G215" s="43">
        <v>419299</v>
      </c>
      <c r="H215" s="11" t="str">
        <f t="shared" ref="H215:H229" si="34">IF($B215="N/A","N/A",IF(G215&gt;10,"No",IF(G215&lt;-10,"No","Yes")))</f>
        <v>N/A</v>
      </c>
      <c r="I215" s="12">
        <v>-91.9</v>
      </c>
      <c r="J215" s="12">
        <v>-57</v>
      </c>
      <c r="K215" s="41" t="s">
        <v>732</v>
      </c>
      <c r="L215" s="9" t="str">
        <f t="shared" ref="L215:L229" si="35">IF(J215="Div by 0", "N/A", IF(K215="N/A","N/A", IF(J215&gt;VALUE(MID(K215,1,2)), "No", IF(J215&lt;-1*VALUE(MID(K215,1,2)), "No", "Yes"))))</f>
        <v>No</v>
      </c>
    </row>
    <row r="216" spans="1:12" x14ac:dyDescent="0.25">
      <c r="A216" s="42" t="s">
        <v>649</v>
      </c>
      <c r="B216" s="33" t="s">
        <v>217</v>
      </c>
      <c r="C216" s="34">
        <v>40827</v>
      </c>
      <c r="D216" s="11" t="str">
        <f t="shared" si="32"/>
        <v>N/A</v>
      </c>
      <c r="E216" s="34">
        <v>3958</v>
      </c>
      <c r="F216" s="11" t="str">
        <f t="shared" si="33"/>
        <v>N/A</v>
      </c>
      <c r="G216" s="34">
        <v>1953</v>
      </c>
      <c r="H216" s="11" t="str">
        <f t="shared" si="34"/>
        <v>N/A</v>
      </c>
      <c r="I216" s="12">
        <v>-90.3</v>
      </c>
      <c r="J216" s="12">
        <v>-50.7</v>
      </c>
      <c r="K216" s="41" t="s">
        <v>732</v>
      </c>
      <c r="L216" s="9" t="str">
        <f t="shared" si="35"/>
        <v>No</v>
      </c>
    </row>
    <row r="217" spans="1:12" x14ac:dyDescent="0.25">
      <c r="A217" s="42" t="s">
        <v>1382</v>
      </c>
      <c r="B217" s="33" t="s">
        <v>217</v>
      </c>
      <c r="C217" s="43">
        <v>295.82886324999998</v>
      </c>
      <c r="D217" s="11" t="str">
        <f t="shared" si="32"/>
        <v>N/A</v>
      </c>
      <c r="E217" s="43">
        <v>246.37493684</v>
      </c>
      <c r="F217" s="11" t="str">
        <f t="shared" si="33"/>
        <v>N/A</v>
      </c>
      <c r="G217" s="43">
        <v>214.69482847</v>
      </c>
      <c r="H217" s="11" t="str">
        <f t="shared" si="34"/>
        <v>N/A</v>
      </c>
      <c r="I217" s="12">
        <v>-16.7</v>
      </c>
      <c r="J217" s="12">
        <v>-12.9</v>
      </c>
      <c r="K217" s="41" t="s">
        <v>732</v>
      </c>
      <c r="L217" s="9" t="str">
        <f t="shared" si="35"/>
        <v>Yes</v>
      </c>
    </row>
    <row r="218" spans="1:12" ht="25" x14ac:dyDescent="0.25">
      <c r="A218" s="42" t="s">
        <v>1383</v>
      </c>
      <c r="B218" s="33" t="s">
        <v>217</v>
      </c>
      <c r="C218" s="43">
        <v>221060</v>
      </c>
      <c r="D218" s="11" t="str">
        <f t="shared" si="32"/>
        <v>N/A</v>
      </c>
      <c r="E218" s="43">
        <v>11299</v>
      </c>
      <c r="F218" s="11" t="str">
        <f t="shared" si="33"/>
        <v>N/A</v>
      </c>
      <c r="G218" s="43">
        <v>2015</v>
      </c>
      <c r="H218" s="11" t="str">
        <f t="shared" si="34"/>
        <v>N/A</v>
      </c>
      <c r="I218" s="12">
        <v>-94.9</v>
      </c>
      <c r="J218" s="12">
        <v>-82.2</v>
      </c>
      <c r="K218" s="41" t="s">
        <v>732</v>
      </c>
      <c r="L218" s="9" t="str">
        <f t="shared" si="35"/>
        <v>No</v>
      </c>
    </row>
    <row r="219" spans="1:12" x14ac:dyDescent="0.25">
      <c r="A219" s="42" t="s">
        <v>516</v>
      </c>
      <c r="B219" s="33" t="s">
        <v>217</v>
      </c>
      <c r="C219" s="34">
        <v>1051</v>
      </c>
      <c r="D219" s="11" t="str">
        <f t="shared" si="32"/>
        <v>N/A</v>
      </c>
      <c r="E219" s="34">
        <v>63</v>
      </c>
      <c r="F219" s="11" t="str">
        <f t="shared" si="33"/>
        <v>N/A</v>
      </c>
      <c r="G219" s="34">
        <v>29</v>
      </c>
      <c r="H219" s="11" t="str">
        <f t="shared" si="34"/>
        <v>N/A</v>
      </c>
      <c r="I219" s="12">
        <v>-94</v>
      </c>
      <c r="J219" s="12">
        <v>-54</v>
      </c>
      <c r="K219" s="41" t="s">
        <v>732</v>
      </c>
      <c r="L219" s="9" t="str">
        <f t="shared" si="35"/>
        <v>No</v>
      </c>
    </row>
    <row r="220" spans="1:12" x14ac:dyDescent="0.25">
      <c r="A220" s="42" t="s">
        <v>1384</v>
      </c>
      <c r="B220" s="33" t="s">
        <v>217</v>
      </c>
      <c r="C220" s="43">
        <v>210.33301617999999</v>
      </c>
      <c r="D220" s="11" t="str">
        <f t="shared" si="32"/>
        <v>N/A</v>
      </c>
      <c r="E220" s="43">
        <v>179.34920635</v>
      </c>
      <c r="F220" s="11" t="str">
        <f t="shared" si="33"/>
        <v>N/A</v>
      </c>
      <c r="G220" s="43">
        <v>69.482758621000002</v>
      </c>
      <c r="H220" s="11" t="str">
        <f t="shared" si="34"/>
        <v>N/A</v>
      </c>
      <c r="I220" s="12">
        <v>-14.7</v>
      </c>
      <c r="J220" s="12">
        <v>-61.3</v>
      </c>
      <c r="K220" s="41" t="s">
        <v>732</v>
      </c>
      <c r="L220" s="9" t="str">
        <f t="shared" si="35"/>
        <v>No</v>
      </c>
    </row>
    <row r="221" spans="1:12" ht="25" x14ac:dyDescent="0.25">
      <c r="A221" s="42" t="s">
        <v>1385</v>
      </c>
      <c r="B221" s="33" t="s">
        <v>217</v>
      </c>
      <c r="C221" s="43">
        <v>12791</v>
      </c>
      <c r="D221" s="11" t="str">
        <f t="shared" si="32"/>
        <v>N/A</v>
      </c>
      <c r="E221" s="43">
        <v>60184</v>
      </c>
      <c r="F221" s="11" t="str">
        <f t="shared" si="33"/>
        <v>N/A</v>
      </c>
      <c r="G221" s="43">
        <v>10882</v>
      </c>
      <c r="H221" s="11" t="str">
        <f t="shared" si="34"/>
        <v>N/A</v>
      </c>
      <c r="I221" s="12">
        <v>370.5</v>
      </c>
      <c r="J221" s="12">
        <v>-81.900000000000006</v>
      </c>
      <c r="K221" s="41" t="s">
        <v>732</v>
      </c>
      <c r="L221" s="9" t="str">
        <f t="shared" si="35"/>
        <v>No</v>
      </c>
    </row>
    <row r="222" spans="1:12" x14ac:dyDescent="0.25">
      <c r="A222" s="42" t="s">
        <v>517</v>
      </c>
      <c r="B222" s="33" t="s">
        <v>217</v>
      </c>
      <c r="C222" s="34">
        <v>182</v>
      </c>
      <c r="D222" s="11" t="str">
        <f t="shared" si="32"/>
        <v>N/A</v>
      </c>
      <c r="E222" s="34">
        <v>248</v>
      </c>
      <c r="F222" s="11" t="str">
        <f t="shared" si="33"/>
        <v>N/A</v>
      </c>
      <c r="G222" s="34">
        <v>73</v>
      </c>
      <c r="H222" s="11" t="str">
        <f t="shared" si="34"/>
        <v>N/A</v>
      </c>
      <c r="I222" s="12">
        <v>36.26</v>
      </c>
      <c r="J222" s="12">
        <v>-70.599999999999994</v>
      </c>
      <c r="K222" s="41" t="s">
        <v>732</v>
      </c>
      <c r="L222" s="9" t="str">
        <f t="shared" si="35"/>
        <v>No</v>
      </c>
    </row>
    <row r="223" spans="1:12" ht="25" x14ac:dyDescent="0.25">
      <c r="A223" s="42" t="s">
        <v>1386</v>
      </c>
      <c r="B223" s="33" t="s">
        <v>217</v>
      </c>
      <c r="C223" s="43">
        <v>70.280219779999996</v>
      </c>
      <c r="D223" s="11" t="str">
        <f t="shared" si="32"/>
        <v>N/A</v>
      </c>
      <c r="E223" s="43">
        <v>242.67741935000001</v>
      </c>
      <c r="F223" s="11" t="str">
        <f t="shared" si="33"/>
        <v>N/A</v>
      </c>
      <c r="G223" s="43">
        <v>149.06849314999999</v>
      </c>
      <c r="H223" s="11" t="str">
        <f t="shared" si="34"/>
        <v>N/A</v>
      </c>
      <c r="I223" s="12">
        <v>245.3</v>
      </c>
      <c r="J223" s="12">
        <v>-38.6</v>
      </c>
      <c r="K223" s="41" t="s">
        <v>732</v>
      </c>
      <c r="L223" s="9" t="str">
        <f t="shared" si="35"/>
        <v>No</v>
      </c>
    </row>
    <row r="224" spans="1:12" ht="25" x14ac:dyDescent="0.25">
      <c r="A224" s="42" t="s">
        <v>1387</v>
      </c>
      <c r="B224" s="33" t="s">
        <v>217</v>
      </c>
      <c r="C224" s="43">
        <v>69</v>
      </c>
      <c r="D224" s="11" t="str">
        <f t="shared" si="32"/>
        <v>N/A</v>
      </c>
      <c r="E224" s="43">
        <v>0</v>
      </c>
      <c r="F224" s="11" t="str">
        <f t="shared" si="33"/>
        <v>N/A</v>
      </c>
      <c r="G224" s="43">
        <v>0</v>
      </c>
      <c r="H224" s="11" t="str">
        <f t="shared" si="34"/>
        <v>N/A</v>
      </c>
      <c r="I224" s="12">
        <v>-100</v>
      </c>
      <c r="J224" s="12" t="s">
        <v>1742</v>
      </c>
      <c r="K224" s="41" t="s">
        <v>732</v>
      </c>
      <c r="L224" s="9" t="str">
        <f t="shared" si="35"/>
        <v>N/A</v>
      </c>
    </row>
    <row r="225" spans="1:12" x14ac:dyDescent="0.25">
      <c r="A225" s="42" t="s">
        <v>518</v>
      </c>
      <c r="B225" s="33" t="s">
        <v>217</v>
      </c>
      <c r="C225" s="34">
        <v>11</v>
      </c>
      <c r="D225" s="11" t="str">
        <f t="shared" si="32"/>
        <v>N/A</v>
      </c>
      <c r="E225" s="34">
        <v>0</v>
      </c>
      <c r="F225" s="11" t="str">
        <f t="shared" si="33"/>
        <v>N/A</v>
      </c>
      <c r="G225" s="34">
        <v>0</v>
      </c>
      <c r="H225" s="11" t="str">
        <f t="shared" si="34"/>
        <v>N/A</v>
      </c>
      <c r="I225" s="12">
        <v>-100</v>
      </c>
      <c r="J225" s="12" t="s">
        <v>1742</v>
      </c>
      <c r="K225" s="41" t="s">
        <v>732</v>
      </c>
      <c r="L225" s="9" t="str">
        <f t="shared" si="35"/>
        <v>N/A</v>
      </c>
    </row>
    <row r="226" spans="1:12" x14ac:dyDescent="0.25">
      <c r="A226" s="42" t="s">
        <v>1388</v>
      </c>
      <c r="B226" s="33" t="s">
        <v>217</v>
      </c>
      <c r="C226" s="43">
        <v>34.5</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250928259</v>
      </c>
      <c r="D227" s="11" t="str">
        <f t="shared" si="32"/>
        <v>N/A</v>
      </c>
      <c r="E227" s="43">
        <v>45399047</v>
      </c>
      <c r="F227" s="11" t="str">
        <f t="shared" si="33"/>
        <v>N/A</v>
      </c>
      <c r="G227" s="43">
        <v>17256425</v>
      </c>
      <c r="H227" s="11" t="str">
        <f t="shared" si="34"/>
        <v>N/A</v>
      </c>
      <c r="I227" s="12">
        <v>-81.900000000000006</v>
      </c>
      <c r="J227" s="12">
        <v>-62</v>
      </c>
      <c r="K227" s="41" t="s">
        <v>732</v>
      </c>
      <c r="L227" s="9" t="str">
        <f t="shared" si="35"/>
        <v>No</v>
      </c>
    </row>
    <row r="228" spans="1:12" ht="25" x14ac:dyDescent="0.25">
      <c r="A228" s="42" t="s">
        <v>519</v>
      </c>
      <c r="B228" s="33" t="s">
        <v>217</v>
      </c>
      <c r="C228" s="34">
        <v>5713</v>
      </c>
      <c r="D228" s="11" t="str">
        <f t="shared" si="32"/>
        <v>N/A</v>
      </c>
      <c r="E228" s="34">
        <v>732</v>
      </c>
      <c r="F228" s="11" t="str">
        <f t="shared" si="33"/>
        <v>N/A</v>
      </c>
      <c r="G228" s="34">
        <v>323</v>
      </c>
      <c r="H228" s="11" t="str">
        <f t="shared" si="34"/>
        <v>N/A</v>
      </c>
      <c r="I228" s="12">
        <v>-87.2</v>
      </c>
      <c r="J228" s="12">
        <v>-55.9</v>
      </c>
      <c r="K228" s="41" t="s">
        <v>732</v>
      </c>
      <c r="L228" s="9" t="str">
        <f t="shared" si="35"/>
        <v>No</v>
      </c>
    </row>
    <row r="229" spans="1:12" ht="25" x14ac:dyDescent="0.25">
      <c r="A229" s="42" t="s">
        <v>1390</v>
      </c>
      <c r="B229" s="33" t="s">
        <v>217</v>
      </c>
      <c r="C229" s="43">
        <v>43922.327849000001</v>
      </c>
      <c r="D229" s="11" t="str">
        <f t="shared" si="32"/>
        <v>N/A</v>
      </c>
      <c r="E229" s="43">
        <v>62020.556011000001</v>
      </c>
      <c r="F229" s="11" t="str">
        <f t="shared" si="33"/>
        <v>N/A</v>
      </c>
      <c r="G229" s="43">
        <v>53425.464396000003</v>
      </c>
      <c r="H229" s="11" t="str">
        <f t="shared" si="34"/>
        <v>N/A</v>
      </c>
      <c r="I229" s="12">
        <v>41.21</v>
      </c>
      <c r="J229" s="12">
        <v>-13.9</v>
      </c>
      <c r="K229" s="41" t="s">
        <v>732</v>
      </c>
      <c r="L229" s="9" t="str">
        <f t="shared" si="35"/>
        <v>Yes</v>
      </c>
    </row>
    <row r="230" spans="1:12" x14ac:dyDescent="0.25">
      <c r="A230" s="4" t="s">
        <v>1391</v>
      </c>
      <c r="B230" s="33" t="s">
        <v>217</v>
      </c>
      <c r="C230" s="14">
        <v>385758220</v>
      </c>
      <c r="D230" s="11" t="str">
        <f t="shared" ref="D230:D253" si="36">IF($B230="N/A","N/A",IF(C230&gt;10,"No",IF(C230&lt;-10,"No","Yes")))</f>
        <v>N/A</v>
      </c>
      <c r="E230" s="14">
        <v>122667770</v>
      </c>
      <c r="F230" s="11" t="str">
        <f t="shared" ref="F230:F253" si="37">IF($B230="N/A","N/A",IF(E230&gt;10,"No",IF(E230&lt;-10,"No","Yes")))</f>
        <v>N/A</v>
      </c>
      <c r="G230" s="14">
        <v>24784197</v>
      </c>
      <c r="H230" s="11" t="str">
        <f t="shared" ref="H230:H253" si="38">IF($B230="N/A","N/A",IF(G230&gt;10,"No",IF(G230&lt;-10,"No","Yes")))</f>
        <v>N/A</v>
      </c>
      <c r="I230" s="12">
        <v>-68.2</v>
      </c>
      <c r="J230" s="12">
        <v>-79.8</v>
      </c>
      <c r="K230" s="41" t="s">
        <v>732</v>
      </c>
      <c r="L230" s="9" t="str">
        <f t="shared" ref="L230:L253" si="39">IF(J230="Div by 0", "N/A", IF(K230="N/A","N/A", IF(J230&gt;VALUE(MID(K230,1,2)), "No", IF(J230&lt;-1*VALUE(MID(K230,1,2)), "No", "Yes"))))</f>
        <v>No</v>
      </c>
    </row>
    <row r="231" spans="1:12" x14ac:dyDescent="0.25">
      <c r="A231" s="4" t="s">
        <v>1568</v>
      </c>
      <c r="B231" s="33" t="s">
        <v>217</v>
      </c>
      <c r="C231" s="1">
        <v>12976</v>
      </c>
      <c r="D231" s="1" t="str">
        <f t="shared" si="36"/>
        <v>N/A</v>
      </c>
      <c r="E231" s="1">
        <v>2705</v>
      </c>
      <c r="F231" s="1" t="str">
        <f t="shared" si="37"/>
        <v>N/A</v>
      </c>
      <c r="G231" s="1">
        <v>1058</v>
      </c>
      <c r="H231" s="11" t="str">
        <f t="shared" si="38"/>
        <v>N/A</v>
      </c>
      <c r="I231" s="12">
        <v>-79.2</v>
      </c>
      <c r="J231" s="12">
        <v>-60.9</v>
      </c>
      <c r="K231" s="41" t="s">
        <v>732</v>
      </c>
      <c r="L231" s="9" t="str">
        <f t="shared" si="39"/>
        <v>No</v>
      </c>
    </row>
    <row r="232" spans="1:12" x14ac:dyDescent="0.25">
      <c r="A232" s="4" t="s">
        <v>1569</v>
      </c>
      <c r="B232" s="33" t="s">
        <v>217</v>
      </c>
      <c r="C232" s="14">
        <v>29728.592787000001</v>
      </c>
      <c r="D232" s="11" t="str">
        <f t="shared" si="36"/>
        <v>N/A</v>
      </c>
      <c r="E232" s="14">
        <v>45348.528651000001</v>
      </c>
      <c r="F232" s="11" t="str">
        <f t="shared" si="37"/>
        <v>N/A</v>
      </c>
      <c r="G232" s="14">
        <v>23425.517013000001</v>
      </c>
      <c r="H232" s="11" t="str">
        <f t="shared" si="38"/>
        <v>N/A</v>
      </c>
      <c r="I232" s="12">
        <v>52.54</v>
      </c>
      <c r="J232" s="12">
        <v>-48.3</v>
      </c>
      <c r="K232" s="41" t="s">
        <v>732</v>
      </c>
      <c r="L232" s="9" t="str">
        <f t="shared" si="39"/>
        <v>No</v>
      </c>
    </row>
    <row r="233" spans="1:12" x14ac:dyDescent="0.25">
      <c r="A233" s="46" t="s">
        <v>1570</v>
      </c>
      <c r="B233" s="33" t="s">
        <v>217</v>
      </c>
      <c r="C233" s="14">
        <v>19221.636364000002</v>
      </c>
      <c r="D233" s="11" t="str">
        <f t="shared" si="36"/>
        <v>N/A</v>
      </c>
      <c r="E233" s="14">
        <v>30981.666667000001</v>
      </c>
      <c r="F233" s="11" t="str">
        <f t="shared" si="37"/>
        <v>N/A</v>
      </c>
      <c r="G233" s="14">
        <v>123</v>
      </c>
      <c r="H233" s="11" t="str">
        <f t="shared" si="38"/>
        <v>N/A</v>
      </c>
      <c r="I233" s="12">
        <v>61.18</v>
      </c>
      <c r="J233" s="12">
        <v>-99.6</v>
      </c>
      <c r="K233" s="41" t="s">
        <v>732</v>
      </c>
      <c r="L233" s="9" t="str">
        <f t="shared" si="39"/>
        <v>No</v>
      </c>
    </row>
    <row r="234" spans="1:12" x14ac:dyDescent="0.25">
      <c r="A234" s="46" t="s">
        <v>1571</v>
      </c>
      <c r="B234" s="33" t="s">
        <v>217</v>
      </c>
      <c r="C234" s="14">
        <v>38200.413214</v>
      </c>
      <c r="D234" s="11" t="str">
        <f t="shared" si="36"/>
        <v>N/A</v>
      </c>
      <c r="E234" s="14">
        <v>50759.580914999999</v>
      </c>
      <c r="F234" s="11" t="str">
        <f t="shared" si="37"/>
        <v>N/A</v>
      </c>
      <c r="G234" s="14">
        <v>24132.844181</v>
      </c>
      <c r="H234" s="11" t="str">
        <f t="shared" si="38"/>
        <v>N/A</v>
      </c>
      <c r="I234" s="12">
        <v>32.880000000000003</v>
      </c>
      <c r="J234" s="12">
        <v>-52.5</v>
      </c>
      <c r="K234" s="41" t="s">
        <v>732</v>
      </c>
      <c r="L234" s="9" t="str">
        <f t="shared" si="39"/>
        <v>No</v>
      </c>
    </row>
    <row r="235" spans="1:12" x14ac:dyDescent="0.25">
      <c r="A235" s="46" t="s">
        <v>1572</v>
      </c>
      <c r="B235" s="33" t="s">
        <v>217</v>
      </c>
      <c r="C235" s="14">
        <v>5806.2655266000002</v>
      </c>
      <c r="D235" s="11" t="str">
        <f t="shared" si="36"/>
        <v>N/A</v>
      </c>
      <c r="E235" s="14">
        <v>17756.240933000001</v>
      </c>
      <c r="F235" s="11" t="str">
        <f t="shared" si="37"/>
        <v>N/A</v>
      </c>
      <c r="G235" s="14">
        <v>7287.6744185999996</v>
      </c>
      <c r="H235" s="11" t="str">
        <f t="shared" si="38"/>
        <v>N/A</v>
      </c>
      <c r="I235" s="12">
        <v>205.8</v>
      </c>
      <c r="J235" s="12">
        <v>-59</v>
      </c>
      <c r="K235" s="41" t="s">
        <v>732</v>
      </c>
      <c r="L235" s="9" t="str">
        <f t="shared" si="39"/>
        <v>No</v>
      </c>
    </row>
    <row r="236" spans="1:12" x14ac:dyDescent="0.25">
      <c r="A236" s="46" t="s">
        <v>1573</v>
      </c>
      <c r="B236" s="33" t="s">
        <v>217</v>
      </c>
      <c r="C236" s="14">
        <v>1240.7556918</v>
      </c>
      <c r="D236" s="11" t="str">
        <f t="shared" si="36"/>
        <v>N/A</v>
      </c>
      <c r="E236" s="14">
        <v>2992.75</v>
      </c>
      <c r="F236" s="11" t="str">
        <f t="shared" si="37"/>
        <v>N/A</v>
      </c>
      <c r="G236" s="14" t="s">
        <v>1742</v>
      </c>
      <c r="H236" s="11" t="str">
        <f t="shared" si="38"/>
        <v>N/A</v>
      </c>
      <c r="I236" s="12">
        <v>141.19999999999999</v>
      </c>
      <c r="J236" s="12" t="s">
        <v>1742</v>
      </c>
      <c r="K236" s="41" t="s">
        <v>732</v>
      </c>
      <c r="L236" s="9" t="str">
        <f t="shared" si="39"/>
        <v>N/A</v>
      </c>
    </row>
    <row r="237" spans="1:12" x14ac:dyDescent="0.25">
      <c r="A237" s="42" t="s">
        <v>1574</v>
      </c>
      <c r="B237" s="33" t="s">
        <v>217</v>
      </c>
      <c r="C237" s="11">
        <v>2.0586205528999999</v>
      </c>
      <c r="D237" s="11" t="str">
        <f t="shared" si="36"/>
        <v>N/A</v>
      </c>
      <c r="E237" s="11">
        <v>3.7953725919000001</v>
      </c>
      <c r="F237" s="11" t="str">
        <f t="shared" si="37"/>
        <v>N/A</v>
      </c>
      <c r="G237" s="11">
        <v>2.2690229046999999</v>
      </c>
      <c r="H237" s="11" t="str">
        <f t="shared" si="38"/>
        <v>N/A</v>
      </c>
      <c r="I237" s="12">
        <v>84.36</v>
      </c>
      <c r="J237" s="12">
        <v>-40.200000000000003</v>
      </c>
      <c r="K237" s="41" t="s">
        <v>732</v>
      </c>
      <c r="L237" s="9" t="str">
        <f t="shared" si="39"/>
        <v>No</v>
      </c>
    </row>
    <row r="238" spans="1:12" x14ac:dyDescent="0.25">
      <c r="A238" s="45" t="s">
        <v>1575</v>
      </c>
      <c r="B238" s="33" t="s">
        <v>217</v>
      </c>
      <c r="C238" s="11">
        <v>6.6794503036000004</v>
      </c>
      <c r="D238" s="11" t="str">
        <f t="shared" si="36"/>
        <v>N/A</v>
      </c>
      <c r="E238" s="11">
        <v>1.8072289157000001</v>
      </c>
      <c r="F238" s="11" t="str">
        <f t="shared" si="37"/>
        <v>N/A</v>
      </c>
      <c r="G238" s="11">
        <v>1.0204081632999999</v>
      </c>
      <c r="H238" s="11" t="str">
        <f t="shared" si="38"/>
        <v>N/A</v>
      </c>
      <c r="I238" s="12">
        <v>-72.900000000000006</v>
      </c>
      <c r="J238" s="12">
        <v>-43.5</v>
      </c>
      <c r="K238" s="41" t="s">
        <v>732</v>
      </c>
      <c r="L238" s="9" t="str">
        <f t="shared" si="39"/>
        <v>No</v>
      </c>
    </row>
    <row r="239" spans="1:12" x14ac:dyDescent="0.25">
      <c r="A239" s="45" t="s">
        <v>1576</v>
      </c>
      <c r="B239" s="33" t="s">
        <v>217</v>
      </c>
      <c r="C239" s="11">
        <v>5.0884047786000002</v>
      </c>
      <c r="D239" s="11" t="str">
        <f t="shared" si="36"/>
        <v>N/A</v>
      </c>
      <c r="E239" s="11">
        <v>4.5058254735999999</v>
      </c>
      <c r="F239" s="11" t="str">
        <f t="shared" si="37"/>
        <v>N/A</v>
      </c>
      <c r="G239" s="11">
        <v>2.6705293653000002</v>
      </c>
      <c r="H239" s="11" t="str">
        <f t="shared" si="38"/>
        <v>N/A</v>
      </c>
      <c r="I239" s="12">
        <v>-11.4</v>
      </c>
      <c r="J239" s="12">
        <v>-40.700000000000003</v>
      </c>
      <c r="K239" s="41" t="s">
        <v>732</v>
      </c>
      <c r="L239" s="9" t="str">
        <f t="shared" si="39"/>
        <v>No</v>
      </c>
    </row>
    <row r="240" spans="1:12" x14ac:dyDescent="0.25">
      <c r="A240" s="45" t="s">
        <v>1577</v>
      </c>
      <c r="B240" s="33" t="s">
        <v>217</v>
      </c>
      <c r="C240" s="11">
        <v>0.37953451510000003</v>
      </c>
      <c r="D240" s="11" t="str">
        <f t="shared" si="36"/>
        <v>N/A</v>
      </c>
      <c r="E240" s="11">
        <v>2.0790692663999999</v>
      </c>
      <c r="F240" s="11" t="str">
        <f t="shared" si="37"/>
        <v>N/A</v>
      </c>
      <c r="G240" s="11">
        <v>0.5110530069</v>
      </c>
      <c r="H240" s="11" t="str">
        <f t="shared" si="38"/>
        <v>N/A</v>
      </c>
      <c r="I240" s="12">
        <v>447.8</v>
      </c>
      <c r="J240" s="12">
        <v>-75.400000000000006</v>
      </c>
      <c r="K240" s="41" t="s">
        <v>732</v>
      </c>
      <c r="L240" s="9" t="str">
        <f t="shared" si="39"/>
        <v>No</v>
      </c>
    </row>
    <row r="241" spans="1:12" x14ac:dyDescent="0.25">
      <c r="A241" s="45" t="s">
        <v>1578</v>
      </c>
      <c r="B241" s="33" t="s">
        <v>217</v>
      </c>
      <c r="C241" s="11">
        <v>0.8478665984</v>
      </c>
      <c r="D241" s="11" t="str">
        <f t="shared" si="36"/>
        <v>N/A</v>
      </c>
      <c r="E241" s="11">
        <v>2.0701552616000001</v>
      </c>
      <c r="F241" s="11" t="str">
        <f t="shared" si="37"/>
        <v>N/A</v>
      </c>
      <c r="G241" s="11">
        <v>0</v>
      </c>
      <c r="H241" s="11" t="str">
        <f t="shared" si="38"/>
        <v>N/A</v>
      </c>
      <c r="I241" s="12">
        <v>144.19999999999999</v>
      </c>
      <c r="J241" s="12">
        <v>-100</v>
      </c>
      <c r="K241" s="41" t="s">
        <v>732</v>
      </c>
      <c r="L241" s="9" t="str">
        <f t="shared" si="39"/>
        <v>No</v>
      </c>
    </row>
    <row r="242" spans="1:12" x14ac:dyDescent="0.25">
      <c r="A242" s="4" t="s">
        <v>1403</v>
      </c>
      <c r="B242" s="33" t="s">
        <v>217</v>
      </c>
      <c r="C242" s="14">
        <v>250928259</v>
      </c>
      <c r="D242" s="11" t="str">
        <f t="shared" si="36"/>
        <v>N/A</v>
      </c>
      <c r="E242" s="14">
        <v>45399047</v>
      </c>
      <c r="F242" s="11" t="str">
        <f t="shared" si="37"/>
        <v>N/A</v>
      </c>
      <c r="G242" s="14">
        <v>17256425</v>
      </c>
      <c r="H242" s="11" t="str">
        <f t="shared" si="38"/>
        <v>N/A</v>
      </c>
      <c r="I242" s="12">
        <v>-81.900000000000006</v>
      </c>
      <c r="J242" s="12">
        <v>-62</v>
      </c>
      <c r="K242" s="41" t="s">
        <v>732</v>
      </c>
      <c r="L242" s="9" t="str">
        <f t="shared" si="39"/>
        <v>No</v>
      </c>
    </row>
    <row r="243" spans="1:12" x14ac:dyDescent="0.25">
      <c r="A243" s="4" t="s">
        <v>1579</v>
      </c>
      <c r="B243" s="33" t="s">
        <v>217</v>
      </c>
      <c r="C243" s="1">
        <v>5713</v>
      </c>
      <c r="D243" s="1" t="str">
        <f t="shared" si="36"/>
        <v>N/A</v>
      </c>
      <c r="E243" s="1">
        <v>732</v>
      </c>
      <c r="F243" s="1" t="str">
        <f t="shared" si="37"/>
        <v>N/A</v>
      </c>
      <c r="G243" s="1">
        <v>323</v>
      </c>
      <c r="H243" s="11" t="str">
        <f t="shared" si="38"/>
        <v>N/A</v>
      </c>
      <c r="I243" s="12">
        <v>-87.2</v>
      </c>
      <c r="J243" s="12">
        <v>-55.9</v>
      </c>
      <c r="K243" s="41" t="s">
        <v>732</v>
      </c>
      <c r="L243" s="9" t="str">
        <f t="shared" si="39"/>
        <v>No</v>
      </c>
    </row>
    <row r="244" spans="1:12" ht="25" x14ac:dyDescent="0.25">
      <c r="A244" s="4" t="s">
        <v>1580</v>
      </c>
      <c r="B244" s="33" t="s">
        <v>217</v>
      </c>
      <c r="C244" s="14">
        <v>43922.327849000001</v>
      </c>
      <c r="D244" s="11" t="str">
        <f t="shared" si="36"/>
        <v>N/A</v>
      </c>
      <c r="E244" s="14">
        <v>62020.556011000001</v>
      </c>
      <c r="F244" s="11" t="str">
        <f t="shared" si="37"/>
        <v>N/A</v>
      </c>
      <c r="G244" s="14">
        <v>53425.464396000003</v>
      </c>
      <c r="H244" s="11" t="str">
        <f t="shared" si="38"/>
        <v>N/A</v>
      </c>
      <c r="I244" s="12">
        <v>41.21</v>
      </c>
      <c r="J244" s="12">
        <v>-13.9</v>
      </c>
      <c r="K244" s="41" t="s">
        <v>732</v>
      </c>
      <c r="L244" s="9" t="str">
        <f t="shared" si="39"/>
        <v>Yes</v>
      </c>
    </row>
    <row r="245" spans="1:12" ht="25" x14ac:dyDescent="0.25">
      <c r="A245" s="46" t="s">
        <v>1581</v>
      </c>
      <c r="B245" s="33" t="s">
        <v>217</v>
      </c>
      <c r="C245" s="14">
        <v>13899.731967</v>
      </c>
      <c r="D245" s="11" t="str">
        <f t="shared" si="36"/>
        <v>N/A</v>
      </c>
      <c r="E245" s="14">
        <v>14910.444444000001</v>
      </c>
      <c r="F245" s="11" t="str">
        <f t="shared" si="37"/>
        <v>N/A</v>
      </c>
      <c r="G245" s="14">
        <v>123</v>
      </c>
      <c r="H245" s="11" t="str">
        <f t="shared" si="38"/>
        <v>N/A</v>
      </c>
      <c r="I245" s="12">
        <v>7.2709999999999999</v>
      </c>
      <c r="J245" s="12">
        <v>-99.2</v>
      </c>
      <c r="K245" s="41" t="s">
        <v>732</v>
      </c>
      <c r="L245" s="9" t="str">
        <f t="shared" si="39"/>
        <v>No</v>
      </c>
    </row>
    <row r="246" spans="1:12" ht="25" x14ac:dyDescent="0.25">
      <c r="A246" s="46" t="s">
        <v>1582</v>
      </c>
      <c r="B246" s="33" t="s">
        <v>217</v>
      </c>
      <c r="C246" s="14">
        <v>52990.366918</v>
      </c>
      <c r="D246" s="11" t="str">
        <f t="shared" si="36"/>
        <v>N/A</v>
      </c>
      <c r="E246" s="14">
        <v>62764.681501999999</v>
      </c>
      <c r="F246" s="11" t="str">
        <f t="shared" si="37"/>
        <v>N/A</v>
      </c>
      <c r="G246" s="14">
        <v>53695.388715000001</v>
      </c>
      <c r="H246" s="11" t="str">
        <f t="shared" si="38"/>
        <v>N/A</v>
      </c>
      <c r="I246" s="12">
        <v>18.45</v>
      </c>
      <c r="J246" s="12">
        <v>-14.4</v>
      </c>
      <c r="K246" s="41" t="s">
        <v>732</v>
      </c>
      <c r="L246" s="9" t="str">
        <f t="shared" si="39"/>
        <v>Yes</v>
      </c>
    </row>
    <row r="247" spans="1:12" ht="25" x14ac:dyDescent="0.25">
      <c r="A247" s="46" t="s">
        <v>1583</v>
      </c>
      <c r="B247" s="33" t="s">
        <v>217</v>
      </c>
      <c r="C247" s="14">
        <v>60399.9</v>
      </c>
      <c r="D247" s="11" t="str">
        <f t="shared" si="36"/>
        <v>N/A</v>
      </c>
      <c r="E247" s="14">
        <v>24435.666667000001</v>
      </c>
      <c r="F247" s="11" t="str">
        <f t="shared" si="37"/>
        <v>N/A</v>
      </c>
      <c r="G247" s="14">
        <v>42491</v>
      </c>
      <c r="H247" s="11" t="str">
        <f t="shared" si="38"/>
        <v>N/A</v>
      </c>
      <c r="I247" s="12">
        <v>-59.5</v>
      </c>
      <c r="J247" s="12">
        <v>73.89</v>
      </c>
      <c r="K247" s="41" t="s">
        <v>732</v>
      </c>
      <c r="L247" s="9" t="str">
        <f t="shared" si="39"/>
        <v>No</v>
      </c>
    </row>
    <row r="248" spans="1:12" ht="25" x14ac:dyDescent="0.25">
      <c r="A248" s="46" t="s">
        <v>1584</v>
      </c>
      <c r="B248" s="33" t="s">
        <v>217</v>
      </c>
      <c r="C248" s="14">
        <v>8830.7777778</v>
      </c>
      <c r="D248" s="11" t="str">
        <f t="shared" si="36"/>
        <v>N/A</v>
      </c>
      <c r="E248" s="14">
        <v>63740</v>
      </c>
      <c r="F248" s="11" t="str">
        <f t="shared" si="37"/>
        <v>N/A</v>
      </c>
      <c r="G248" s="14" t="s">
        <v>1742</v>
      </c>
      <c r="H248" s="11" t="str">
        <f t="shared" si="38"/>
        <v>N/A</v>
      </c>
      <c r="I248" s="12">
        <v>621.79999999999995</v>
      </c>
      <c r="J248" s="12" t="s">
        <v>1742</v>
      </c>
      <c r="K248" s="41" t="s">
        <v>732</v>
      </c>
      <c r="L248" s="9" t="str">
        <f t="shared" si="39"/>
        <v>N/A</v>
      </c>
    </row>
    <row r="249" spans="1:12" ht="25" x14ac:dyDescent="0.25">
      <c r="A249" s="42" t="s">
        <v>1585</v>
      </c>
      <c r="B249" s="33" t="s">
        <v>217</v>
      </c>
      <c r="C249" s="11">
        <v>0.90635783130000003</v>
      </c>
      <c r="D249" s="11" t="str">
        <f t="shared" si="36"/>
        <v>N/A</v>
      </c>
      <c r="E249" s="11">
        <v>1.0270657069</v>
      </c>
      <c r="F249" s="11" t="str">
        <f t="shared" si="37"/>
        <v>N/A</v>
      </c>
      <c r="G249" s="11">
        <v>0.6927168225</v>
      </c>
      <c r="H249" s="11" t="str">
        <f t="shared" si="38"/>
        <v>N/A</v>
      </c>
      <c r="I249" s="12">
        <v>13.32</v>
      </c>
      <c r="J249" s="12">
        <v>-32.6</v>
      </c>
      <c r="K249" s="41" t="s">
        <v>732</v>
      </c>
      <c r="L249" s="9" t="str">
        <f t="shared" si="39"/>
        <v>No</v>
      </c>
    </row>
    <row r="250" spans="1:12" ht="25" x14ac:dyDescent="0.25">
      <c r="A250" s="45" t="s">
        <v>1586</v>
      </c>
      <c r="B250" s="33" t="s">
        <v>217</v>
      </c>
      <c r="C250" s="11">
        <v>5.2612655800999999</v>
      </c>
      <c r="D250" s="11" t="str">
        <f t="shared" si="36"/>
        <v>N/A</v>
      </c>
      <c r="E250" s="11">
        <v>1.8072289157000001</v>
      </c>
      <c r="F250" s="11" t="str">
        <f t="shared" si="37"/>
        <v>N/A</v>
      </c>
      <c r="G250" s="11">
        <v>1.0204081632999999</v>
      </c>
      <c r="H250" s="11" t="str">
        <f t="shared" si="38"/>
        <v>N/A</v>
      </c>
      <c r="I250" s="12">
        <v>-65.7</v>
      </c>
      <c r="J250" s="12">
        <v>-43.5</v>
      </c>
      <c r="K250" s="41" t="s">
        <v>732</v>
      </c>
      <c r="L250" s="9" t="str">
        <f t="shared" si="39"/>
        <v>No</v>
      </c>
    </row>
    <row r="251" spans="1:12" ht="25" x14ac:dyDescent="0.25">
      <c r="A251" s="45" t="s">
        <v>1587</v>
      </c>
      <c r="B251" s="33" t="s">
        <v>217</v>
      </c>
      <c r="C251" s="11">
        <v>2.4607167955000002</v>
      </c>
      <c r="D251" s="11" t="str">
        <f t="shared" si="36"/>
        <v>N/A</v>
      </c>
      <c r="E251" s="11">
        <v>1.4246651343000001</v>
      </c>
      <c r="F251" s="11" t="str">
        <f t="shared" si="37"/>
        <v>N/A</v>
      </c>
      <c r="G251" s="11">
        <v>0.84013695020000001</v>
      </c>
      <c r="H251" s="11" t="str">
        <f t="shared" si="38"/>
        <v>N/A</v>
      </c>
      <c r="I251" s="12">
        <v>-42.1</v>
      </c>
      <c r="J251" s="12">
        <v>-41</v>
      </c>
      <c r="K251" s="41" t="s">
        <v>732</v>
      </c>
      <c r="L251" s="9" t="str">
        <f t="shared" si="39"/>
        <v>No</v>
      </c>
    </row>
    <row r="252" spans="1:12" ht="25" x14ac:dyDescent="0.25">
      <c r="A252" s="45" t="s">
        <v>1588</v>
      </c>
      <c r="B252" s="33" t="s">
        <v>217</v>
      </c>
      <c r="C252" s="11">
        <v>3.4161523000000001E-3</v>
      </c>
      <c r="D252" s="11" t="str">
        <f t="shared" si="36"/>
        <v>N/A</v>
      </c>
      <c r="E252" s="11">
        <v>1.6158569399999999E-2</v>
      </c>
      <c r="F252" s="11" t="str">
        <f t="shared" si="37"/>
        <v>N/A</v>
      </c>
      <c r="G252" s="11">
        <v>3.5654860900000002E-2</v>
      </c>
      <c r="H252" s="11" t="str">
        <f t="shared" si="38"/>
        <v>N/A</v>
      </c>
      <c r="I252" s="12">
        <v>373</v>
      </c>
      <c r="J252" s="12">
        <v>120.7</v>
      </c>
      <c r="K252" s="41" t="s">
        <v>732</v>
      </c>
      <c r="L252" s="9" t="str">
        <f t="shared" si="39"/>
        <v>No</v>
      </c>
    </row>
    <row r="253" spans="1:12" ht="25" x14ac:dyDescent="0.25">
      <c r="A253" s="45" t="s">
        <v>1589</v>
      </c>
      <c r="B253" s="33" t="s">
        <v>217</v>
      </c>
      <c r="C253" s="11">
        <v>6.6819608999999997E-3</v>
      </c>
      <c r="D253" s="11" t="str">
        <f t="shared" si="36"/>
        <v>N/A</v>
      </c>
      <c r="E253" s="11">
        <v>5.7504312799999999E-2</v>
      </c>
      <c r="F253" s="11" t="str">
        <f t="shared" si="37"/>
        <v>N/A</v>
      </c>
      <c r="G253" s="11">
        <v>0</v>
      </c>
      <c r="H253" s="11" t="str">
        <f t="shared" si="38"/>
        <v>N/A</v>
      </c>
      <c r="I253" s="12">
        <v>760.6</v>
      </c>
      <c r="J253" s="12">
        <v>-100</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160917</v>
      </c>
      <c r="D7" s="125" t="str">
        <f>IF($B7="N/A","N/A",IF(C7&gt;15,"No",IF(C7&lt;-15,"No","Yes")))</f>
        <v>N/A</v>
      </c>
      <c r="E7" s="124">
        <v>180579</v>
      </c>
      <c r="F7" s="125" t="str">
        <f>IF($B7="N/A","N/A",IF(E7&gt;15,"No",IF(E7&lt;-15,"No","Yes")))</f>
        <v>N/A</v>
      </c>
      <c r="G7" s="124">
        <v>166272</v>
      </c>
      <c r="H7" s="125" t="str">
        <f>IF($B7="N/A","N/A",IF(G7&gt;15,"No",IF(G7&lt;-15,"No","Yes")))</f>
        <v>N/A</v>
      </c>
      <c r="I7" s="126">
        <v>12.22</v>
      </c>
      <c r="J7" s="126">
        <v>-7.92</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4.6778772132000004</v>
      </c>
      <c r="H8" s="125" t="str">
        <f>IF($B8="N/A","N/A",IF(G8&gt;15,"No",IF(G8&lt;-15,"No","Yes")))</f>
        <v>N/A</v>
      </c>
      <c r="I8" s="126" t="s">
        <v>217</v>
      </c>
      <c r="J8" s="126" t="s">
        <v>217</v>
      </c>
      <c r="K8" s="125" t="str">
        <f t="shared" si="0"/>
        <v>N/A</v>
      </c>
    </row>
    <row r="9" spans="1:11" x14ac:dyDescent="0.25">
      <c r="A9" s="24" t="s">
        <v>306</v>
      </c>
      <c r="B9" s="117" t="s">
        <v>217</v>
      </c>
      <c r="C9" s="116">
        <v>36.811523952999998</v>
      </c>
      <c r="D9" s="116" t="str">
        <f>IF($B9="N/A","N/A",IF(C9&gt;15,"No",IF(C9&lt;-15,"No","Yes")))</f>
        <v>N/A</v>
      </c>
      <c r="E9" s="116">
        <v>90.121774957</v>
      </c>
      <c r="F9" s="116" t="str">
        <f>IF($B9="N/A","N/A",IF(E9&gt;15,"No",IF(E9&lt;-15,"No","Yes")))</f>
        <v>N/A</v>
      </c>
      <c r="G9" s="116">
        <v>95.322122786999998</v>
      </c>
      <c r="H9" s="116" t="str">
        <f>IF($B9="N/A","N/A",IF(G9&gt;15,"No",IF(G9&lt;-15,"No","Yes")))</f>
        <v>N/A</v>
      </c>
      <c r="I9" s="122">
        <v>144.80000000000001</v>
      </c>
      <c r="J9" s="122">
        <v>5.77</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99.971733064000006</v>
      </c>
      <c r="H11" s="116" t="str">
        <f>IF($B11="N/A","N/A",IF(G11&gt;100,"No",IF(G11&lt;95,"No","Yes")))</f>
        <v>Yes</v>
      </c>
      <c r="I11" s="122" t="s">
        <v>217</v>
      </c>
      <c r="J11" s="122">
        <v>-2.8000000000000001E-2</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99.995569806000006</v>
      </c>
      <c r="F13" s="116" t="str">
        <f t="shared" si="2"/>
        <v>Yes</v>
      </c>
      <c r="G13" s="116">
        <v>99.998797151999995</v>
      </c>
      <c r="H13" s="116" t="str">
        <f t="shared" si="3"/>
        <v>Yes</v>
      </c>
      <c r="I13" s="122" t="s">
        <v>217</v>
      </c>
      <c r="J13" s="122">
        <v>3.2000000000000002E-3</v>
      </c>
      <c r="K13" s="116" t="str">
        <f t="shared" si="0"/>
        <v>Yes</v>
      </c>
    </row>
    <row r="14" spans="1:11" x14ac:dyDescent="0.25">
      <c r="A14" s="27" t="s">
        <v>309</v>
      </c>
      <c r="B14" s="117" t="s">
        <v>217</v>
      </c>
      <c r="C14" s="128">
        <v>101681</v>
      </c>
      <c r="D14" s="116" t="str">
        <f>IF($B14="N/A","N/A",IF(C14&gt;15,"No",IF(C14&lt;-15,"No","Yes")))</f>
        <v>N/A</v>
      </c>
      <c r="E14" s="128">
        <v>17838</v>
      </c>
      <c r="F14" s="116" t="str">
        <f>IF($B14="N/A","N/A",IF(E14&gt;15,"No",IF(E14&lt;-15,"No","Yes")))</f>
        <v>N/A</v>
      </c>
      <c r="G14" s="128">
        <v>7778</v>
      </c>
      <c r="H14" s="116" t="str">
        <f>IF($B14="N/A","N/A",IF(G14&gt;15,"No",IF(G14&lt;-15,"No","Yes")))</f>
        <v>N/A</v>
      </c>
      <c r="I14" s="122">
        <v>-82.5</v>
      </c>
      <c r="J14" s="122">
        <v>-56.4</v>
      </c>
      <c r="K14" s="116" t="str">
        <f t="shared" si="0"/>
        <v>No</v>
      </c>
    </row>
    <row r="15" spans="1:11" x14ac:dyDescent="0.25">
      <c r="A15" s="24" t="s">
        <v>435</v>
      </c>
      <c r="B15" s="117" t="s">
        <v>219</v>
      </c>
      <c r="C15" s="116">
        <v>7.2806128972000002</v>
      </c>
      <c r="D15" s="116" t="str">
        <f>IF($B15="N/A","N/A",IF(C15&gt;20,"No",IF(C15&lt;5,"No","Yes")))</f>
        <v>Yes</v>
      </c>
      <c r="E15" s="116">
        <v>40.071756923000002</v>
      </c>
      <c r="F15" s="116" t="str">
        <f>IF($B15="N/A","N/A",IF(E15&gt;20,"No",IF(E15&lt;5,"No","Yes")))</f>
        <v>No</v>
      </c>
      <c r="G15" s="116">
        <v>90.704551299000002</v>
      </c>
      <c r="H15" s="116" t="str">
        <f>IF($B15="N/A","N/A",IF(G15&gt;20,"No",IF(G15&lt;5,"No","Yes")))</f>
        <v>No</v>
      </c>
      <c r="I15" s="122">
        <v>450.4</v>
      </c>
      <c r="J15" s="122">
        <v>126.4</v>
      </c>
      <c r="K15" s="116" t="str">
        <f t="shared" si="0"/>
        <v>No</v>
      </c>
    </row>
    <row r="16" spans="1:11" x14ac:dyDescent="0.25">
      <c r="A16" s="24" t="s">
        <v>436</v>
      </c>
      <c r="B16" s="117" t="s">
        <v>217</v>
      </c>
      <c r="C16" s="116" t="s">
        <v>217</v>
      </c>
      <c r="D16" s="116" t="str">
        <f>IF($B16="N/A","N/A",IF(C16&gt;15,"No",IF(C16&lt;-15,"No","Yes")))</f>
        <v>N/A</v>
      </c>
      <c r="E16" s="116" t="s">
        <v>217</v>
      </c>
      <c r="F16" s="116" t="str">
        <f>IF($B16="N/A","N/A",IF(E16&gt;15,"No",IF(E16&lt;-15,"No","Yes")))</f>
        <v>N/A</v>
      </c>
      <c r="G16" s="116">
        <v>9.2954487014999998</v>
      </c>
      <c r="H16" s="116" t="str">
        <f>IF($B16="N/A","N/A",IF(G16&gt;15,"No",IF(G16&lt;-15,"No","Yes")))</f>
        <v>N/A</v>
      </c>
      <c r="I16" s="122" t="s">
        <v>217</v>
      </c>
      <c r="J16" s="122" t="s">
        <v>217</v>
      </c>
      <c r="K16" s="116" t="str">
        <f t="shared" si="0"/>
        <v>N/A</v>
      </c>
    </row>
    <row r="17" spans="1:11" x14ac:dyDescent="0.25">
      <c r="A17" s="24" t="s">
        <v>437</v>
      </c>
      <c r="B17" s="117" t="s">
        <v>217</v>
      </c>
      <c r="C17" s="116">
        <v>3.1697170563000001</v>
      </c>
      <c r="D17" s="116" t="str">
        <f>IF($B17="N/A","N/A",IF(C17&gt;15,"No",IF(C17&lt;-15,"No","Yes")))</f>
        <v>N/A</v>
      </c>
      <c r="E17" s="116">
        <v>0.9698396681</v>
      </c>
      <c r="F17" s="116" t="str">
        <f>IF($B17="N/A","N/A",IF(E17&gt;15,"No",IF(E17&lt;-15,"No","Yes")))</f>
        <v>N/A</v>
      </c>
      <c r="G17" s="116">
        <v>1.8513756750000001</v>
      </c>
      <c r="H17" s="116" t="str">
        <f>IF($B17="N/A","N/A",IF(G17&gt;15,"No",IF(G17&lt;-15,"No","Yes")))</f>
        <v>N/A</v>
      </c>
      <c r="I17" s="122">
        <v>-69.400000000000006</v>
      </c>
      <c r="J17" s="122">
        <v>90.9</v>
      </c>
      <c r="K17" s="116" t="str">
        <f t="shared" si="0"/>
        <v>No</v>
      </c>
    </row>
    <row r="18" spans="1:11" x14ac:dyDescent="0.25">
      <c r="A18" s="24" t="s">
        <v>813</v>
      </c>
      <c r="B18" s="117" t="s">
        <v>217</v>
      </c>
      <c r="C18" s="135">
        <v>10388.892647000001</v>
      </c>
      <c r="D18" s="116" t="str">
        <f>IF($B18="N/A","N/A",IF(C18&gt;15,"No",IF(C18&lt;-15,"No","Yes")))</f>
        <v>N/A</v>
      </c>
      <c r="E18" s="135">
        <v>3003.7456646999999</v>
      </c>
      <c r="F18" s="116" t="str">
        <f>IF($B18="N/A","N/A",IF(E18&gt;15,"No",IF(E18&lt;-15,"No","Yes")))</f>
        <v>N/A</v>
      </c>
      <c r="G18" s="135">
        <v>1271.8402778</v>
      </c>
      <c r="H18" s="116" t="str">
        <f>IF($B18="N/A","N/A",IF(G18&gt;15,"No",IF(G18&lt;-15,"No","Yes")))</f>
        <v>N/A</v>
      </c>
      <c r="I18" s="122">
        <v>-71.099999999999994</v>
      </c>
      <c r="J18" s="122">
        <v>-57.7</v>
      </c>
      <c r="K18" s="116" t="str">
        <f t="shared" si="0"/>
        <v>No</v>
      </c>
    </row>
    <row r="19" spans="1:11" x14ac:dyDescent="0.25">
      <c r="A19" s="3" t="s">
        <v>310</v>
      </c>
      <c r="B19" s="117" t="s">
        <v>217</v>
      </c>
      <c r="C19" s="128">
        <v>827</v>
      </c>
      <c r="D19" s="117" t="s">
        <v>217</v>
      </c>
      <c r="E19" s="128">
        <v>559</v>
      </c>
      <c r="F19" s="117" t="s">
        <v>217</v>
      </c>
      <c r="G19" s="128">
        <v>11</v>
      </c>
      <c r="H19" s="116" t="str">
        <f>IF($B19="N/A","N/A",IF(G19&gt;15,"No",IF(G19&lt;-15,"No","Yes")))</f>
        <v>N/A</v>
      </c>
      <c r="I19" s="122">
        <v>-32.4</v>
      </c>
      <c r="J19" s="122">
        <v>-99.5</v>
      </c>
      <c r="K19" s="116" t="str">
        <f t="shared" si="0"/>
        <v>No</v>
      </c>
    </row>
    <row r="20" spans="1:11" x14ac:dyDescent="0.25">
      <c r="A20" s="3" t="s">
        <v>350</v>
      </c>
      <c r="B20" s="117" t="s">
        <v>217</v>
      </c>
      <c r="C20" s="128" t="s">
        <v>217</v>
      </c>
      <c r="D20" s="117" t="s">
        <v>217</v>
      </c>
      <c r="E20" s="128" t="s">
        <v>217</v>
      </c>
      <c r="F20" s="117" t="s">
        <v>217</v>
      </c>
      <c r="G20" s="129">
        <v>1.8042724999999999E-3</v>
      </c>
      <c r="H20" s="116" t="str">
        <f>IF($B20="N/A","N/A",IF(G20&gt;15,"No",IF(G20&lt;-15,"No","Yes")))</f>
        <v>N/A</v>
      </c>
      <c r="I20" s="122" t="s">
        <v>217</v>
      </c>
      <c r="J20" s="122" t="s">
        <v>217</v>
      </c>
      <c r="K20" s="116" t="str">
        <f t="shared" si="0"/>
        <v>N/A</v>
      </c>
    </row>
    <row r="21" spans="1:11" ht="25" x14ac:dyDescent="0.25">
      <c r="A21" s="3" t="s">
        <v>814</v>
      </c>
      <c r="B21" s="117" t="s">
        <v>217</v>
      </c>
      <c r="C21" s="130">
        <v>4643.3639660999997</v>
      </c>
      <c r="D21" s="116" t="str">
        <f>IF($B21="N/A","N/A",IF(C21&gt;60,"No",IF(C21&lt;15,"No","Yes")))</f>
        <v>N/A</v>
      </c>
      <c r="E21" s="130">
        <v>3128.0644007000001</v>
      </c>
      <c r="F21" s="116" t="str">
        <f>IF($B21="N/A","N/A",IF(E21&gt;60,"No",IF(E21&lt;15,"No","Yes")))</f>
        <v>N/A</v>
      </c>
      <c r="G21" s="130">
        <v>842.33333332999996</v>
      </c>
      <c r="H21" s="116" t="str">
        <f>IF($B21="N/A","N/A",IF(G21&gt;60,"No",IF(G21&lt;15,"No","Yes")))</f>
        <v>N/A</v>
      </c>
      <c r="I21" s="122">
        <v>-32.6</v>
      </c>
      <c r="J21" s="122">
        <v>-73.099999999999994</v>
      </c>
      <c r="K21" s="116" t="str">
        <f t="shared" si="0"/>
        <v>No</v>
      </c>
    </row>
    <row r="22" spans="1:11" x14ac:dyDescent="0.25">
      <c r="A22" s="3" t="s">
        <v>815</v>
      </c>
      <c r="B22" s="117" t="s">
        <v>221</v>
      </c>
      <c r="C22" s="128">
        <v>11</v>
      </c>
      <c r="D22" s="116" t="str">
        <f>IF($B22="N/A","N/A",IF(C22="N/A","N/A",IF(C22=0,"Yes","No")))</f>
        <v>No</v>
      </c>
      <c r="E22" s="128">
        <v>0</v>
      </c>
      <c r="F22" s="116" t="str">
        <f>IF($B22="N/A","N/A",IF(E22="N/A","N/A",IF(E22=0,"Yes","No")))</f>
        <v>Yes</v>
      </c>
      <c r="G22" s="128">
        <v>0</v>
      </c>
      <c r="H22" s="116" t="str">
        <f>IF($B22="N/A","N/A",IF(G22=0,"Yes","No"))</f>
        <v>Yes</v>
      </c>
      <c r="I22" s="122">
        <v>-100</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94278</v>
      </c>
      <c r="D6" s="9" t="str">
        <f>IF($B6="N/A","N/A",IF(C6&gt;15,"No",IF(C6&lt;-15,"No","Yes")))</f>
        <v>N/A</v>
      </c>
      <c r="E6" s="34">
        <v>10690</v>
      </c>
      <c r="F6" s="9" t="str">
        <f>IF($B6="N/A","N/A",IF(E6&gt;15,"No",IF(E6&lt;-15,"No","Yes")))</f>
        <v>N/A</v>
      </c>
      <c r="G6" s="34">
        <v>723</v>
      </c>
      <c r="H6" s="9" t="str">
        <f>IF($B6="N/A","N/A",IF(G6&gt;15,"No",IF(G6&lt;-15,"No","Yes")))</f>
        <v>N/A</v>
      </c>
      <c r="I6" s="10">
        <v>-88.7</v>
      </c>
      <c r="J6" s="10">
        <v>-93.2</v>
      </c>
      <c r="K6" s="9" t="str">
        <f t="shared" ref="K6:K36" si="0">IF(J6="Div by 0", "N/A", IF(J6="N/A","N/A", IF(J6&gt;30, "No", IF(J6&lt;-30, "No", "Yes"))))</f>
        <v>No</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4476.2660747999998</v>
      </c>
      <c r="D9" s="9" t="str">
        <f>IF($B9="N/A","N/A",IF(C9&gt;7000,"No",IF(C9&lt;2000,"No","Yes")))</f>
        <v>Yes</v>
      </c>
      <c r="E9" s="76">
        <v>7509.5013096000002</v>
      </c>
      <c r="F9" s="9" t="str">
        <f>IF($B9="N/A","N/A",IF(E9&gt;7000,"No",IF(E9&lt;2000,"No","Yes")))</f>
        <v>No</v>
      </c>
      <c r="G9" s="76">
        <v>5445.8049793</v>
      </c>
      <c r="H9" s="9" t="str">
        <f>IF($B9="N/A","N/A",IF(G9&gt;7000,"No",IF(G9&lt;2000,"No","Yes")))</f>
        <v>Yes</v>
      </c>
      <c r="I9" s="10">
        <v>67.760000000000005</v>
      </c>
      <c r="J9" s="10">
        <v>-27.5</v>
      </c>
      <c r="K9" s="9" t="str">
        <f t="shared" si="0"/>
        <v>Yes</v>
      </c>
    </row>
    <row r="10" spans="1:11" x14ac:dyDescent="0.25">
      <c r="A10" s="90" t="s">
        <v>819</v>
      </c>
      <c r="B10" s="33" t="s">
        <v>217</v>
      </c>
      <c r="C10" s="76">
        <v>1017.2892154</v>
      </c>
      <c r="D10" s="9" t="str">
        <f>IF($B10="N/A","N/A",IF(C10&gt;15,"No",IF(C10&lt;-15,"No","Yes")))</f>
        <v>N/A</v>
      </c>
      <c r="E10" s="76">
        <v>1178.0324109000001</v>
      </c>
      <c r="F10" s="9" t="str">
        <f>IF($B10="N/A","N/A",IF(E10&gt;15,"No",IF(E10&lt;-15,"No","Yes")))</f>
        <v>N/A</v>
      </c>
      <c r="G10" s="76">
        <v>843.36102168000002</v>
      </c>
      <c r="H10" s="9" t="str">
        <f>IF($B10="N/A","N/A",IF(G10&gt;15,"No",IF(G10&lt;-15,"No","Yes")))</f>
        <v>N/A</v>
      </c>
      <c r="I10" s="10">
        <v>15.8</v>
      </c>
      <c r="J10" s="10">
        <v>-28.4</v>
      </c>
      <c r="K10" s="9" t="str">
        <f t="shared" si="0"/>
        <v>Yes</v>
      </c>
    </row>
    <row r="11" spans="1:11" x14ac:dyDescent="0.25">
      <c r="A11" s="90" t="s">
        <v>313</v>
      </c>
      <c r="B11" s="33" t="s">
        <v>223</v>
      </c>
      <c r="C11" s="9">
        <v>0.232291733</v>
      </c>
      <c r="D11" s="9" t="str">
        <f>IF($B11="N/A","N/A",IF(C11&gt;10,"No",IF(C11&lt;=0,"No","Yes")))</f>
        <v>Yes</v>
      </c>
      <c r="E11" s="9">
        <v>1.8709073900000001E-2</v>
      </c>
      <c r="F11" s="9" t="str">
        <f>IF($B11="N/A","N/A",IF(E11&gt;10,"No",IF(E11&lt;=0,"No","Yes")))</f>
        <v>Yes</v>
      </c>
      <c r="G11" s="9">
        <v>0</v>
      </c>
      <c r="H11" s="9" t="str">
        <f>IF($B11="N/A","N/A",IF(G11&gt;10,"No",IF(G11&lt;=0,"No","Yes")))</f>
        <v>No</v>
      </c>
      <c r="I11" s="10">
        <v>-91.9</v>
      </c>
      <c r="J11" s="10">
        <v>-100</v>
      </c>
      <c r="K11" s="9" t="str">
        <f t="shared" si="0"/>
        <v>No</v>
      </c>
    </row>
    <row r="12" spans="1:11" x14ac:dyDescent="0.25">
      <c r="A12" s="90" t="s">
        <v>820</v>
      </c>
      <c r="B12" s="33" t="s">
        <v>217</v>
      </c>
      <c r="C12" s="76">
        <v>3636.0410959000001</v>
      </c>
      <c r="D12" s="9" t="str">
        <f>IF($B12="N/A","N/A",IF(C12&gt;15,"No",IF(C12&lt;-15,"No","Yes")))</f>
        <v>N/A</v>
      </c>
      <c r="E12" s="76">
        <v>1049</v>
      </c>
      <c r="F12" s="9" t="str">
        <f>IF($B12="N/A","N/A",IF(E12&gt;15,"No",IF(E12&lt;-15,"No","Yes")))</f>
        <v>N/A</v>
      </c>
      <c r="G12" s="76" t="s">
        <v>1742</v>
      </c>
      <c r="H12" s="9" t="str">
        <f>IF($B12="N/A","N/A",IF(G12&gt;15,"No",IF(G12&lt;-15,"No","Yes")))</f>
        <v>N/A</v>
      </c>
      <c r="I12" s="10">
        <v>-71.099999999999994</v>
      </c>
      <c r="J12" s="10" t="s">
        <v>1742</v>
      </c>
      <c r="K12" s="9" t="str">
        <f t="shared" si="0"/>
        <v>N/A</v>
      </c>
    </row>
    <row r="13" spans="1:11" x14ac:dyDescent="0.25">
      <c r="A13" s="90" t="s">
        <v>314</v>
      </c>
      <c r="B13" s="33" t="s">
        <v>218</v>
      </c>
      <c r="C13" s="8">
        <v>99.845138844999994</v>
      </c>
      <c r="D13" s="9" t="str">
        <f>IF($B13="N/A","N/A",IF(C13&gt;100,"No",IF(C13&lt;95,"No","Yes")))</f>
        <v>Yes</v>
      </c>
      <c r="E13" s="8">
        <v>99.036482694</v>
      </c>
      <c r="F13" s="9" t="str">
        <f>IF($B13="N/A","N/A",IF(E13&gt;100,"No",IF(E13&lt;95,"No","Yes")))</f>
        <v>Yes</v>
      </c>
      <c r="G13" s="8">
        <v>96.957123097999997</v>
      </c>
      <c r="H13" s="9" t="str">
        <f>IF($B13="N/A","N/A",IF(G13&gt;100,"No",IF(G13&lt;95,"No","Yes")))</f>
        <v>Yes</v>
      </c>
      <c r="I13" s="10">
        <v>-0.81</v>
      </c>
      <c r="J13" s="10">
        <v>-2.1</v>
      </c>
      <c r="K13" s="9" t="str">
        <f t="shared" si="0"/>
        <v>Yes</v>
      </c>
    </row>
    <row r="14" spans="1:11" x14ac:dyDescent="0.25">
      <c r="A14" s="90" t="s">
        <v>821</v>
      </c>
      <c r="B14" s="33" t="s">
        <v>224</v>
      </c>
      <c r="C14" s="8">
        <v>1.1449453958</v>
      </c>
      <c r="D14" s="9" t="str">
        <f>IF($B14="N/A","N/A",IF(C14&gt;1,"Yes","No"))</f>
        <v>Yes</v>
      </c>
      <c r="E14" s="8">
        <v>1.1688863701000001</v>
      </c>
      <c r="F14" s="9" t="str">
        <f>IF($B14="N/A","N/A",IF(E14&gt;1,"Yes","No"))</f>
        <v>Yes</v>
      </c>
      <c r="G14" s="8">
        <v>1.1398002853</v>
      </c>
      <c r="H14" s="9" t="str">
        <f>IF($B14="N/A","N/A",IF(G14&gt;1,"Yes","No"))</f>
        <v>Yes</v>
      </c>
      <c r="I14" s="10">
        <v>2.0910000000000002</v>
      </c>
      <c r="J14" s="10">
        <v>-2.4900000000000002</v>
      </c>
      <c r="K14" s="9" t="str">
        <f t="shared" si="0"/>
        <v>Yes</v>
      </c>
    </row>
    <row r="15" spans="1:11" x14ac:dyDescent="0.25">
      <c r="A15" s="90" t="s">
        <v>315</v>
      </c>
      <c r="B15" s="33" t="s">
        <v>218</v>
      </c>
      <c r="C15" s="8">
        <v>99.109018011000003</v>
      </c>
      <c r="D15" s="9" t="str">
        <f>IF($B15="N/A","N/A",IF(C15&gt;100,"No",IF(C15&lt;95,"No","Yes")))</f>
        <v>Yes</v>
      </c>
      <c r="E15" s="8">
        <v>99.251637044000006</v>
      </c>
      <c r="F15" s="9" t="str">
        <f>IF($B15="N/A","N/A",IF(E15&gt;100,"No",IF(E15&lt;95,"No","Yes")))</f>
        <v>Yes</v>
      </c>
      <c r="G15" s="8">
        <v>99.585062241000003</v>
      </c>
      <c r="H15" s="9" t="str">
        <f>IF($B15="N/A","N/A",IF(G15&gt;100,"No",IF(G15&lt;95,"No","Yes")))</f>
        <v>Yes</v>
      </c>
      <c r="I15" s="10">
        <v>0.1439</v>
      </c>
      <c r="J15" s="10">
        <v>0.33589999999999998</v>
      </c>
      <c r="K15" s="9" t="str">
        <f t="shared" si="0"/>
        <v>Yes</v>
      </c>
    </row>
    <row r="16" spans="1:11" x14ac:dyDescent="0.25">
      <c r="A16" s="90" t="s">
        <v>822</v>
      </c>
      <c r="B16" s="33" t="s">
        <v>225</v>
      </c>
      <c r="C16" s="8">
        <v>10.930403048000001</v>
      </c>
      <c r="D16" s="9" t="str">
        <f>IF($B16="N/A","N/A",IF(C16&gt;3,"Yes","No"))</f>
        <v>Yes</v>
      </c>
      <c r="E16" s="8">
        <v>11.407822809000001</v>
      </c>
      <c r="F16" s="9" t="str">
        <f>IF($B16="N/A","N/A",IF(E16&gt;3,"Yes","No"))</f>
        <v>Yes</v>
      </c>
      <c r="G16" s="8">
        <v>10.445833332999999</v>
      </c>
      <c r="H16" s="9" t="str">
        <f>IF($B16="N/A","N/A",IF(G16&gt;3,"Yes","No"))</f>
        <v>Yes</v>
      </c>
      <c r="I16" s="10">
        <v>4.3680000000000003</v>
      </c>
      <c r="J16" s="10">
        <v>-8.43</v>
      </c>
      <c r="K16" s="9" t="str">
        <f t="shared" si="0"/>
        <v>Yes</v>
      </c>
    </row>
    <row r="17" spans="1:11" x14ac:dyDescent="0.25">
      <c r="A17" s="90" t="s">
        <v>823</v>
      </c>
      <c r="B17" s="33" t="s">
        <v>226</v>
      </c>
      <c r="C17" s="8">
        <v>4.3783809584000002</v>
      </c>
      <c r="D17" s="9" t="str">
        <f>IF($B17="N/A","N/A",IF(C17&gt;=8,"No",IF(C17&lt;2,"No","Yes")))</f>
        <v>Yes</v>
      </c>
      <c r="E17" s="8">
        <v>6.4074836295999997</v>
      </c>
      <c r="F17" s="9" t="str">
        <f>IF($B17="N/A","N/A",IF(E17&gt;=8,"No",IF(E17&lt;2,"No","Yes")))</f>
        <v>Yes</v>
      </c>
      <c r="G17" s="8">
        <v>6.3969571231</v>
      </c>
      <c r="H17" s="9" t="str">
        <f>IF($B17="N/A","N/A",IF(G17&gt;=8,"No",IF(G17&lt;2,"No","Yes")))</f>
        <v>Yes</v>
      </c>
      <c r="I17" s="10">
        <v>46.34</v>
      </c>
      <c r="J17" s="10">
        <v>-0.16400000000000001</v>
      </c>
      <c r="K17" s="9" t="str">
        <f t="shared" si="0"/>
        <v>Yes</v>
      </c>
    </row>
    <row r="18" spans="1:11" x14ac:dyDescent="0.25">
      <c r="A18" s="90" t="s">
        <v>824</v>
      </c>
      <c r="B18" s="33" t="s">
        <v>226</v>
      </c>
      <c r="C18" s="8">
        <v>4.3993288590999997</v>
      </c>
      <c r="D18" s="9" t="str">
        <f>IF($B18="N/A","N/A",IF(C18&gt;=8,"No",IF(C18&lt;2,"No","Yes")))</f>
        <v>Yes</v>
      </c>
      <c r="E18" s="8">
        <v>6.3774629385999999</v>
      </c>
      <c r="F18" s="9" t="str">
        <f>IF($B18="N/A","N/A",IF(E18&gt;=8,"No",IF(E18&lt;2,"No","Yes")))</f>
        <v>Yes</v>
      </c>
      <c r="G18" s="8">
        <v>6.4618585297999998</v>
      </c>
      <c r="H18" s="9" t="str">
        <f>IF($B18="N/A","N/A",IF(G18&gt;=8,"No",IF(G18&lt;2,"No","Yes")))</f>
        <v>Yes</v>
      </c>
      <c r="I18" s="10">
        <v>44.96</v>
      </c>
      <c r="J18" s="10">
        <v>1.323</v>
      </c>
      <c r="K18" s="9" t="str">
        <f t="shared" si="0"/>
        <v>Yes</v>
      </c>
    </row>
    <row r="19" spans="1:11" x14ac:dyDescent="0.25">
      <c r="A19" s="90" t="s">
        <v>316</v>
      </c>
      <c r="B19" s="33" t="s">
        <v>227</v>
      </c>
      <c r="C19" s="8">
        <v>99.998939307000001</v>
      </c>
      <c r="D19" s="9" t="str">
        <f>IF(OR($B19="N/A",$C19="N/A"),"N/A",IF(C19&gt;100,"No",IF(C19&lt;98,"No","Yes")))</f>
        <v>Yes</v>
      </c>
      <c r="E19" s="8">
        <v>99.990645463000007</v>
      </c>
      <c r="F19" s="9" t="str">
        <f>IF(OR($B19="N/A",$E19="N/A"),"N/A",IF(E19&gt;100,"No",IF(E19&lt;98,"No","Yes")))</f>
        <v>Yes</v>
      </c>
      <c r="G19" s="8">
        <v>100</v>
      </c>
      <c r="H19" s="9" t="str">
        <f>IF($B19="N/A","N/A",IF(G19&gt;100,"No",IF(G19&lt;98,"No","Yes")))</f>
        <v>Yes</v>
      </c>
      <c r="I19" s="10">
        <v>-8.0000000000000002E-3</v>
      </c>
      <c r="J19" s="10">
        <v>9.4000000000000004E-3</v>
      </c>
      <c r="K19" s="9" t="str">
        <f t="shared" si="0"/>
        <v>Yes</v>
      </c>
    </row>
    <row r="20" spans="1:11" x14ac:dyDescent="0.25">
      <c r="A20" s="90" t="s">
        <v>31</v>
      </c>
      <c r="B20" s="49" t="s">
        <v>218</v>
      </c>
      <c r="C20" s="8">
        <v>99.322217272000003</v>
      </c>
      <c r="D20" s="9" t="str">
        <f>IF($B20="N/A","N/A",IF(C20&gt;100,"No",IF(C20&lt;95,"No","Yes")))</f>
        <v>Yes</v>
      </c>
      <c r="E20" s="8">
        <v>97.979420019000003</v>
      </c>
      <c r="F20" s="9" t="str">
        <f>IF($B20="N/A","N/A",IF(E20&gt;100,"No",IF(E20&lt;95,"No","Yes")))</f>
        <v>Yes</v>
      </c>
      <c r="G20" s="8">
        <v>99.170124481000002</v>
      </c>
      <c r="H20" s="9" t="str">
        <f>IF($B20="N/A","N/A",IF(G20&gt;100,"No",IF(G20&lt;95,"No","Yes")))</f>
        <v>Yes</v>
      </c>
      <c r="I20" s="10">
        <v>-1.35</v>
      </c>
      <c r="J20" s="10">
        <v>1.2150000000000001</v>
      </c>
      <c r="K20" s="9" t="str">
        <f t="shared" si="0"/>
        <v>Yes</v>
      </c>
    </row>
    <row r="21" spans="1:11" x14ac:dyDescent="0.25">
      <c r="A21" s="90" t="s">
        <v>317</v>
      </c>
      <c r="B21" s="33" t="s">
        <v>218</v>
      </c>
      <c r="C21" s="8">
        <v>99.233119072999997</v>
      </c>
      <c r="D21" s="9" t="str">
        <f>IF($B21="N/A","N/A",IF(C21&gt;100,"No",IF(C21&lt;95,"No","Yes")))</f>
        <v>Yes</v>
      </c>
      <c r="E21" s="8">
        <v>99.476145931000005</v>
      </c>
      <c r="F21" s="9" t="str">
        <f>IF($B21="N/A","N/A",IF(E21&gt;100,"No",IF(E21&lt;95,"No","Yes")))</f>
        <v>Yes</v>
      </c>
      <c r="G21" s="8">
        <v>100</v>
      </c>
      <c r="H21" s="9" t="str">
        <f>IF($B21="N/A","N/A",IF(G21&gt;100,"No",IF(G21&lt;95,"No","Yes")))</f>
        <v>Yes</v>
      </c>
      <c r="I21" s="10">
        <v>0.24490000000000001</v>
      </c>
      <c r="J21" s="10">
        <v>0.52659999999999996</v>
      </c>
      <c r="K21" s="9" t="str">
        <f t="shared" si="0"/>
        <v>Yes</v>
      </c>
    </row>
    <row r="22" spans="1:11" x14ac:dyDescent="0.25">
      <c r="A22" s="90" t="s">
        <v>1718</v>
      </c>
      <c r="B22" s="33" t="s">
        <v>228</v>
      </c>
      <c r="C22" s="8">
        <v>0.64596194230000004</v>
      </c>
      <c r="D22" s="9" t="str">
        <f>IF($B22="N/A","N/A",IF(C22&gt;5,"No",IF(C22&lt;=0,"No","Yes")))</f>
        <v>Yes</v>
      </c>
      <c r="E22" s="8">
        <v>0.43966323670000002</v>
      </c>
      <c r="F22" s="9" t="str">
        <f>IF($B22="N/A","N/A",IF(E22&gt;5,"No",IF(E22&lt;=0,"No","Yes")))</f>
        <v>Yes</v>
      </c>
      <c r="G22" s="8">
        <v>0</v>
      </c>
      <c r="H22" s="9" t="str">
        <f>IF($B22="N/A","N/A",IF(G22&gt;5,"No",IF(G22&lt;=0,"No","Yes")))</f>
        <v>No</v>
      </c>
      <c r="I22" s="10">
        <v>-31.9</v>
      </c>
      <c r="J22" s="10">
        <v>-100</v>
      </c>
      <c r="K22" s="9" t="str">
        <f t="shared" si="0"/>
        <v>No</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5.1547444790999997</v>
      </c>
      <c r="D24" s="9" t="str">
        <f>IF($B24="N/A","N/A",IF(C24&gt;=2,"Yes","No"))</f>
        <v>Yes</v>
      </c>
      <c r="E24" s="8">
        <v>5.5896164639999997</v>
      </c>
      <c r="F24" s="9" t="str">
        <f>IF($B24="N/A","N/A",IF(E24&gt;=2,"Yes","No"))</f>
        <v>Yes</v>
      </c>
      <c r="G24" s="8">
        <v>5.6182572614000001</v>
      </c>
      <c r="H24" s="9" t="str">
        <f>IF($B24="N/A","N/A",IF(G24&gt;=2,"Yes","No"))</f>
        <v>Yes</v>
      </c>
      <c r="I24" s="10">
        <v>8.4359999999999999</v>
      </c>
      <c r="J24" s="10">
        <v>0.51239999999999997</v>
      </c>
      <c r="K24" s="9" t="str">
        <f t="shared" si="0"/>
        <v>Yes</v>
      </c>
    </row>
    <row r="25" spans="1:11" x14ac:dyDescent="0.25">
      <c r="A25" s="90" t="s">
        <v>826</v>
      </c>
      <c r="B25" s="33" t="s">
        <v>230</v>
      </c>
      <c r="C25" s="8">
        <v>5.5643946625999998</v>
      </c>
      <c r="D25" s="9" t="str">
        <f>IF($B25="N/A","N/A",IF(C25&gt;30,"No",IF(C25&lt;5,"No","Yes")))</f>
        <v>Yes</v>
      </c>
      <c r="E25" s="8">
        <v>6.1552853134000003</v>
      </c>
      <c r="F25" s="9" t="str">
        <f>IF($B25="N/A","N/A",IF(E25&gt;30,"No",IF(E25&lt;5,"No","Yes")))</f>
        <v>Yes</v>
      </c>
      <c r="G25" s="8">
        <v>6.0857538036000003</v>
      </c>
      <c r="H25" s="9" t="str">
        <f>IF($B25="N/A","N/A",IF(G25&gt;30,"No",IF(G25&lt;5,"No","Yes")))</f>
        <v>Yes</v>
      </c>
      <c r="I25" s="10">
        <v>10.62</v>
      </c>
      <c r="J25" s="10">
        <v>-1.1299999999999999</v>
      </c>
      <c r="K25" s="9" t="str">
        <f t="shared" si="0"/>
        <v>Yes</v>
      </c>
    </row>
    <row r="26" spans="1:11" x14ac:dyDescent="0.25">
      <c r="A26" s="90" t="s">
        <v>827</v>
      </c>
      <c r="B26" s="33" t="s">
        <v>231</v>
      </c>
      <c r="C26" s="8">
        <v>20.988990007999998</v>
      </c>
      <c r="D26" s="9" t="str">
        <f>IF($B26="N/A","N/A",IF(C26&gt;75,"No",IF(C26&lt;15,"No","Yes")))</f>
        <v>Yes</v>
      </c>
      <c r="E26" s="8">
        <v>19.083255379000001</v>
      </c>
      <c r="F26" s="9" t="str">
        <f>IF($B26="N/A","N/A",IF(E26&gt;75,"No",IF(E26&lt;15,"No","Yes")))</f>
        <v>Yes</v>
      </c>
      <c r="G26" s="8">
        <v>24.757952973999998</v>
      </c>
      <c r="H26" s="9" t="str">
        <f>IF($B26="N/A","N/A",IF(G26&gt;75,"No",IF(G26&lt;15,"No","Yes")))</f>
        <v>Yes</v>
      </c>
      <c r="I26" s="10">
        <v>-9.08</v>
      </c>
      <c r="J26" s="10">
        <v>29.74</v>
      </c>
      <c r="K26" s="9" t="str">
        <f t="shared" si="0"/>
        <v>Yes</v>
      </c>
    </row>
    <row r="27" spans="1:11" x14ac:dyDescent="0.25">
      <c r="A27" s="90" t="s">
        <v>828</v>
      </c>
      <c r="B27" s="33" t="s">
        <v>232</v>
      </c>
      <c r="C27" s="8">
        <v>73.446615328999997</v>
      </c>
      <c r="D27" s="9" t="str">
        <f>IF($B27="N/A","N/A",IF(C27&gt;70,"No",IF(C27&lt;25,"No","Yes")))</f>
        <v>No</v>
      </c>
      <c r="E27" s="8">
        <v>74.761459307999999</v>
      </c>
      <c r="F27" s="9" t="str">
        <f>IF($B27="N/A","N/A",IF(E27&gt;70,"No",IF(E27&lt;25,"No","Yes")))</f>
        <v>No</v>
      </c>
      <c r="G27" s="8">
        <v>69.156293223000006</v>
      </c>
      <c r="H27" s="9" t="str">
        <f>IF($B27="N/A","N/A",IF(G27&gt;70,"No",IF(G27&lt;25,"No","Yes")))</f>
        <v>Yes</v>
      </c>
      <c r="I27" s="10">
        <v>1.79</v>
      </c>
      <c r="J27" s="10">
        <v>-7.5</v>
      </c>
      <c r="K27" s="9" t="str">
        <f t="shared" si="0"/>
        <v>Yes</v>
      </c>
    </row>
    <row r="28" spans="1:11" x14ac:dyDescent="0.25">
      <c r="A28" s="90" t="s">
        <v>322</v>
      </c>
      <c r="B28" s="33" t="s">
        <v>233</v>
      </c>
      <c r="C28" s="8">
        <v>66.495895118999996</v>
      </c>
      <c r="D28" s="9" t="str">
        <f>IF($B28="N/A","N/A",IF(C28&gt;70,"No",IF(C28&lt;35,"No","Yes")))</f>
        <v>Yes</v>
      </c>
      <c r="E28" s="8">
        <v>66.604303087000005</v>
      </c>
      <c r="F28" s="9" t="str">
        <f>IF($B28="N/A","N/A",IF(E28&gt;70,"No",IF(E28&lt;35,"No","Yes")))</f>
        <v>Yes</v>
      </c>
      <c r="G28" s="8">
        <v>53.388658368000002</v>
      </c>
      <c r="H28" s="9" t="str">
        <f>IF($B28="N/A","N/A",IF(G28&gt;70,"No",IF(G28&lt;35,"No","Yes")))</f>
        <v>Yes</v>
      </c>
      <c r="I28" s="10">
        <v>0.16300000000000001</v>
      </c>
      <c r="J28" s="10">
        <v>-19.8</v>
      </c>
      <c r="K28" s="9" t="str">
        <f t="shared" si="0"/>
        <v>Yes</v>
      </c>
    </row>
    <row r="29" spans="1:11" x14ac:dyDescent="0.25">
      <c r="A29" s="90" t="s">
        <v>829</v>
      </c>
      <c r="B29" s="33" t="s">
        <v>224</v>
      </c>
      <c r="C29" s="8">
        <v>1.9588617185999999</v>
      </c>
      <c r="D29" s="9" t="str">
        <f>IF($B29="N/A","N/A",IF(C29&gt;1,"Yes","No"))</f>
        <v>Yes</v>
      </c>
      <c r="E29" s="8">
        <v>2.1723314607000002</v>
      </c>
      <c r="F29" s="9" t="str">
        <f>IF($B29="N/A","N/A",IF(E29&gt;1,"Yes","No"))</f>
        <v>Yes</v>
      </c>
      <c r="G29" s="8">
        <v>2.0932642487000002</v>
      </c>
      <c r="H29" s="9" t="str">
        <f>IF($B29="N/A","N/A",IF(G29&gt;1,"Yes","No"))</f>
        <v>Yes</v>
      </c>
      <c r="I29" s="10">
        <v>10.9</v>
      </c>
      <c r="J29" s="10">
        <v>-3.64</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99.733614075000006</v>
      </c>
      <c r="D31" s="9" t="str">
        <f>IF($B31="N/A","N/A",IF(C31&gt;15,"No",IF(C31&lt;-15,"No","Yes")))</f>
        <v>N/A</v>
      </c>
      <c r="E31" s="8">
        <v>99.578651684999997</v>
      </c>
      <c r="F31" s="9" t="str">
        <f>IF($B31="N/A","N/A",IF(E31&gt;15,"No",IF(E31&lt;-15,"No","Yes")))</f>
        <v>N/A</v>
      </c>
      <c r="G31" s="8">
        <v>99.740932642000004</v>
      </c>
      <c r="H31" s="9" t="str">
        <f>IF($B31="N/A","N/A",IF(G31&gt;15,"No",IF(G31&lt;-15,"No","Yes")))</f>
        <v>N/A</v>
      </c>
      <c r="I31" s="10">
        <v>-0.155</v>
      </c>
      <c r="J31" s="10">
        <v>0.16300000000000001</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28.215490358</v>
      </c>
      <c r="D35" s="9" t="str">
        <f>IF($B35="N/A","N/A",IF(C35&gt;15,"No",IF(C35&lt;-15,"No","Yes")))</f>
        <v>N/A</v>
      </c>
      <c r="E35" s="8">
        <v>32.104770813999998</v>
      </c>
      <c r="F35" s="9" t="str">
        <f>IF($B35="N/A","N/A",IF(E35&gt;15,"No",IF(E35&lt;-15,"No","Yes")))</f>
        <v>N/A</v>
      </c>
      <c r="G35" s="8">
        <v>14.107883816999999</v>
      </c>
      <c r="H35" s="9" t="str">
        <f>IF($B35="N/A","N/A",IF(G35&gt;15,"No",IF(G35&lt;-15,"No","Yes")))</f>
        <v>N/A</v>
      </c>
      <c r="I35" s="10">
        <v>13.78</v>
      </c>
      <c r="J35" s="10">
        <v>-56.1</v>
      </c>
      <c r="K35" s="9" t="str">
        <f t="shared" si="0"/>
        <v>No</v>
      </c>
    </row>
    <row r="36" spans="1:11" ht="25" x14ac:dyDescent="0.25">
      <c r="A36" s="90" t="s">
        <v>368</v>
      </c>
      <c r="B36" s="33" t="s">
        <v>217</v>
      </c>
      <c r="C36" s="8">
        <v>17.776151381999998</v>
      </c>
      <c r="D36" s="9" t="str">
        <f>IF($B36="N/A","N/A",IF(C36&gt;15,"No",IF(C36&lt;-15,"No","Yes")))</f>
        <v>N/A</v>
      </c>
      <c r="E36" s="8">
        <v>9.1019644528000008</v>
      </c>
      <c r="F36" s="9" t="str">
        <f>IF($B36="N/A","N/A",IF(E36&gt;15,"No",IF(E36&lt;-15,"No","Yes")))</f>
        <v>N/A</v>
      </c>
      <c r="G36" s="8">
        <v>8.9903181188999994</v>
      </c>
      <c r="H36" s="9" t="str">
        <f>IF($B36="N/A","N/A",IF(G36&gt;15,"No",IF(G36&lt;-15,"No","Yes")))</f>
        <v>N/A</v>
      </c>
      <c r="I36" s="10">
        <v>-48.8</v>
      </c>
      <c r="J36" s="10">
        <v>-1.23</v>
      </c>
      <c r="K36" s="9" t="str">
        <f t="shared" si="0"/>
        <v>Yes</v>
      </c>
    </row>
    <row r="37" spans="1:11" x14ac:dyDescent="0.25">
      <c r="A37" s="90" t="s">
        <v>373</v>
      </c>
      <c r="B37" s="33" t="s">
        <v>235</v>
      </c>
      <c r="C37" s="8">
        <v>90.966079042999993</v>
      </c>
      <c r="D37" s="9" t="str">
        <f>IF($B37="N/A","N/A",IF(C37&gt;90,"No",IF(C37&lt;75,"No","Yes")))</f>
        <v>No</v>
      </c>
      <c r="E37" s="8">
        <v>92.104770814000005</v>
      </c>
      <c r="F37" s="9" t="str">
        <f>IF($B37="N/A","N/A",IF(E37&gt;90,"No",IF(E37&lt;75,"No","Yes")))</f>
        <v>No</v>
      </c>
      <c r="G37" s="8">
        <v>91.701244813000002</v>
      </c>
      <c r="H37" s="9" t="str">
        <f>IF($B37="N/A","N/A",IF(G37&gt;90,"No",IF(G37&lt;75,"No","Yes")))</f>
        <v>No</v>
      </c>
      <c r="I37" s="10">
        <v>1.252</v>
      </c>
      <c r="J37" s="10">
        <v>-0.438</v>
      </c>
      <c r="K37" s="9" t="str">
        <f>IF(J37="Div by 0", "N/A", IF(J37="N/A","N/A", IF(J37&gt;30, "No", IF(J37&lt;-30, "No", "Yes"))))</f>
        <v>Yes</v>
      </c>
    </row>
    <row r="38" spans="1:11" x14ac:dyDescent="0.25">
      <c r="A38" s="90" t="s">
        <v>374</v>
      </c>
      <c r="B38" s="33" t="s">
        <v>236</v>
      </c>
      <c r="C38" s="8">
        <v>6.9273849679000001</v>
      </c>
      <c r="D38" s="9" t="str">
        <f>IF($B38="N/A","N/A",IF(C38&gt;10,"No",IF(C38&lt;1,"No","Yes")))</f>
        <v>Yes</v>
      </c>
      <c r="E38" s="8">
        <v>5.8278765201000002</v>
      </c>
      <c r="F38" s="9" t="str">
        <f>IF($B38="N/A","N/A",IF(E38&gt;10,"No",IF(E38&lt;1,"No","Yes")))</f>
        <v>Yes</v>
      </c>
      <c r="G38" s="8">
        <v>4.8409405255999998</v>
      </c>
      <c r="H38" s="9" t="str">
        <f>IF($B38="N/A","N/A",IF(G38&gt;10,"No",IF(G38&lt;1,"No","Yes")))</f>
        <v>Yes</v>
      </c>
      <c r="I38" s="10">
        <v>-15.9</v>
      </c>
      <c r="J38" s="10">
        <v>-16.899999999999999</v>
      </c>
      <c r="K38" s="9" t="str">
        <f>IF(J38="Div by 0", "N/A", IF(J38="N/A","N/A", IF(J38&gt;30, "No", IF(J38&lt;-30, "No", "Yes"))))</f>
        <v>Yes</v>
      </c>
    </row>
    <row r="39" spans="1:11" x14ac:dyDescent="0.25">
      <c r="A39" s="90" t="s">
        <v>375</v>
      </c>
      <c r="B39" s="33" t="s">
        <v>237</v>
      </c>
      <c r="C39" s="8">
        <v>0.43382337339999999</v>
      </c>
      <c r="D39" s="9" t="str">
        <f>IF($B39="N/A","N/A",IF(C39&gt;2,"No",IF(C39&lt;=0,"No","Yes")))</f>
        <v>Yes</v>
      </c>
      <c r="E39" s="8">
        <v>0.64546304960000001</v>
      </c>
      <c r="F39" s="9" t="str">
        <f>IF($B39="N/A","N/A",IF(E39&gt;2,"No",IF(E39&lt;=0,"No","Yes")))</f>
        <v>Yes</v>
      </c>
      <c r="G39" s="8">
        <v>2.4896265560000002</v>
      </c>
      <c r="H39" s="9" t="str">
        <f>IF($B39="N/A","N/A",IF(G39&gt;2,"No",IF(G39&lt;=0,"No","Yes")))</f>
        <v>No</v>
      </c>
      <c r="I39" s="10">
        <v>48.78</v>
      </c>
      <c r="J39" s="10">
        <v>285.7</v>
      </c>
      <c r="K39" s="9" t="str">
        <f>IF(J39="Div by 0", "N/A", IF(J39="N/A","N/A", IF(J39&gt;30, "No", IF(J39&lt;-30, "No", "Yes"))))</f>
        <v>No</v>
      </c>
    </row>
    <row r="40" spans="1:11" x14ac:dyDescent="0.25">
      <c r="A40" s="90" t="s">
        <v>376</v>
      </c>
      <c r="B40" s="33" t="s">
        <v>238</v>
      </c>
      <c r="C40" s="8">
        <v>0.82097626170000004</v>
      </c>
      <c r="D40" s="9" t="str">
        <f>IF($B40="N/A","N/A",IF(C40&gt;3,"No",IF(C40&lt;=0,"No","Yes")))</f>
        <v>Yes</v>
      </c>
      <c r="E40" s="8">
        <v>0.84190832550000005</v>
      </c>
      <c r="F40" s="9" t="str">
        <f>IF($B40="N/A","N/A",IF(E40&gt;3,"No",IF(E40&lt;=0,"No","Yes")))</f>
        <v>Yes</v>
      </c>
      <c r="G40" s="8">
        <v>0.13831258639999999</v>
      </c>
      <c r="H40" s="9" t="str">
        <f>IF($B40="N/A","N/A",IF(G40&gt;3,"No",IF(G40&lt;=0,"No","Yes")))</f>
        <v>Yes</v>
      </c>
      <c r="I40" s="10">
        <v>2.5499999999999998</v>
      </c>
      <c r="J40" s="10">
        <v>-83.6</v>
      </c>
      <c r="K40" s="9" t="str">
        <f>IF(J40="Div by 0", "N/A", IF(J40="N/A","N/A", IF(J40&gt;30, "No", IF(J40&lt;-30, "No", "Yes"))))</f>
        <v>No</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7403</v>
      </c>
      <c r="D6" s="9" t="str">
        <f>IF($B6="N/A","N/A",IF(C6&gt;15,"No",IF(C6&lt;-15,"No","Yes")))</f>
        <v>N/A</v>
      </c>
      <c r="E6" s="34">
        <v>7148</v>
      </c>
      <c r="F6" s="9" t="str">
        <f>IF($B6="N/A","N/A",IF(E6&gt;15,"No",IF(E6&lt;-15,"No","Yes")))</f>
        <v>N/A</v>
      </c>
      <c r="G6" s="34">
        <v>7055</v>
      </c>
      <c r="H6" s="9" t="str">
        <f>IF($B6="N/A","N/A",IF(G6&gt;15,"No",IF(G6&lt;-15,"No","Yes")))</f>
        <v>N/A</v>
      </c>
      <c r="I6" s="10">
        <v>-3.44</v>
      </c>
      <c r="J6" s="10">
        <v>-1.3</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1008.2790761</v>
      </c>
      <c r="D9" s="9" t="str">
        <f>IF($B9="N/A","N/A",IF(C9&gt;15,"No",IF(C9&lt;-15,"No","Yes")))</f>
        <v>N/A</v>
      </c>
      <c r="E9" s="76">
        <v>956.91494123999996</v>
      </c>
      <c r="F9" s="9" t="str">
        <f>IF($B9="N/A","N/A",IF(E9&gt;15,"No",IF(E9&lt;-15,"No","Yes")))</f>
        <v>N/A</v>
      </c>
      <c r="G9" s="76">
        <v>1080.9700921000001</v>
      </c>
      <c r="H9" s="9" t="str">
        <f>IF($B9="N/A","N/A",IF(G9&gt;15,"No",IF(G9&lt;-15,"No","Yes")))</f>
        <v>N/A</v>
      </c>
      <c r="I9" s="10">
        <v>-5.09</v>
      </c>
      <c r="J9" s="10">
        <v>12.96</v>
      </c>
      <c r="K9" s="9" t="str">
        <f t="shared" si="0"/>
        <v>Yes</v>
      </c>
    </row>
    <row r="10" spans="1:11" x14ac:dyDescent="0.25">
      <c r="A10" s="90" t="s">
        <v>313</v>
      </c>
      <c r="B10" s="33" t="s">
        <v>217</v>
      </c>
      <c r="C10" s="8">
        <v>4.0524111799999998E-2</v>
      </c>
      <c r="D10" s="9" t="str">
        <f>IF($B10="N/A","N/A",IF(C10&gt;15,"No",IF(C10&lt;-15,"No","Yes")))</f>
        <v>N/A</v>
      </c>
      <c r="E10" s="8">
        <v>6.9949636300000007E-2</v>
      </c>
      <c r="F10" s="9" t="str">
        <f>IF($B10="N/A","N/A",IF(E10&gt;15,"No",IF(E10&lt;-15,"No","Yes")))</f>
        <v>N/A</v>
      </c>
      <c r="G10" s="8">
        <v>5.6697377700000003E-2</v>
      </c>
      <c r="H10" s="9" t="str">
        <f>IF($B10="N/A","N/A",IF(G10&gt;15,"No",IF(G10&lt;-15,"No","Yes")))</f>
        <v>N/A</v>
      </c>
      <c r="I10" s="10">
        <v>72.61</v>
      </c>
      <c r="J10" s="10">
        <v>-18.899999999999999</v>
      </c>
      <c r="K10" s="9" t="str">
        <f t="shared" si="0"/>
        <v>Yes</v>
      </c>
    </row>
    <row r="11" spans="1:11" x14ac:dyDescent="0.25">
      <c r="A11" s="90" t="s">
        <v>820</v>
      </c>
      <c r="B11" s="33" t="s">
        <v>217</v>
      </c>
      <c r="C11" s="76">
        <v>2279.3333333</v>
      </c>
      <c r="D11" s="9" t="str">
        <f>IF($B11="N/A","N/A",IF(C11&gt;15,"No",IF(C11&lt;-15,"No","Yes")))</f>
        <v>N/A</v>
      </c>
      <c r="E11" s="76">
        <v>471.6</v>
      </c>
      <c r="F11" s="9" t="str">
        <f>IF($B11="N/A","N/A",IF(E11&gt;15,"No",IF(E11&lt;-15,"No","Yes")))</f>
        <v>N/A</v>
      </c>
      <c r="G11" s="76">
        <v>289.75</v>
      </c>
      <c r="H11" s="9" t="str">
        <f>IF($B11="N/A","N/A",IF(G11&gt;15,"No",IF(G11&lt;-15,"No","Yes")))</f>
        <v>N/A</v>
      </c>
      <c r="I11" s="10">
        <v>-79.3</v>
      </c>
      <c r="J11" s="10">
        <v>-38.6</v>
      </c>
      <c r="K11" s="9" t="str">
        <f t="shared" si="0"/>
        <v>No</v>
      </c>
    </row>
    <row r="12" spans="1:11" x14ac:dyDescent="0.25">
      <c r="A12" s="90" t="s">
        <v>314</v>
      </c>
      <c r="B12" s="33" t="s">
        <v>218</v>
      </c>
      <c r="C12" s="8">
        <v>99.581250843999996</v>
      </c>
      <c r="D12" s="9" t="str">
        <f>IF($B12="N/A","N/A",IF(C12&gt;100,"No",IF(C12&lt;95,"No","Yes")))</f>
        <v>Yes</v>
      </c>
      <c r="E12" s="8">
        <v>99.776161164000001</v>
      </c>
      <c r="F12" s="9" t="str">
        <f>IF($B12="N/A","N/A",IF(E12&gt;100,"No",IF(E12&lt;95,"No","Yes")))</f>
        <v>Yes</v>
      </c>
      <c r="G12" s="8">
        <v>99.603118355999996</v>
      </c>
      <c r="H12" s="9" t="str">
        <f>IF($B12="N/A","N/A",IF(G12&gt;100,"No",IF(G12&lt;95,"No","Yes")))</f>
        <v>Yes</v>
      </c>
      <c r="I12" s="10">
        <v>0.19570000000000001</v>
      </c>
      <c r="J12" s="10">
        <v>-0.17299999999999999</v>
      </c>
      <c r="K12" s="9" t="str">
        <f t="shared" si="0"/>
        <v>Yes</v>
      </c>
    </row>
    <row r="13" spans="1:11" x14ac:dyDescent="0.25">
      <c r="A13" s="90" t="s">
        <v>821</v>
      </c>
      <c r="B13" s="33" t="s">
        <v>224</v>
      </c>
      <c r="C13" s="8">
        <v>1.1673901248</v>
      </c>
      <c r="D13" s="9" t="str">
        <f>IF($B13="N/A","N/A",IF(C13&gt;1,"Yes","No"))</f>
        <v>Yes</v>
      </c>
      <c r="E13" s="8">
        <v>1.1445597308</v>
      </c>
      <c r="F13" s="9" t="str">
        <f>IF($B13="N/A","N/A",IF(E13&gt;1,"Yes","No"))</f>
        <v>Yes</v>
      </c>
      <c r="G13" s="8">
        <v>1.1499928846</v>
      </c>
      <c r="H13" s="9" t="str">
        <f>IF($B13="N/A","N/A",IF(G13&gt;1,"Yes","No"))</f>
        <v>Yes</v>
      </c>
      <c r="I13" s="10">
        <v>-1.96</v>
      </c>
      <c r="J13" s="10">
        <v>0.47470000000000001</v>
      </c>
      <c r="K13" s="9" t="str">
        <f t="shared" si="0"/>
        <v>Yes</v>
      </c>
    </row>
    <row r="14" spans="1:11" x14ac:dyDescent="0.25">
      <c r="A14" s="90" t="s">
        <v>315</v>
      </c>
      <c r="B14" s="33" t="s">
        <v>218</v>
      </c>
      <c r="C14" s="8">
        <v>98.203431041000002</v>
      </c>
      <c r="D14" s="9" t="str">
        <f>IF($B14="N/A","N/A",IF(C14&gt;100,"No",IF(C14&lt;95,"No","Yes")))</f>
        <v>Yes</v>
      </c>
      <c r="E14" s="8">
        <v>93.242865136999995</v>
      </c>
      <c r="F14" s="9" t="str">
        <f>IF($B14="N/A","N/A",IF(E14&gt;100,"No",IF(E14&lt;95,"No","Yes")))</f>
        <v>No</v>
      </c>
      <c r="G14" s="8">
        <v>92.161587526999995</v>
      </c>
      <c r="H14" s="9" t="str">
        <f>IF($B14="N/A","N/A",IF(G14&gt;100,"No",IF(G14&lt;95,"No","Yes")))</f>
        <v>No</v>
      </c>
      <c r="I14" s="10">
        <v>-5.05</v>
      </c>
      <c r="J14" s="10">
        <v>-1.1599999999999999</v>
      </c>
      <c r="K14" s="9" t="str">
        <f t="shared" si="0"/>
        <v>Yes</v>
      </c>
    </row>
    <row r="15" spans="1:11" x14ac:dyDescent="0.25">
      <c r="A15" s="90" t="s">
        <v>822</v>
      </c>
      <c r="B15" s="33" t="s">
        <v>225</v>
      </c>
      <c r="C15" s="8">
        <v>9.6105914717999994</v>
      </c>
      <c r="D15" s="9" t="str">
        <f>IF($B15="N/A","N/A",IF(C15&gt;3,"Yes","No"))</f>
        <v>Yes</v>
      </c>
      <c r="E15" s="8">
        <v>9.1995498874999999</v>
      </c>
      <c r="F15" s="9" t="str">
        <f>IF($B15="N/A","N/A",IF(E15&gt;3,"Yes","No"))</f>
        <v>Yes</v>
      </c>
      <c r="G15" s="8">
        <v>9.3975699785</v>
      </c>
      <c r="H15" s="9" t="str">
        <f>IF($B15="N/A","N/A",IF(G15&gt;3,"Yes","No"))</f>
        <v>Yes</v>
      </c>
      <c r="I15" s="10">
        <v>-4.28</v>
      </c>
      <c r="J15" s="10">
        <v>2.1520000000000001</v>
      </c>
      <c r="K15" s="9" t="str">
        <f t="shared" si="0"/>
        <v>Yes</v>
      </c>
    </row>
    <row r="16" spans="1:11" x14ac:dyDescent="0.25">
      <c r="A16" s="90" t="s">
        <v>823</v>
      </c>
      <c r="B16" s="33" t="s">
        <v>226</v>
      </c>
      <c r="C16" s="8">
        <v>15.352384813</v>
      </c>
      <c r="D16" s="9" t="str">
        <f>IF($B16="N/A","N/A",IF(C16&gt;=8,"No",IF(C16&lt;2,"No","Yes")))</f>
        <v>No</v>
      </c>
      <c r="E16" s="8">
        <v>13.428371572</v>
      </c>
      <c r="F16" s="9" t="str">
        <f>IF($B16="N/A","N/A",IF(E16&gt;=8,"No",IF(E16&lt;2,"No","Yes")))</f>
        <v>No</v>
      </c>
      <c r="G16" s="8">
        <v>13.032184886</v>
      </c>
      <c r="H16" s="9" t="str">
        <f>IF($B16="N/A","N/A",IF(G16&gt;=8,"No",IF(G16&lt;2,"No","Yes")))</f>
        <v>No</v>
      </c>
      <c r="I16" s="10">
        <v>-12.5</v>
      </c>
      <c r="J16" s="10">
        <v>-2.95</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72.227475347999999</v>
      </c>
      <c r="D18" s="9" t="str">
        <f>IF($B18="N/A","N/A",IF(C18&gt;100,"No",IF(C18&lt;95,"No","Yes")))</f>
        <v>No</v>
      </c>
      <c r="E18" s="8">
        <v>76.594851707000004</v>
      </c>
      <c r="F18" s="9" t="str">
        <f>IF($B18="N/A","N/A",IF(E18&gt;100,"No",IF(E18&lt;95,"No","Yes")))</f>
        <v>No</v>
      </c>
      <c r="G18" s="8">
        <v>78.072289157</v>
      </c>
      <c r="H18" s="9" t="str">
        <f>IF($B18="N/A","N/A",IF(G18&gt;100,"No",IF(G18&lt;95,"No","Yes")))</f>
        <v>No</v>
      </c>
      <c r="I18" s="10">
        <v>6.0469999999999997</v>
      </c>
      <c r="J18" s="10">
        <v>1.929</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99.986491963000006</v>
      </c>
      <c r="D20" s="9" t="str">
        <f>IF($B20="N/A","N/A",IF(C20&gt;100,"No",IF(C20&lt;98,"No","Yes")))</f>
        <v>Yes</v>
      </c>
      <c r="E20" s="8">
        <v>100</v>
      </c>
      <c r="F20" s="9" t="str">
        <f>IF($B20="N/A","N/A",IF(E20&gt;100,"No",IF(E20&lt;98,"No","Yes")))</f>
        <v>Yes</v>
      </c>
      <c r="G20" s="8">
        <v>100</v>
      </c>
      <c r="H20" s="9" t="str">
        <f>IF($B20="N/A","N/A",IF(G20&gt;100,"No",IF(G20&lt;98,"No","Yes")))</f>
        <v>Yes</v>
      </c>
      <c r="I20" s="10">
        <v>1.35E-2</v>
      </c>
      <c r="J20" s="10">
        <v>0</v>
      </c>
      <c r="K20" s="9" t="str">
        <f t="shared" si="0"/>
        <v>Yes</v>
      </c>
    </row>
    <row r="21" spans="1:11" x14ac:dyDescent="0.25">
      <c r="A21" s="90" t="s">
        <v>825</v>
      </c>
      <c r="B21" s="33" t="s">
        <v>229</v>
      </c>
      <c r="C21" s="8">
        <v>7.5844366386999997</v>
      </c>
      <c r="D21" s="9" t="str">
        <f>IF($B21="N/A","N/A",IF(C21&gt;=2,"Yes","No"))</f>
        <v>Yes</v>
      </c>
      <c r="E21" s="8">
        <v>7.4932848348999999</v>
      </c>
      <c r="F21" s="9" t="str">
        <f>IF($B21="N/A","N/A",IF(E21&gt;=2,"Yes","No"))</f>
        <v>Yes</v>
      </c>
      <c r="G21" s="8">
        <v>7.5671155208999998</v>
      </c>
      <c r="H21" s="9" t="str">
        <f>IF($B21="N/A","N/A",IF(G21&gt;=2,"Yes","No"))</f>
        <v>Yes</v>
      </c>
      <c r="I21" s="10">
        <v>-1.2</v>
      </c>
      <c r="J21" s="10">
        <v>0.98529999999999995</v>
      </c>
      <c r="K21" s="9" t="str">
        <f t="shared" si="0"/>
        <v>Yes</v>
      </c>
    </row>
    <row r="22" spans="1:11" x14ac:dyDescent="0.25">
      <c r="A22" s="90" t="s">
        <v>826</v>
      </c>
      <c r="B22" s="33" t="s">
        <v>230</v>
      </c>
      <c r="C22" s="8">
        <v>8.4841934612000003</v>
      </c>
      <c r="D22" s="9" t="str">
        <f>IF($B22="N/A","N/A",IF(C22&gt;30,"No",IF(C22&lt;5,"No","Yes")))</f>
        <v>Yes</v>
      </c>
      <c r="E22" s="8">
        <v>7.2188024622000002</v>
      </c>
      <c r="F22" s="9" t="str">
        <f>IF($B22="N/A","N/A",IF(E22&gt;30,"No",IF(E22&lt;5,"No","Yes")))</f>
        <v>Yes</v>
      </c>
      <c r="G22" s="8">
        <v>7.2572643514999999</v>
      </c>
      <c r="H22" s="9" t="str">
        <f>IF($B22="N/A","N/A",IF(G22&gt;30,"No",IF(G22&lt;5,"No","Yes")))</f>
        <v>Yes</v>
      </c>
      <c r="I22" s="10">
        <v>-14.9</v>
      </c>
      <c r="J22" s="10">
        <v>0.53280000000000005</v>
      </c>
      <c r="K22" s="9" t="str">
        <f t="shared" si="0"/>
        <v>Yes</v>
      </c>
    </row>
    <row r="23" spans="1:11" x14ac:dyDescent="0.25">
      <c r="A23" s="90" t="s">
        <v>827</v>
      </c>
      <c r="B23" s="33" t="s">
        <v>231</v>
      </c>
      <c r="C23" s="8">
        <v>38.354498784</v>
      </c>
      <c r="D23" s="9" t="str">
        <f>IF($B23="N/A","N/A",IF(C23&gt;75,"No",IF(C23&lt;15,"No","Yes")))</f>
        <v>Yes</v>
      </c>
      <c r="E23" s="8">
        <v>32.750419698000002</v>
      </c>
      <c r="F23" s="9" t="str">
        <f>IF($B23="N/A","N/A",IF(E23&gt;75,"No",IF(E23&lt;15,"No","Yes")))</f>
        <v>Yes</v>
      </c>
      <c r="G23" s="8">
        <v>32.119064493000003</v>
      </c>
      <c r="H23" s="9" t="str">
        <f>IF($B23="N/A","N/A",IF(G23&gt;75,"No",IF(G23&lt;15,"No","Yes")))</f>
        <v>Yes</v>
      </c>
      <c r="I23" s="10">
        <v>-14.6</v>
      </c>
      <c r="J23" s="10">
        <v>-1.93</v>
      </c>
      <c r="K23" s="9" t="str">
        <f t="shared" si="0"/>
        <v>Yes</v>
      </c>
    </row>
    <row r="24" spans="1:11" x14ac:dyDescent="0.25">
      <c r="A24" s="90" t="s">
        <v>828</v>
      </c>
      <c r="B24" s="33" t="s">
        <v>232</v>
      </c>
      <c r="C24" s="8">
        <v>53.161307755000003</v>
      </c>
      <c r="D24" s="9" t="str">
        <f>IF($B24="N/A","N/A",IF(C24&gt;70,"No",IF(C24&lt;25,"No","Yes")))</f>
        <v>Yes</v>
      </c>
      <c r="E24" s="8">
        <v>60.030777839999999</v>
      </c>
      <c r="F24" s="9" t="str">
        <f>IF($B24="N/A","N/A",IF(E24&gt;70,"No",IF(E24&lt;25,"No","Yes")))</f>
        <v>Yes</v>
      </c>
      <c r="G24" s="8">
        <v>60.623671154999997</v>
      </c>
      <c r="H24" s="9" t="str">
        <f>IF($B24="N/A","N/A",IF(G24&gt;70,"No",IF(G24&lt;25,"No","Yes")))</f>
        <v>Yes</v>
      </c>
      <c r="I24" s="10">
        <v>12.92</v>
      </c>
      <c r="J24" s="10">
        <v>0.98760000000000003</v>
      </c>
      <c r="K24" s="9" t="str">
        <f t="shared" si="0"/>
        <v>Yes</v>
      </c>
    </row>
    <row r="25" spans="1:11" x14ac:dyDescent="0.25">
      <c r="A25" s="90" t="s">
        <v>322</v>
      </c>
      <c r="B25" s="33" t="s">
        <v>233</v>
      </c>
      <c r="C25" s="8">
        <v>33.013643117999997</v>
      </c>
      <c r="D25" s="9" t="str">
        <f>IF($B25="N/A","N/A",IF(C25&gt;70,"No",IF(C25&lt;35,"No","Yes")))</f>
        <v>No</v>
      </c>
      <c r="E25" s="8">
        <v>29.78455512</v>
      </c>
      <c r="F25" s="9" t="str">
        <f>IF($B25="N/A","N/A",IF(E25&gt;70,"No",IF(E25&lt;35,"No","Yes")))</f>
        <v>No</v>
      </c>
      <c r="G25" s="8">
        <v>28.901488306000001</v>
      </c>
      <c r="H25" s="9" t="str">
        <f>IF($B25="N/A","N/A",IF(G25&gt;70,"No",IF(G25&lt;35,"No","Yes")))</f>
        <v>No</v>
      </c>
      <c r="I25" s="10">
        <v>-9.7799999999999994</v>
      </c>
      <c r="J25" s="10">
        <v>-2.96</v>
      </c>
      <c r="K25" s="9" t="str">
        <f t="shared" si="0"/>
        <v>Yes</v>
      </c>
    </row>
    <row r="26" spans="1:11" x14ac:dyDescent="0.25">
      <c r="A26" s="90" t="s">
        <v>829</v>
      </c>
      <c r="B26" s="33" t="s">
        <v>224</v>
      </c>
      <c r="C26" s="8">
        <v>2.1587561375000002</v>
      </c>
      <c r="D26" s="9" t="str">
        <f>IF($B26="N/A","N/A",IF(C26&gt;1,"Yes","No"))</f>
        <v>Yes</v>
      </c>
      <c r="E26" s="8">
        <v>2.1864725222999999</v>
      </c>
      <c r="F26" s="9" t="str">
        <f>IF($B26="N/A","N/A",IF(E26&gt;1,"Yes","No"))</f>
        <v>Yes</v>
      </c>
      <c r="G26" s="8">
        <v>2.190779794</v>
      </c>
      <c r="H26" s="9" t="str">
        <f>IF($B26="N/A","N/A",IF(G26&gt;1,"Yes","No"))</f>
        <v>Yes</v>
      </c>
      <c r="I26" s="10">
        <v>1.284</v>
      </c>
      <c r="J26" s="10">
        <v>0.19700000000000001</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99.713584288000007</v>
      </c>
      <c r="D28" s="9" t="str">
        <f>IF($B28="N/A","N/A",IF(C28&gt;15,"No",IF(C28&lt;-15,"No","Yes")))</f>
        <v>N/A</v>
      </c>
      <c r="E28" s="8">
        <v>99.107562236000007</v>
      </c>
      <c r="F28" s="9" t="str">
        <f>IF($B28="N/A","N/A",IF(E28&gt;15,"No",IF(E28&lt;-15,"No","Yes")))</f>
        <v>N/A</v>
      </c>
      <c r="G28" s="8">
        <v>87.788131437000004</v>
      </c>
      <c r="H28" s="9" t="str">
        <f>IF($B28="N/A","N/A",IF(G28&gt;15,"No",IF(G28&lt;-15,"No","Yes")))</f>
        <v>N/A</v>
      </c>
      <c r="I28" s="10">
        <v>-0.60799999999999998</v>
      </c>
      <c r="J28" s="10">
        <v>-11.4</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162741</v>
      </c>
      <c r="F6" s="9" t="str">
        <f>IF($B6="N/A","N/A",IF(E6&lt;0,"No","Yes"))</f>
        <v>N/A</v>
      </c>
      <c r="G6" s="34">
        <v>158494</v>
      </c>
      <c r="H6" s="9" t="str">
        <f>IF($B6="N/A","N/A",IF(G6&lt;0,"No","Yes"))</f>
        <v>N/A</v>
      </c>
      <c r="I6" s="10" t="s">
        <v>217</v>
      </c>
      <c r="J6" s="10">
        <v>-2.61</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0.30908007199999998</v>
      </c>
      <c r="F7" s="9" t="str">
        <f t="shared" ref="F7:F17" si="2">IF($B7="N/A","N/A",IF(E7&lt;0,"No","Yes"))</f>
        <v>N/A</v>
      </c>
      <c r="G7" s="9">
        <v>0.50159627490000003</v>
      </c>
      <c r="H7" s="9" t="str">
        <f t="shared" ref="H7:H17" si="3">IF($B7="N/A","N/A",IF(G7&lt;0,"No","Yes"))</f>
        <v>N/A</v>
      </c>
      <c r="I7" s="10" t="s">
        <v>217</v>
      </c>
      <c r="J7" s="10">
        <v>62.29</v>
      </c>
      <c r="K7" s="9" t="str">
        <f t="shared" si="0"/>
        <v>No</v>
      </c>
    </row>
    <row r="8" spans="1:11" x14ac:dyDescent="0.25">
      <c r="A8" s="90" t="s">
        <v>439</v>
      </c>
      <c r="B8" s="85" t="s">
        <v>217</v>
      </c>
      <c r="C8" s="9" t="s">
        <v>217</v>
      </c>
      <c r="D8" s="9" t="str">
        <f t="shared" si="1"/>
        <v>N/A</v>
      </c>
      <c r="E8" s="9">
        <v>27.311494952</v>
      </c>
      <c r="F8" s="9" t="str">
        <f t="shared" si="2"/>
        <v>N/A</v>
      </c>
      <c r="G8" s="9">
        <v>27.231314749999999</v>
      </c>
      <c r="H8" s="9" t="str">
        <f t="shared" si="3"/>
        <v>N/A</v>
      </c>
      <c r="I8" s="10" t="s">
        <v>217</v>
      </c>
      <c r="J8" s="10">
        <v>-0.29399999999999998</v>
      </c>
      <c r="K8" s="9" t="str">
        <f t="shared" si="0"/>
        <v>Yes</v>
      </c>
    </row>
    <row r="9" spans="1:11" x14ac:dyDescent="0.25">
      <c r="A9" s="90" t="s">
        <v>440</v>
      </c>
      <c r="B9" s="85" t="s">
        <v>217</v>
      </c>
      <c r="C9" s="9" t="s">
        <v>217</v>
      </c>
      <c r="D9" s="9" t="str">
        <f t="shared" si="1"/>
        <v>N/A</v>
      </c>
      <c r="E9" s="9">
        <v>34.149968354999999</v>
      </c>
      <c r="F9" s="9" t="str">
        <f t="shared" si="2"/>
        <v>N/A</v>
      </c>
      <c r="G9" s="9">
        <v>32.593031912999997</v>
      </c>
      <c r="H9" s="9" t="str">
        <f t="shared" si="3"/>
        <v>N/A</v>
      </c>
      <c r="I9" s="10" t="s">
        <v>217</v>
      </c>
      <c r="J9" s="10">
        <v>-4.5599999999999996</v>
      </c>
      <c r="K9" s="9" t="str">
        <f t="shared" si="0"/>
        <v>Yes</v>
      </c>
    </row>
    <row r="10" spans="1:11" x14ac:dyDescent="0.25">
      <c r="A10" s="90" t="s">
        <v>441</v>
      </c>
      <c r="B10" s="85" t="s">
        <v>217</v>
      </c>
      <c r="C10" s="9" t="s">
        <v>217</v>
      </c>
      <c r="D10" s="9" t="str">
        <f t="shared" si="1"/>
        <v>N/A</v>
      </c>
      <c r="E10" s="9">
        <v>37.675816173999998</v>
      </c>
      <c r="F10" s="9" t="str">
        <f t="shared" si="2"/>
        <v>N/A</v>
      </c>
      <c r="G10" s="9">
        <v>39.000214518999996</v>
      </c>
      <c r="H10" s="9" t="str">
        <f t="shared" si="3"/>
        <v>N/A</v>
      </c>
      <c r="I10" s="10" t="s">
        <v>217</v>
      </c>
      <c r="J10" s="10">
        <v>3.5150000000000001</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97.833981602999998</v>
      </c>
      <c r="F12" s="9" t="str">
        <f t="shared" si="2"/>
        <v>N/A</v>
      </c>
      <c r="G12" s="9">
        <v>99.229623833999995</v>
      </c>
      <c r="H12" s="9" t="str">
        <f t="shared" si="3"/>
        <v>N/A</v>
      </c>
      <c r="I12" s="10" t="s">
        <v>217</v>
      </c>
      <c r="J12" s="10">
        <v>1.427</v>
      </c>
      <c r="K12" s="9" t="str">
        <f t="shared" si="0"/>
        <v>Yes</v>
      </c>
    </row>
    <row r="13" spans="1:11" x14ac:dyDescent="0.25">
      <c r="A13" s="24" t="s">
        <v>821</v>
      </c>
      <c r="B13" s="85" t="s">
        <v>217</v>
      </c>
      <c r="C13" s="9" t="s">
        <v>217</v>
      </c>
      <c r="D13" s="9" t="str">
        <f t="shared" si="1"/>
        <v>N/A</v>
      </c>
      <c r="E13" s="9">
        <v>1.1410159783</v>
      </c>
      <c r="F13" s="9" t="str">
        <f t="shared" si="2"/>
        <v>N/A</v>
      </c>
      <c r="G13" s="9">
        <v>1.1496633243000001</v>
      </c>
      <c r="H13" s="9" t="str">
        <f t="shared" si="3"/>
        <v>N/A</v>
      </c>
      <c r="I13" s="10" t="s">
        <v>217</v>
      </c>
      <c r="J13" s="10">
        <v>0.75790000000000002</v>
      </c>
      <c r="K13" s="9" t="str">
        <f t="shared" si="0"/>
        <v>Yes</v>
      </c>
    </row>
    <row r="14" spans="1:11" x14ac:dyDescent="0.25">
      <c r="A14" s="24" t="s">
        <v>315</v>
      </c>
      <c r="B14" s="85" t="s">
        <v>217</v>
      </c>
      <c r="C14" s="9" t="s">
        <v>217</v>
      </c>
      <c r="D14" s="9" t="str">
        <f t="shared" si="1"/>
        <v>N/A</v>
      </c>
      <c r="E14" s="9">
        <v>94.960089959000001</v>
      </c>
      <c r="F14" s="9" t="str">
        <f t="shared" si="2"/>
        <v>N/A</v>
      </c>
      <c r="G14" s="9">
        <v>96.044014283999999</v>
      </c>
      <c r="H14" s="9" t="str">
        <f t="shared" si="3"/>
        <v>N/A</v>
      </c>
      <c r="I14" s="10" t="s">
        <v>217</v>
      </c>
      <c r="J14" s="10">
        <v>1.141</v>
      </c>
      <c r="K14" s="9" t="str">
        <f t="shared" si="0"/>
        <v>Yes</v>
      </c>
    </row>
    <row r="15" spans="1:11" x14ac:dyDescent="0.25">
      <c r="A15" s="24" t="s">
        <v>822</v>
      </c>
      <c r="B15" s="85" t="s">
        <v>217</v>
      </c>
      <c r="C15" s="9" t="s">
        <v>217</v>
      </c>
      <c r="D15" s="9" t="str">
        <f t="shared" si="1"/>
        <v>N/A</v>
      </c>
      <c r="E15" s="9">
        <v>9.9865664978000002</v>
      </c>
      <c r="F15" s="9" t="str">
        <f t="shared" si="2"/>
        <v>N/A</v>
      </c>
      <c r="G15" s="9">
        <v>10.241308861</v>
      </c>
      <c r="H15" s="9" t="str">
        <f t="shared" si="3"/>
        <v>N/A</v>
      </c>
      <c r="I15" s="10" t="s">
        <v>217</v>
      </c>
      <c r="J15" s="10">
        <v>2.5510000000000002</v>
      </c>
      <c r="K15" s="9" t="str">
        <f t="shared" si="0"/>
        <v>Yes</v>
      </c>
    </row>
    <row r="16" spans="1:11" x14ac:dyDescent="0.25">
      <c r="A16" s="24" t="s">
        <v>831</v>
      </c>
      <c r="B16" s="85" t="s">
        <v>217</v>
      </c>
      <c r="C16" s="9" t="s">
        <v>217</v>
      </c>
      <c r="D16" s="9" t="str">
        <f t="shared" si="1"/>
        <v>N/A</v>
      </c>
      <c r="E16" s="9">
        <v>4.9994715269999999</v>
      </c>
      <c r="F16" s="9" t="str">
        <f t="shared" si="2"/>
        <v>N/A</v>
      </c>
      <c r="G16" s="9">
        <v>5.0164266639999999</v>
      </c>
      <c r="H16" s="9" t="str">
        <f t="shared" si="3"/>
        <v>N/A</v>
      </c>
      <c r="I16" s="10" t="s">
        <v>217</v>
      </c>
      <c r="J16" s="10">
        <v>0.33910000000000001</v>
      </c>
      <c r="K16" s="9" t="str">
        <f t="shared" si="0"/>
        <v>Yes</v>
      </c>
    </row>
    <row r="17" spans="1:11" x14ac:dyDescent="0.25">
      <c r="A17" s="24" t="s">
        <v>824</v>
      </c>
      <c r="B17" s="85" t="s">
        <v>217</v>
      </c>
      <c r="C17" s="9" t="s">
        <v>217</v>
      </c>
      <c r="D17" s="9" t="str">
        <f t="shared" si="1"/>
        <v>N/A</v>
      </c>
      <c r="E17" s="9">
        <v>4.9672745455999996</v>
      </c>
      <c r="F17" s="9" t="str">
        <f t="shared" si="2"/>
        <v>N/A</v>
      </c>
      <c r="G17" s="9">
        <v>5.2717211688000001</v>
      </c>
      <c r="H17" s="9" t="str">
        <f t="shared" si="3"/>
        <v>N/A</v>
      </c>
      <c r="I17" s="10" t="s">
        <v>217</v>
      </c>
      <c r="J17" s="10">
        <v>6.1289999999999996</v>
      </c>
      <c r="K17" s="9" t="str">
        <f t="shared" si="0"/>
        <v>Yes</v>
      </c>
    </row>
    <row r="18" spans="1:11" x14ac:dyDescent="0.25">
      <c r="A18" s="90" t="s">
        <v>316</v>
      </c>
      <c r="B18" s="33" t="s">
        <v>227</v>
      </c>
      <c r="C18" s="9" t="s">
        <v>217</v>
      </c>
      <c r="D18" s="9" t="str">
        <f>IF(OR($B18="N/A",$C18="N/A"),"N/A",IF(C18&gt;100,"No",IF(C18&lt;98,"No","Yes")))</f>
        <v>N/A</v>
      </c>
      <c r="E18" s="9">
        <v>99.99446974</v>
      </c>
      <c r="F18" s="9" t="str">
        <f>IF(OR($B18="N/A",$E18="N/A"),"N/A",IF(E18&gt;100,"No",IF(E18&lt;98,"No","Yes")))</f>
        <v>Yes</v>
      </c>
      <c r="G18" s="9">
        <v>99.989274042000005</v>
      </c>
      <c r="H18" s="9" t="str">
        <f>IF($B18="N/A","N/A",IF(G18&gt;100,"No",IF(G18&lt;98,"No","Yes")))</f>
        <v>Yes</v>
      </c>
      <c r="I18" s="10" t="s">
        <v>217</v>
      </c>
      <c r="J18" s="10">
        <v>-5.0000000000000001E-3</v>
      </c>
      <c r="K18" s="9" t="str">
        <f t="shared" si="0"/>
        <v>Yes</v>
      </c>
    </row>
    <row r="19" spans="1:11" x14ac:dyDescent="0.25">
      <c r="A19" s="90" t="s">
        <v>31</v>
      </c>
      <c r="B19" s="33" t="s">
        <v>218</v>
      </c>
      <c r="C19" s="9" t="s">
        <v>217</v>
      </c>
      <c r="D19" s="9" t="str">
        <f>IF(OR($B19="N/A",$C19="N/A"),"N/A",IF(C19&gt;100,"No",IF(C19&lt;95,"No","Yes")))</f>
        <v>N/A</v>
      </c>
      <c r="E19" s="9">
        <v>98.907466464999999</v>
      </c>
      <c r="F19" s="9" t="str">
        <f>IF(OR($B19="N/A",$E19="N/A"),"N/A",IF(E19&gt;100,"No",IF(E19&lt;98,"No","Yes")))</f>
        <v>Yes</v>
      </c>
      <c r="G19" s="9">
        <v>99.349502189000006</v>
      </c>
      <c r="H19" s="9" t="str">
        <f>IF($B19="N/A","N/A",IF(G19&gt;100,"No",IF(G19&lt;95,"No","Yes")))</f>
        <v>Yes</v>
      </c>
      <c r="I19" s="10" t="s">
        <v>217</v>
      </c>
      <c r="J19" s="10">
        <v>0.44690000000000002</v>
      </c>
      <c r="K19" s="9" t="str">
        <f t="shared" si="0"/>
        <v>Yes</v>
      </c>
    </row>
    <row r="20" spans="1:11" x14ac:dyDescent="0.25">
      <c r="A20" s="24" t="s">
        <v>317</v>
      </c>
      <c r="B20" s="85" t="s">
        <v>217</v>
      </c>
      <c r="C20" s="9" t="s">
        <v>217</v>
      </c>
      <c r="D20" s="9" t="str">
        <f t="shared" ref="D20:D35" si="4">IF(OR($B20="N/A",$C20="N/A"),"N/A",IF(C20&lt;0,"No","Yes"))</f>
        <v>N/A</v>
      </c>
      <c r="E20" s="9">
        <v>99.359718817000001</v>
      </c>
      <c r="F20" s="9" t="str">
        <f t="shared" ref="F20:F34" si="5">IF($B20="N/A","N/A",IF(E20&lt;0,"No","Yes"))</f>
        <v>N/A</v>
      </c>
      <c r="G20" s="9">
        <v>99.305967417999994</v>
      </c>
      <c r="H20" s="9" t="str">
        <f t="shared" ref="H20:H35" si="6">IF($B20="N/A","N/A",IF(G20&lt;0,"No","Yes"))</f>
        <v>N/A</v>
      </c>
      <c r="I20" s="10" t="s">
        <v>217</v>
      </c>
      <c r="J20" s="10">
        <v>-5.3999999999999999E-2</v>
      </c>
      <c r="K20" s="9" t="str">
        <f t="shared" si="0"/>
        <v>Yes</v>
      </c>
    </row>
    <row r="21" spans="1:11" x14ac:dyDescent="0.25">
      <c r="A21" s="24" t="s">
        <v>832</v>
      </c>
      <c r="B21" s="85" t="s">
        <v>217</v>
      </c>
      <c r="C21" s="9" t="s">
        <v>217</v>
      </c>
      <c r="D21" s="9" t="str">
        <f t="shared" si="4"/>
        <v>N/A</v>
      </c>
      <c r="E21" s="9">
        <v>0.5364351946</v>
      </c>
      <c r="F21" s="9" t="str">
        <f t="shared" si="5"/>
        <v>N/A</v>
      </c>
      <c r="G21" s="9">
        <v>0.59308238800000002</v>
      </c>
      <c r="H21" s="9" t="str">
        <f t="shared" si="6"/>
        <v>N/A</v>
      </c>
      <c r="I21" s="10" t="s">
        <v>217</v>
      </c>
      <c r="J21" s="10">
        <v>10.56</v>
      </c>
      <c r="K21" s="9" t="str">
        <f t="shared" si="0"/>
        <v>Yes</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4.9184348136000002</v>
      </c>
      <c r="F23" s="9" t="str">
        <f t="shared" si="5"/>
        <v>N/A</v>
      </c>
      <c r="G23" s="9">
        <v>5.1449644782000004</v>
      </c>
      <c r="H23" s="9" t="str">
        <f t="shared" si="6"/>
        <v>N/A</v>
      </c>
      <c r="I23" s="10" t="s">
        <v>217</v>
      </c>
      <c r="J23" s="10">
        <v>4.6059999999999999</v>
      </c>
      <c r="K23" s="9" t="str">
        <f t="shared" si="0"/>
        <v>Yes</v>
      </c>
    </row>
    <row r="24" spans="1:11" x14ac:dyDescent="0.25">
      <c r="A24" s="24" t="s">
        <v>319</v>
      </c>
      <c r="B24" s="85" t="s">
        <v>217</v>
      </c>
      <c r="C24" s="9" t="s">
        <v>217</v>
      </c>
      <c r="D24" s="9" t="str">
        <f t="shared" si="4"/>
        <v>N/A</v>
      </c>
      <c r="E24" s="9">
        <v>4.8826048752000002</v>
      </c>
      <c r="F24" s="9" t="str">
        <f t="shared" si="5"/>
        <v>N/A</v>
      </c>
      <c r="G24" s="9">
        <v>4.6828271101999999</v>
      </c>
      <c r="H24" s="9" t="str">
        <f t="shared" si="6"/>
        <v>N/A</v>
      </c>
      <c r="I24" s="10" t="s">
        <v>217</v>
      </c>
      <c r="J24" s="10">
        <v>-4.09</v>
      </c>
      <c r="K24" s="9" t="str">
        <f t="shared" si="0"/>
        <v>Yes</v>
      </c>
    </row>
    <row r="25" spans="1:11" x14ac:dyDescent="0.25">
      <c r="A25" s="24" t="s">
        <v>320</v>
      </c>
      <c r="B25" s="85" t="s">
        <v>217</v>
      </c>
      <c r="C25" s="9" t="s">
        <v>217</v>
      </c>
      <c r="D25" s="9" t="str">
        <f t="shared" si="4"/>
        <v>N/A</v>
      </c>
      <c r="E25" s="9">
        <v>16.496150324999999</v>
      </c>
      <c r="F25" s="9" t="str">
        <f t="shared" si="5"/>
        <v>N/A</v>
      </c>
      <c r="G25" s="9">
        <v>16.422072759999999</v>
      </c>
      <c r="H25" s="9" t="str">
        <f t="shared" si="6"/>
        <v>N/A</v>
      </c>
      <c r="I25" s="10" t="s">
        <v>217</v>
      </c>
      <c r="J25" s="10">
        <v>-0.44900000000000001</v>
      </c>
      <c r="K25" s="9" t="str">
        <f t="shared" si="0"/>
        <v>Yes</v>
      </c>
    </row>
    <row r="26" spans="1:11" x14ac:dyDescent="0.25">
      <c r="A26" s="24" t="s">
        <v>321</v>
      </c>
      <c r="B26" s="85" t="s">
        <v>217</v>
      </c>
      <c r="C26" s="9" t="s">
        <v>217</v>
      </c>
      <c r="D26" s="9" t="str">
        <f t="shared" si="4"/>
        <v>N/A</v>
      </c>
      <c r="E26" s="9">
        <v>78.621244799999999</v>
      </c>
      <c r="F26" s="9" t="str">
        <f t="shared" si="5"/>
        <v>N/A</v>
      </c>
      <c r="G26" s="9">
        <v>78.895100130000003</v>
      </c>
      <c r="H26" s="9" t="str">
        <f t="shared" si="6"/>
        <v>N/A</v>
      </c>
      <c r="I26" s="10" t="s">
        <v>217</v>
      </c>
      <c r="J26" s="10">
        <v>0.3483</v>
      </c>
      <c r="K26" s="9" t="str">
        <f t="shared" si="0"/>
        <v>Yes</v>
      </c>
    </row>
    <row r="27" spans="1:11" x14ac:dyDescent="0.25">
      <c r="A27" s="24" t="s">
        <v>322</v>
      </c>
      <c r="B27" s="85" t="s">
        <v>217</v>
      </c>
      <c r="C27" s="9" t="s">
        <v>217</v>
      </c>
      <c r="D27" s="9" t="str">
        <f t="shared" si="4"/>
        <v>N/A</v>
      </c>
      <c r="E27" s="9">
        <v>60.512102052000003</v>
      </c>
      <c r="F27" s="9" t="str">
        <f t="shared" si="5"/>
        <v>N/A</v>
      </c>
      <c r="G27" s="9">
        <v>64.789203377000007</v>
      </c>
      <c r="H27" s="9" t="str">
        <f t="shared" si="6"/>
        <v>N/A</v>
      </c>
      <c r="I27" s="10" t="s">
        <v>217</v>
      </c>
      <c r="J27" s="10">
        <v>7.0679999999999996</v>
      </c>
      <c r="K27" s="9" t="str">
        <f t="shared" si="0"/>
        <v>Yes</v>
      </c>
    </row>
    <row r="28" spans="1:11" x14ac:dyDescent="0.25">
      <c r="A28" s="24" t="s">
        <v>829</v>
      </c>
      <c r="B28" s="85" t="s">
        <v>217</v>
      </c>
      <c r="C28" s="9" t="s">
        <v>217</v>
      </c>
      <c r="D28" s="9" t="str">
        <f t="shared" si="4"/>
        <v>N/A</v>
      </c>
      <c r="E28" s="9">
        <v>1.9082942382999999</v>
      </c>
      <c r="F28" s="9" t="str">
        <f t="shared" si="5"/>
        <v>N/A</v>
      </c>
      <c r="G28" s="9">
        <v>1.9413947238</v>
      </c>
      <c r="H28" s="9" t="str">
        <f t="shared" si="6"/>
        <v>N/A</v>
      </c>
      <c r="I28" s="10" t="s">
        <v>217</v>
      </c>
      <c r="J28" s="10">
        <v>1.7350000000000001</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99.457746908000004</v>
      </c>
      <c r="F30" s="9" t="str">
        <f t="shared" si="5"/>
        <v>N/A</v>
      </c>
      <c r="G30" s="9">
        <v>92.845248181000002</v>
      </c>
      <c r="H30" s="9" t="str">
        <f t="shared" si="6"/>
        <v>N/A</v>
      </c>
      <c r="I30" s="10" t="s">
        <v>217</v>
      </c>
      <c r="J30" s="10">
        <v>-6.65</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22.30107963</v>
      </c>
      <c r="F34" s="9" t="str">
        <f t="shared" si="5"/>
        <v>N/A</v>
      </c>
      <c r="G34" s="9">
        <v>24.093656542000002</v>
      </c>
      <c r="H34" s="9" t="str">
        <f t="shared" si="6"/>
        <v>N/A</v>
      </c>
      <c r="I34" s="10" t="s">
        <v>217</v>
      </c>
      <c r="J34" s="10">
        <v>8.0380000000000003</v>
      </c>
      <c r="K34" s="9" t="str">
        <f t="shared" si="0"/>
        <v>Yes</v>
      </c>
    </row>
    <row r="35" spans="1:11" ht="25" x14ac:dyDescent="0.25">
      <c r="A35" s="24" t="s">
        <v>369</v>
      </c>
      <c r="B35" s="85" t="s">
        <v>217</v>
      </c>
      <c r="C35" s="9" t="s">
        <v>217</v>
      </c>
      <c r="D35" s="9" t="str">
        <f t="shared" si="4"/>
        <v>N/A</v>
      </c>
      <c r="E35" s="9">
        <v>25.544884202999999</v>
      </c>
      <c r="F35" s="9" t="str">
        <f>IF($B35="N/A","N/A",IF(E35&lt;0,"No","Yes"))</f>
        <v>N/A</v>
      </c>
      <c r="G35" s="9">
        <v>26.374499981</v>
      </c>
      <c r="H35" s="9" t="str">
        <f t="shared" si="6"/>
        <v>N/A</v>
      </c>
      <c r="I35" s="10" t="s">
        <v>217</v>
      </c>
      <c r="J35" s="10">
        <v>3.2480000000000002</v>
      </c>
      <c r="K35" s="9" t="str">
        <f t="shared" si="0"/>
        <v>Yes</v>
      </c>
    </row>
    <row r="36" spans="1:11" x14ac:dyDescent="0.25">
      <c r="A36" s="27" t="s">
        <v>373</v>
      </c>
      <c r="B36" s="1" t="s">
        <v>217</v>
      </c>
      <c r="C36" s="8" t="s">
        <v>217</v>
      </c>
      <c r="D36" s="9" t="str">
        <f t="shared" ref="D36:D39" si="7">IF($B36="N/A","N/A",IF(C36&lt;0,"No","Yes"))</f>
        <v>N/A</v>
      </c>
      <c r="E36" s="8">
        <v>89.377599989999993</v>
      </c>
      <c r="F36" s="9" t="str">
        <f t="shared" ref="F36:F39" si="8">IF($B36="N/A","N/A",IF(E36&lt;0,"No","Yes"))</f>
        <v>N/A</v>
      </c>
      <c r="G36" s="8">
        <v>89.630522291000005</v>
      </c>
      <c r="H36" s="9" t="str">
        <f t="shared" ref="H36:H39" si="9">IF($B36="N/A","N/A",IF(G36&lt;0,"No","Yes"))</f>
        <v>N/A</v>
      </c>
      <c r="I36" s="10" t="s">
        <v>217</v>
      </c>
      <c r="J36" s="10">
        <v>0.28299999999999997</v>
      </c>
      <c r="K36" s="9" t="str">
        <f>IF(J36="Div by 0", "N/A", IF(J36="N/A","N/A", IF(J36&gt;30, "No", IF(J36&lt;-30, "No", "Yes"))))</f>
        <v>Yes</v>
      </c>
    </row>
    <row r="37" spans="1:11" x14ac:dyDescent="0.25">
      <c r="A37" s="27" t="s">
        <v>374</v>
      </c>
      <c r="B37" s="1" t="s">
        <v>217</v>
      </c>
      <c r="C37" s="8" t="s">
        <v>217</v>
      </c>
      <c r="D37" s="9" t="str">
        <f t="shared" si="7"/>
        <v>N/A</v>
      </c>
      <c r="E37" s="8">
        <v>7.2778218150000002</v>
      </c>
      <c r="F37" s="9" t="str">
        <f t="shared" si="8"/>
        <v>N/A</v>
      </c>
      <c r="G37" s="8">
        <v>7.5498126112000001</v>
      </c>
      <c r="H37" s="9" t="str">
        <f t="shared" si="9"/>
        <v>N/A</v>
      </c>
      <c r="I37" s="10" t="s">
        <v>217</v>
      </c>
      <c r="J37" s="10">
        <v>3.7370000000000001</v>
      </c>
      <c r="K37" s="9" t="str">
        <f>IF(J37="Div by 0", "N/A", IF(J37="N/A","N/A", IF(J37&gt;30, "No", IF(J37&lt;-30, "No", "Yes"))))</f>
        <v>Yes</v>
      </c>
    </row>
    <row r="38" spans="1:11" x14ac:dyDescent="0.25">
      <c r="A38" s="27" t="s">
        <v>375</v>
      </c>
      <c r="B38" s="1" t="s">
        <v>217</v>
      </c>
      <c r="C38" s="8" t="s">
        <v>217</v>
      </c>
      <c r="D38" s="9" t="str">
        <f t="shared" si="7"/>
        <v>N/A</v>
      </c>
      <c r="E38" s="8">
        <v>1.7180673585999999</v>
      </c>
      <c r="F38" s="9" t="str">
        <f t="shared" si="8"/>
        <v>N/A</v>
      </c>
      <c r="G38" s="8">
        <v>1.1514631469000001</v>
      </c>
      <c r="H38" s="9" t="str">
        <f t="shared" si="9"/>
        <v>N/A</v>
      </c>
      <c r="I38" s="10" t="s">
        <v>217</v>
      </c>
      <c r="J38" s="10">
        <v>-33</v>
      </c>
      <c r="K38" s="9" t="str">
        <f>IF(J38="Div by 0", "N/A", IF(J38="N/A","N/A", IF(J38&gt;30, "No", IF(J38&lt;-30, "No", "Yes"))))</f>
        <v>No</v>
      </c>
    </row>
    <row r="39" spans="1:11" x14ac:dyDescent="0.25">
      <c r="A39" s="27" t="s">
        <v>376</v>
      </c>
      <c r="B39" s="1" t="s">
        <v>217</v>
      </c>
      <c r="C39" s="8" t="s">
        <v>217</v>
      </c>
      <c r="D39" s="9" t="str">
        <f t="shared" si="7"/>
        <v>N/A</v>
      </c>
      <c r="E39" s="8">
        <v>0.77976662299999999</v>
      </c>
      <c r="F39" s="9" t="str">
        <f t="shared" si="8"/>
        <v>N/A</v>
      </c>
      <c r="G39" s="8">
        <v>0.7495551882</v>
      </c>
      <c r="H39" s="9" t="str">
        <f t="shared" si="9"/>
        <v>N/A</v>
      </c>
      <c r="I39" s="10" t="s">
        <v>217</v>
      </c>
      <c r="J39" s="10">
        <v>-3.87</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330730</v>
      </c>
      <c r="D7" s="30" t="str">
        <f>IF($B7="N/A","N/A",IF(C7&gt;15,"No",IF(C7&lt;-15,"No","Yes")))</f>
        <v>N/A</v>
      </c>
      <c r="E7" s="29">
        <v>337932</v>
      </c>
      <c r="F7" s="30" t="str">
        <f>IF($B7="N/A","N/A",IF(E7&gt;15,"No",IF(E7&lt;-15,"No","Yes")))</f>
        <v>N/A</v>
      </c>
      <c r="G7" s="29">
        <v>349834</v>
      </c>
      <c r="H7" s="30" t="str">
        <f>IF($B7="N/A","N/A",IF(G7&gt;15,"No",IF(G7&lt;-15,"No","Yes")))</f>
        <v>N/A</v>
      </c>
      <c r="I7" s="31">
        <v>2.1779999999999999</v>
      </c>
      <c r="J7" s="31">
        <v>3.5219999999999998</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41.343322833000002</v>
      </c>
      <c r="H8" s="30" t="str">
        <f>IF($B8="N/A","N/A",IF(G8&gt;15,"No",IF(G8&lt;-15,"No","Yes")))</f>
        <v>N/A</v>
      </c>
      <c r="I8" s="31" t="s">
        <v>217</v>
      </c>
      <c r="J8" s="31" t="s">
        <v>217</v>
      </c>
      <c r="K8" s="30" t="str">
        <f t="shared" si="0"/>
        <v>N/A</v>
      </c>
    </row>
    <row r="9" spans="1:11" x14ac:dyDescent="0.25">
      <c r="A9" s="87" t="s">
        <v>119</v>
      </c>
      <c r="B9" s="33" t="s">
        <v>217</v>
      </c>
      <c r="C9" s="8">
        <v>0.99295497840000002</v>
      </c>
      <c r="D9" s="9" t="str">
        <f>IF($B9="N/A","N/A",IF(C9&gt;15,"No",IF(C9&lt;-15,"No","Yes")))</f>
        <v>N/A</v>
      </c>
      <c r="E9" s="8">
        <v>0.93450753409999998</v>
      </c>
      <c r="F9" s="9" t="str">
        <f>IF($B9="N/A","N/A",IF(E9&gt;15,"No",IF(E9&lt;-15,"No","Yes")))</f>
        <v>N/A</v>
      </c>
      <c r="G9" s="8">
        <v>58.656677166999998</v>
      </c>
      <c r="H9" s="9" t="str">
        <f>IF($B9="N/A","N/A",IF(G9&gt;15,"No",IF(G9&lt;-15,"No","Yes")))</f>
        <v>N/A</v>
      </c>
      <c r="I9" s="10">
        <v>-5.89</v>
      </c>
      <c r="J9" s="10">
        <v>6177</v>
      </c>
      <c r="K9" s="9" t="str">
        <f t="shared" si="0"/>
        <v>No</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99.999704081999994</v>
      </c>
      <c r="F13" s="9" t="str">
        <f t="shared" si="2"/>
        <v>Yes</v>
      </c>
      <c r="G13" s="8">
        <v>100</v>
      </c>
      <c r="H13" s="9" t="str">
        <f t="shared" si="3"/>
        <v>Yes</v>
      </c>
      <c r="I13" s="10" t="s">
        <v>217</v>
      </c>
      <c r="J13" s="10">
        <v>2.9999999999999997E-4</v>
      </c>
      <c r="K13" s="9" t="str">
        <f t="shared" si="0"/>
        <v>Yes</v>
      </c>
    </row>
    <row r="14" spans="1:11" x14ac:dyDescent="0.25">
      <c r="A14" s="87" t="s">
        <v>13</v>
      </c>
      <c r="B14" s="33" t="s">
        <v>217</v>
      </c>
      <c r="C14" s="34">
        <v>327446</v>
      </c>
      <c r="D14" s="9" t="str">
        <f>IF($B14="N/A","N/A",IF(C14&gt;15,"No",IF(C14&lt;-15,"No","Yes")))</f>
        <v>N/A</v>
      </c>
      <c r="E14" s="34">
        <v>334774</v>
      </c>
      <c r="F14" s="9" t="str">
        <f>IF($B14="N/A","N/A",IF(E14&gt;15,"No",IF(E14&lt;-15,"No","Yes")))</f>
        <v>N/A</v>
      </c>
      <c r="G14" s="34">
        <v>144633</v>
      </c>
      <c r="H14" s="9" t="str">
        <f>IF($B14="N/A","N/A",IF(G14&gt;15,"No",IF(G14&lt;-15,"No","Yes")))</f>
        <v>N/A</v>
      </c>
      <c r="I14" s="10">
        <v>2.238</v>
      </c>
      <c r="J14" s="10">
        <v>-56.8</v>
      </c>
      <c r="K14" s="9" t="str">
        <f t="shared" si="0"/>
        <v>No</v>
      </c>
    </row>
    <row r="15" spans="1:11" x14ac:dyDescent="0.25">
      <c r="A15" s="87" t="s">
        <v>442</v>
      </c>
      <c r="B15" s="33" t="s">
        <v>219</v>
      </c>
      <c r="C15" s="8">
        <v>2.5958478600000001E-2</v>
      </c>
      <c r="D15" s="9" t="str">
        <f>IF($B15="N/A","N/A",IF(C15&gt;20,"No",IF(C15&lt;5,"No","Yes")))</f>
        <v>No</v>
      </c>
      <c r="E15" s="8">
        <v>4.9884399599999997E-2</v>
      </c>
      <c r="F15" s="9" t="str">
        <f>IF($B15="N/A","N/A",IF(E15&gt;20,"No",IF(E15&lt;5,"No","Yes")))</f>
        <v>No</v>
      </c>
      <c r="G15" s="8">
        <v>0.1528005365</v>
      </c>
      <c r="H15" s="9" t="str">
        <f>IF($B15="N/A","N/A",IF(G15&gt;20,"No",IF(G15&lt;5,"No","Yes")))</f>
        <v>No</v>
      </c>
      <c r="I15" s="10">
        <v>92.17</v>
      </c>
      <c r="J15" s="10">
        <v>206.3</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99.847199462999995</v>
      </c>
      <c r="H16" s="9" t="str">
        <f>IF($B16="N/A","N/A",IF(G16&gt;15,"No",IF(G16&lt;-15,"No","Yes")))</f>
        <v>N/A</v>
      </c>
      <c r="I16" s="10" t="s">
        <v>217</v>
      </c>
      <c r="J16" s="10" t="s">
        <v>217</v>
      </c>
      <c r="K16" s="9" t="str">
        <f t="shared" si="0"/>
        <v>N/A</v>
      </c>
    </row>
    <row r="17" spans="1:11" x14ac:dyDescent="0.25">
      <c r="A17" s="87" t="s">
        <v>444</v>
      </c>
      <c r="B17" s="33" t="s">
        <v>239</v>
      </c>
      <c r="C17" s="8">
        <v>27.597222136999999</v>
      </c>
      <c r="D17" s="9" t="str">
        <f>IF($B17="N/A","N/A",IF(C17&gt;1,"Yes","No"))</f>
        <v>Yes</v>
      </c>
      <c r="E17" s="8">
        <v>22.786417105000002</v>
      </c>
      <c r="F17" s="9" t="str">
        <f>IF($B17="N/A","N/A",IF(E17&gt;1,"Yes","No"))</f>
        <v>Yes</v>
      </c>
      <c r="G17" s="8">
        <v>8.0984284361000007</v>
      </c>
      <c r="H17" s="9" t="str">
        <f>IF($B17="N/A","N/A",IF(G17&gt;1,"Yes","No"))</f>
        <v>Yes</v>
      </c>
      <c r="I17" s="10">
        <v>-17.399999999999999</v>
      </c>
      <c r="J17" s="10">
        <v>-64.5</v>
      </c>
      <c r="K17" s="9" t="str">
        <f t="shared" si="0"/>
        <v>No</v>
      </c>
    </row>
    <row r="18" spans="1:11" x14ac:dyDescent="0.25">
      <c r="A18" s="87" t="s">
        <v>856</v>
      </c>
      <c r="B18" s="33" t="s">
        <v>217</v>
      </c>
      <c r="C18" s="88">
        <v>2723.2829824999999</v>
      </c>
      <c r="D18" s="9" t="str">
        <f>IF($B18="N/A","N/A",IF(C18&gt;15,"No",IF(C18&lt;-15,"No","Yes")))</f>
        <v>N/A</v>
      </c>
      <c r="E18" s="88">
        <v>1561.3833357000001</v>
      </c>
      <c r="F18" s="9" t="str">
        <f>IF($B18="N/A","N/A",IF(E18&gt;15,"No",IF(E18&lt;-15,"No","Yes")))</f>
        <v>N/A</v>
      </c>
      <c r="G18" s="88">
        <v>2449.2518568999999</v>
      </c>
      <c r="H18" s="9" t="str">
        <f>IF($B18="N/A","N/A",IF(G18&gt;15,"No",IF(G18&lt;-15,"No","Yes")))</f>
        <v>N/A</v>
      </c>
      <c r="I18" s="10">
        <v>-42.7</v>
      </c>
      <c r="J18" s="10">
        <v>56.86</v>
      </c>
      <c r="K18" s="9" t="str">
        <f t="shared" si="0"/>
        <v>No</v>
      </c>
    </row>
    <row r="19" spans="1:11" x14ac:dyDescent="0.25">
      <c r="A19" s="3" t="s">
        <v>131</v>
      </c>
      <c r="B19" s="33" t="s">
        <v>217</v>
      </c>
      <c r="C19" s="34">
        <v>368</v>
      </c>
      <c r="D19" s="33" t="s">
        <v>217</v>
      </c>
      <c r="E19" s="34">
        <v>146</v>
      </c>
      <c r="F19" s="33" t="s">
        <v>217</v>
      </c>
      <c r="G19" s="34">
        <v>13</v>
      </c>
      <c r="H19" s="9" t="str">
        <f>IF($B19="N/A","N/A",IF(G19&gt;15,"No",IF(G19&lt;-15,"No","Yes")))</f>
        <v>N/A</v>
      </c>
      <c r="I19" s="10">
        <v>-60.3</v>
      </c>
      <c r="J19" s="10">
        <v>-91.1</v>
      </c>
      <c r="K19" s="9" t="str">
        <f t="shared" si="0"/>
        <v>No</v>
      </c>
    </row>
    <row r="20" spans="1:11" x14ac:dyDescent="0.25">
      <c r="A20" s="3" t="s">
        <v>350</v>
      </c>
      <c r="B20" s="28" t="s">
        <v>217</v>
      </c>
      <c r="C20" s="8" t="s">
        <v>217</v>
      </c>
      <c r="D20" s="33" t="s">
        <v>217</v>
      </c>
      <c r="E20" s="8" t="s">
        <v>217</v>
      </c>
      <c r="F20" s="33" t="s">
        <v>217</v>
      </c>
      <c r="G20" s="8">
        <v>3.7160482000000001E-3</v>
      </c>
      <c r="H20" s="9" t="str">
        <f>IF($B20="N/A","N/A",IF(G20&gt;15,"No",IF(G20&lt;-15,"No","Yes")))</f>
        <v>N/A</v>
      </c>
      <c r="I20" s="10" t="s">
        <v>217</v>
      </c>
      <c r="J20" s="10" t="s">
        <v>217</v>
      </c>
      <c r="K20" s="9" t="str">
        <f t="shared" si="0"/>
        <v>N/A</v>
      </c>
    </row>
    <row r="21" spans="1:11" ht="25" x14ac:dyDescent="0.25">
      <c r="A21" s="3" t="s">
        <v>835</v>
      </c>
      <c r="B21" s="33" t="s">
        <v>217</v>
      </c>
      <c r="C21" s="88">
        <v>2317.1086957000002</v>
      </c>
      <c r="D21" s="9" t="str">
        <f>IF($B21="N/A","N/A",IF(C21&gt;60,"No",IF(C21&lt;15,"No","Yes")))</f>
        <v>N/A</v>
      </c>
      <c r="E21" s="88">
        <v>2558.5616438000002</v>
      </c>
      <c r="F21" s="9" t="str">
        <f>IF($B21="N/A","N/A",IF(E21&gt;60,"No",IF(E21&lt;15,"No","Yes")))</f>
        <v>N/A</v>
      </c>
      <c r="G21" s="88">
        <v>2679.5384614999998</v>
      </c>
      <c r="H21" s="9" t="str">
        <f>IF($B21="N/A","N/A",IF(G21&gt;60,"No",IF(G21&lt;15,"No","Yes")))</f>
        <v>N/A</v>
      </c>
      <c r="I21" s="10">
        <v>10.42</v>
      </c>
      <c r="J21" s="10">
        <v>4.7279999999999998</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327361</v>
      </c>
      <c r="D6" s="9" t="str">
        <f>IF($B6="N/A","N/A",IF(C6&gt;15,"No",IF(C6&lt;-15,"No","Yes")))</f>
        <v>N/A</v>
      </c>
      <c r="E6" s="34">
        <v>334607</v>
      </c>
      <c r="F6" s="9" t="str">
        <f>IF($B6="N/A","N/A",IF(E6&gt;15,"No",IF(E6&lt;-15,"No","Yes")))</f>
        <v>N/A</v>
      </c>
      <c r="G6" s="34">
        <v>144412</v>
      </c>
      <c r="H6" s="9" t="str">
        <f>IF($B6="N/A","N/A",IF(G6&gt;15,"No",IF(G6&lt;-15,"No","Yes")))</f>
        <v>N/A</v>
      </c>
      <c r="I6" s="10">
        <v>2.2130000000000001</v>
      </c>
      <c r="J6" s="10">
        <v>-56.8</v>
      </c>
      <c r="K6" s="9" t="str">
        <f t="shared" ref="K6:K1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119.46738288</v>
      </c>
      <c r="D9" s="9" t="str">
        <f>IF($B9="N/A","N/A",IF(C9&gt;100,"No",IF(C9&lt;50,"No","Yes")))</f>
        <v>No</v>
      </c>
      <c r="E9" s="35">
        <v>121.40797698999999</v>
      </c>
      <c r="F9" s="9" t="str">
        <f>IF($B9="N/A","N/A",IF(E9&gt;100,"No",IF(E9&lt;50,"No","Yes")))</f>
        <v>No</v>
      </c>
      <c r="G9" s="35">
        <v>122.39408499</v>
      </c>
      <c r="H9" s="9" t="str">
        <f>IF($B9="N/A","N/A",IF(G9&gt;100,"No",IF(G9&lt;50,"No","Yes")))</f>
        <v>No</v>
      </c>
      <c r="I9" s="10">
        <v>1.6240000000000001</v>
      </c>
      <c r="J9" s="10">
        <v>0.81220000000000003</v>
      </c>
      <c r="K9" s="9" t="str">
        <f t="shared" si="0"/>
        <v>Yes</v>
      </c>
    </row>
    <row r="10" spans="1:11" ht="25" x14ac:dyDescent="0.25">
      <c r="A10" s="69" t="s">
        <v>838</v>
      </c>
      <c r="B10" s="33" t="s">
        <v>217</v>
      </c>
      <c r="C10" s="35">
        <v>574.44025832</v>
      </c>
      <c r="D10" s="9" t="str">
        <f>IF($B10="N/A","N/A",IF(C10&gt;15,"No",IF(C10&lt;-15,"No","Yes")))</f>
        <v>N/A</v>
      </c>
      <c r="E10" s="35">
        <v>596.09098483000002</v>
      </c>
      <c r="F10" s="9" t="str">
        <f>IF($B10="N/A","N/A",IF(E10&gt;15,"No",IF(E10&lt;-15,"No","Yes")))</f>
        <v>N/A</v>
      </c>
      <c r="G10" s="35">
        <v>589.77793741999994</v>
      </c>
      <c r="H10" s="9" t="str">
        <f>IF($B10="N/A","N/A",IF(G10&gt;15,"No",IF(G10&lt;-15,"No","Yes")))</f>
        <v>N/A</v>
      </c>
      <c r="I10" s="10">
        <v>3.7690000000000001</v>
      </c>
      <c r="J10" s="10">
        <v>-1.06</v>
      </c>
      <c r="K10" s="9" t="str">
        <f t="shared" si="0"/>
        <v>Yes</v>
      </c>
    </row>
    <row r="11" spans="1:11" ht="25" x14ac:dyDescent="0.25">
      <c r="A11" s="69" t="s">
        <v>839</v>
      </c>
      <c r="B11" s="33" t="s">
        <v>217</v>
      </c>
      <c r="C11" s="35" t="s">
        <v>1742</v>
      </c>
      <c r="D11" s="9" t="str">
        <f>IF($B11="N/A","N/A",IF(C11&gt;15,"No",IF(C11&lt;-15,"No","Yes")))</f>
        <v>N/A</v>
      </c>
      <c r="E11" s="35" t="s">
        <v>1742</v>
      </c>
      <c r="F11" s="9" t="str">
        <f>IF($B11="N/A","N/A",IF(E11&gt;15,"No",IF(E11&lt;-15,"No","Yes")))</f>
        <v>N/A</v>
      </c>
      <c r="G11" s="35" t="s">
        <v>1742</v>
      </c>
      <c r="H11" s="9" t="str">
        <f>IF($B11="N/A","N/A",IF(G11&gt;15,"No",IF(G11&lt;-15,"No","Yes")))</f>
        <v>N/A</v>
      </c>
      <c r="I11" s="10" t="s">
        <v>1742</v>
      </c>
      <c r="J11" s="10" t="s">
        <v>1742</v>
      </c>
      <c r="K11" s="9" t="str">
        <f t="shared" si="0"/>
        <v>N/A</v>
      </c>
    </row>
    <row r="12" spans="1:11" ht="25" x14ac:dyDescent="0.25">
      <c r="A12" s="69" t="s">
        <v>840</v>
      </c>
      <c r="B12" s="33" t="s">
        <v>217</v>
      </c>
      <c r="C12" s="35">
        <v>421.76</v>
      </c>
      <c r="D12" s="9" t="str">
        <f>IF($B12="N/A","N/A",IF(C12&gt;15,"No",IF(C12&lt;-15,"No","Yes")))</f>
        <v>N/A</v>
      </c>
      <c r="E12" s="35">
        <v>495.26078111999999</v>
      </c>
      <c r="F12" s="9" t="str">
        <f>IF($B12="N/A","N/A",IF(E12&gt;15,"No",IF(E12&lt;-15,"No","Yes")))</f>
        <v>N/A</v>
      </c>
      <c r="G12" s="35">
        <v>504.22841964999998</v>
      </c>
      <c r="H12" s="9" t="str">
        <f>IF($B12="N/A","N/A",IF(G12&gt;15,"No",IF(G12&lt;-15,"No","Yes")))</f>
        <v>N/A</v>
      </c>
      <c r="I12" s="10">
        <v>17.43</v>
      </c>
      <c r="J12" s="10">
        <v>1.8109999999999999</v>
      </c>
      <c r="K12" s="9" t="str">
        <f t="shared" si="0"/>
        <v>Yes</v>
      </c>
    </row>
    <row r="13" spans="1:11" x14ac:dyDescent="0.25">
      <c r="A13" s="69" t="s">
        <v>655</v>
      </c>
      <c r="B13" s="33" t="s">
        <v>241</v>
      </c>
      <c r="C13" s="8">
        <v>95.073939779</v>
      </c>
      <c r="D13" s="9" t="str">
        <f>IF($B13="N/A","N/A",IF(C13&gt;99,"No",IF(C13&lt;75,"No","Yes")))</f>
        <v>Yes</v>
      </c>
      <c r="E13" s="8">
        <v>95.127716993000007</v>
      </c>
      <c r="F13" s="9" t="str">
        <f>IF($B13="N/A","N/A",IF(E13&gt;99,"No",IF(E13&lt;75,"No","Yes")))</f>
        <v>Yes</v>
      </c>
      <c r="G13" s="8">
        <v>90.721685179000005</v>
      </c>
      <c r="H13" s="9" t="str">
        <f>IF($B13="N/A","N/A",IF(G13&gt;99,"No",IF(G13&lt;75,"No","Yes")))</f>
        <v>Yes</v>
      </c>
      <c r="I13" s="10">
        <v>5.6599999999999998E-2</v>
      </c>
      <c r="J13" s="10">
        <v>-4.63</v>
      </c>
      <c r="K13" s="9" t="str">
        <f t="shared" ref="K13:K24" si="1">IF(J13="Div by 0", "N/A", IF(J13="N/A","N/A", IF(J13&gt;30, "No", IF(J13&lt;-30, "No", "Yes"))))</f>
        <v>Yes</v>
      </c>
    </row>
    <row r="14" spans="1:11" x14ac:dyDescent="0.25">
      <c r="A14" s="69" t="s">
        <v>495</v>
      </c>
      <c r="B14" s="33" t="s">
        <v>217</v>
      </c>
      <c r="C14" s="9">
        <v>88.696644015000004</v>
      </c>
      <c r="D14" s="9" t="str">
        <f>IF($B14="N/A","N/A",IF(C14&gt;15,"No",IF(C14&lt;-15,"No","Yes")))</f>
        <v>N/A</v>
      </c>
      <c r="E14" s="9">
        <v>86.459799437000001</v>
      </c>
      <c r="F14" s="9" t="str">
        <f>IF($B14="N/A","N/A",IF(E14&gt;15,"No",IF(E14&lt;-15,"No","Yes")))</f>
        <v>N/A</v>
      </c>
      <c r="G14" s="9">
        <v>91.669528978000002</v>
      </c>
      <c r="H14" s="9" t="str">
        <f>IF($B14="N/A","N/A",IF(G14&gt;15,"No",IF(G14&lt;-15,"No","Yes")))</f>
        <v>N/A</v>
      </c>
      <c r="I14" s="10">
        <v>-2.52</v>
      </c>
      <c r="J14" s="10">
        <v>6.0259999999999998</v>
      </c>
      <c r="K14" s="9" t="str">
        <f t="shared" si="1"/>
        <v>Yes</v>
      </c>
    </row>
    <row r="15" spans="1:11" x14ac:dyDescent="0.25">
      <c r="A15" s="69" t="s">
        <v>841</v>
      </c>
      <c r="B15" s="33" t="s">
        <v>217</v>
      </c>
      <c r="C15" s="34">
        <v>27.907174295000001</v>
      </c>
      <c r="D15" s="9" t="str">
        <f>IF($B15="N/A","N/A",IF(C15&gt;15,"No",IF(C15&lt;-15,"No","Yes")))</f>
        <v>N/A</v>
      </c>
      <c r="E15" s="10">
        <v>27.750727639000001</v>
      </c>
      <c r="F15" s="9" t="str">
        <f>IF($B15="N/A","N/A",IF(E15&gt;15,"No",IF(E15&lt;-15,"No","Yes")))</f>
        <v>N/A</v>
      </c>
      <c r="G15" s="10">
        <v>27.662936411</v>
      </c>
      <c r="H15" s="9" t="str">
        <f>IF($B15="N/A","N/A",IF(G15&gt;15,"No",IF(G15&lt;-15,"No","Yes")))</f>
        <v>N/A</v>
      </c>
      <c r="I15" s="10">
        <v>-0.56100000000000005</v>
      </c>
      <c r="J15" s="10">
        <v>-0.316</v>
      </c>
      <c r="K15" s="9" t="str">
        <f t="shared" si="1"/>
        <v>Yes</v>
      </c>
    </row>
    <row r="16" spans="1:11" x14ac:dyDescent="0.25">
      <c r="A16" s="66" t="s">
        <v>656</v>
      </c>
      <c r="B16" s="49" t="s">
        <v>242</v>
      </c>
      <c r="C16" s="9">
        <v>4.9254492747</v>
      </c>
      <c r="D16" s="9" t="str">
        <f>IF($B16="N/A","N/A",IF(C16&gt;20,"No",IF(C16&lt;=0,"No","Yes")))</f>
        <v>Yes</v>
      </c>
      <c r="E16" s="9">
        <v>4.7715678393000003</v>
      </c>
      <c r="F16" s="9" t="str">
        <f>IF($B16="N/A","N/A",IF(E16&gt;20,"No",IF(E16&lt;=0,"No","Yes")))</f>
        <v>Yes</v>
      </c>
      <c r="G16" s="9">
        <v>9.2208403733999997</v>
      </c>
      <c r="H16" s="9" t="str">
        <f>IF($B16="N/A","N/A",IF(G16&gt;20,"No",IF(G16&lt;=0,"No","Yes")))</f>
        <v>Yes</v>
      </c>
      <c r="I16" s="10">
        <v>-3.12</v>
      </c>
      <c r="J16" s="10">
        <v>93.25</v>
      </c>
      <c r="K16" s="9" t="str">
        <f t="shared" si="1"/>
        <v>No</v>
      </c>
    </row>
    <row r="17" spans="1:11" x14ac:dyDescent="0.25">
      <c r="A17" s="66" t="s">
        <v>370</v>
      </c>
      <c r="B17" s="33" t="s">
        <v>217</v>
      </c>
      <c r="C17" s="9">
        <v>86.194492682000003</v>
      </c>
      <c r="D17" s="9" t="str">
        <f>IF($B17="N/A","N/A",IF(C17&gt;15,"No",IF(C17&lt;-15,"No","Yes")))</f>
        <v>N/A</v>
      </c>
      <c r="E17" s="9">
        <v>82.719528999000005</v>
      </c>
      <c r="F17" s="9" t="str">
        <f>IF($B17="N/A","N/A",IF(E17&gt;15,"No",IF(E17&lt;-15,"No","Yes")))</f>
        <v>N/A</v>
      </c>
      <c r="G17" s="9">
        <v>96.275157704999998</v>
      </c>
      <c r="H17" s="9" t="str">
        <f>IF($B17="N/A","N/A",IF(G17&gt;15,"No",IF(G17&lt;-15,"No","Yes")))</f>
        <v>N/A</v>
      </c>
      <c r="I17" s="10">
        <v>-4.03</v>
      </c>
      <c r="J17" s="10">
        <v>16.39</v>
      </c>
      <c r="K17" s="9" t="str">
        <f t="shared" si="1"/>
        <v>Yes</v>
      </c>
    </row>
    <row r="18" spans="1:11" x14ac:dyDescent="0.25">
      <c r="A18" s="66" t="s">
        <v>842</v>
      </c>
      <c r="B18" s="33" t="s">
        <v>217</v>
      </c>
      <c r="C18" s="10">
        <v>29.491509570000002</v>
      </c>
      <c r="D18" s="9" t="str">
        <f>IF($B18="N/A","N/A",IF(C18&gt;15,"No",IF(C18&lt;-15,"No","Yes")))</f>
        <v>N/A</v>
      </c>
      <c r="E18" s="10">
        <v>29.356629059999999</v>
      </c>
      <c r="F18" s="9" t="str">
        <f>IF($B18="N/A","N/A",IF(E18&gt;15,"No",IF(E18&lt;-15,"No","Yes")))</f>
        <v>N/A</v>
      </c>
      <c r="G18" s="10">
        <v>29.153354134000001</v>
      </c>
      <c r="H18" s="9" t="str">
        <f>IF($B18="N/A","N/A",IF(G18&gt;15,"No",IF(G18&lt;-15,"No","Yes")))</f>
        <v>N/A</v>
      </c>
      <c r="I18" s="10">
        <v>-0.45700000000000002</v>
      </c>
      <c r="J18" s="10">
        <v>-0.69199999999999995</v>
      </c>
      <c r="K18" s="9" t="str">
        <f t="shared" si="1"/>
        <v>Yes</v>
      </c>
    </row>
    <row r="19" spans="1:11" x14ac:dyDescent="0.25">
      <c r="A19" s="69" t="s">
        <v>657</v>
      </c>
      <c r="B19" s="49" t="s">
        <v>243</v>
      </c>
      <c r="C19" s="9">
        <v>0</v>
      </c>
      <c r="D19" s="9" t="str">
        <f>IF($B19="N/A","N/A",IF(C19&gt;10,"No",IF(C19&lt;=0,"No","Yes")))</f>
        <v>No</v>
      </c>
      <c r="E19" s="9">
        <v>0</v>
      </c>
      <c r="F19" s="9" t="str">
        <f>IF($B19="N/A","N/A",IF(E19&gt;10,"No",IF(E19&lt;=0,"No","Yes")))</f>
        <v>No</v>
      </c>
      <c r="G19" s="9">
        <v>0</v>
      </c>
      <c r="H19" s="9" t="str">
        <f>IF($B19="N/A","N/A",IF(G19&gt;10,"No",IF(G19&lt;=0,"No","Yes")))</f>
        <v>No</v>
      </c>
      <c r="I19" s="10" t="s">
        <v>1742</v>
      </c>
      <c r="J19" s="10" t="s">
        <v>1742</v>
      </c>
      <c r="K19" s="9" t="str">
        <f t="shared" si="1"/>
        <v>N/A</v>
      </c>
    </row>
    <row r="20" spans="1:11" x14ac:dyDescent="0.25">
      <c r="A20" s="69" t="s">
        <v>129</v>
      </c>
      <c r="B20" s="33" t="s">
        <v>217</v>
      </c>
      <c r="C20" s="9" t="s">
        <v>1742</v>
      </c>
      <c r="D20" s="9" t="str">
        <f>IF($B20="N/A","N/A",IF(C20&gt;15,"No",IF(C20&lt;-15,"No","Yes")))</f>
        <v>N/A</v>
      </c>
      <c r="E20" s="9" t="s">
        <v>1742</v>
      </c>
      <c r="F20" s="9" t="str">
        <f>IF($B20="N/A","N/A",IF(E20&gt;15,"No",IF(E20&lt;-15,"No","Yes")))</f>
        <v>N/A</v>
      </c>
      <c r="G20" s="9" t="s">
        <v>1742</v>
      </c>
      <c r="H20" s="9" t="str">
        <f>IF($B20="N/A","N/A",IF(G20&gt;15,"No",IF(G20&lt;-15,"No","Yes")))</f>
        <v>N/A</v>
      </c>
      <c r="I20" s="10" t="s">
        <v>1742</v>
      </c>
      <c r="J20" s="10" t="s">
        <v>1742</v>
      </c>
      <c r="K20" s="9" t="str">
        <f t="shared" si="1"/>
        <v>N/A</v>
      </c>
    </row>
    <row r="21" spans="1:11" x14ac:dyDescent="0.25">
      <c r="A21" s="69" t="s">
        <v>843</v>
      </c>
      <c r="B21" s="33" t="s">
        <v>217</v>
      </c>
      <c r="C21" s="10" t="s">
        <v>1742</v>
      </c>
      <c r="D21" s="9" t="str">
        <f>IF($B21="N/A","N/A",IF(C21&gt;15,"No",IF(C21&lt;-15,"No","Yes")))</f>
        <v>N/A</v>
      </c>
      <c r="E21" s="10" t="s">
        <v>1742</v>
      </c>
      <c r="F21" s="9" t="str">
        <f>IF($B21="N/A","N/A",IF(E21&gt;15,"No",IF(E21&lt;-15,"No","Yes")))</f>
        <v>N/A</v>
      </c>
      <c r="G21" s="10" t="s">
        <v>1742</v>
      </c>
      <c r="H21" s="9" t="str">
        <f>IF($B21="N/A","N/A",IF(G21&gt;15,"No",IF(G21&lt;-15,"No","Yes")))</f>
        <v>N/A</v>
      </c>
      <c r="I21" s="10" t="s">
        <v>1742</v>
      </c>
      <c r="J21" s="10" t="s">
        <v>1742</v>
      </c>
      <c r="K21" s="9" t="str">
        <f t="shared" si="1"/>
        <v>N/A</v>
      </c>
    </row>
    <row r="22" spans="1:11" x14ac:dyDescent="0.25">
      <c r="A22" s="69" t="s">
        <v>1719</v>
      </c>
      <c r="B22" s="49" t="s">
        <v>228</v>
      </c>
      <c r="C22" s="9">
        <v>6.1094630000000001E-4</v>
      </c>
      <c r="D22" s="9" t="str">
        <f>IF($B22="N/A","N/A",IF(C22&gt;5,"No",IF(C22&lt;=0,"No","Yes")))</f>
        <v>Yes</v>
      </c>
      <c r="E22" s="9">
        <v>0.10071516730000001</v>
      </c>
      <c r="F22" s="9" t="str">
        <f>IF($B22="N/A","N/A",IF(E22&gt;5,"No",IF(E22&lt;=0,"No","Yes")))</f>
        <v>Yes</v>
      </c>
      <c r="G22" s="9">
        <v>5.7474448099999999E-2</v>
      </c>
      <c r="H22" s="9" t="str">
        <f>IF($B22="N/A","N/A",IF(G22&gt;5,"No",IF(G22&lt;=0,"No","Yes")))</f>
        <v>Yes</v>
      </c>
      <c r="I22" s="10">
        <v>16385</v>
      </c>
      <c r="J22" s="10">
        <v>-42.9</v>
      </c>
      <c r="K22" s="9" t="str">
        <f t="shared" si="1"/>
        <v>No</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12.5</v>
      </c>
      <c r="D24" s="9" t="str">
        <f>IF($B24="N/A","N/A",IF(C24&gt;15,"No",IF(C24&lt;-15,"No","Yes")))</f>
        <v>N/A</v>
      </c>
      <c r="E24" s="10">
        <v>7.2937685459999999</v>
      </c>
      <c r="F24" s="9" t="str">
        <f>IF($B24="N/A","N/A",IF(E24&gt;15,"No",IF(E24&lt;-15,"No","Yes")))</f>
        <v>N/A</v>
      </c>
      <c r="G24" s="10">
        <v>9.0722891566000001</v>
      </c>
      <c r="H24" s="9" t="str">
        <f>IF($B24="N/A","N/A",IF(G24&gt;15,"No",IF(G24&lt;-15,"No","Yes")))</f>
        <v>N/A</v>
      </c>
      <c r="I24" s="10">
        <v>-41.6</v>
      </c>
      <c r="J24" s="10">
        <v>24.38</v>
      </c>
      <c r="K24" s="9" t="str">
        <f t="shared" si="1"/>
        <v>Yes</v>
      </c>
    </row>
    <row r="25" spans="1:11" x14ac:dyDescent="0.25">
      <c r="A25" s="69" t="s">
        <v>15</v>
      </c>
      <c r="B25" s="33" t="s">
        <v>244</v>
      </c>
      <c r="C25" s="9">
        <v>4.2778461698000001</v>
      </c>
      <c r="D25" s="9" t="str">
        <f>IF($B25="N/A","N/A",IF(C25&gt;20,"No",IF(C25&lt;1,"No","Yes")))</f>
        <v>Yes</v>
      </c>
      <c r="E25" s="9">
        <v>4.1514373578999999</v>
      </c>
      <c r="F25" s="9" t="str">
        <f>IF($B25="N/A","N/A",IF(E25&gt;20,"No",IF(E25&lt;1,"No","Yes")))</f>
        <v>Yes</v>
      </c>
      <c r="G25" s="9">
        <v>4.8174666925</v>
      </c>
      <c r="H25" s="9" t="str">
        <f>IF($B25="N/A","N/A",IF(G25&gt;20,"No",IF(G25&lt;1,"No","Yes")))</f>
        <v>Yes</v>
      </c>
      <c r="I25" s="10">
        <v>-2.95</v>
      </c>
      <c r="J25" s="10">
        <v>16.04</v>
      </c>
      <c r="K25" s="9" t="str">
        <f t="shared" ref="K25:K34" si="2">IF(J25="Div by 0", "N/A", IF(J25="N/A","N/A", IF(J25&gt;30, "No", IF(J25&lt;-30, "No", "Yes"))))</f>
        <v>Yes</v>
      </c>
    </row>
    <row r="26" spans="1:11" x14ac:dyDescent="0.25">
      <c r="A26" s="69" t="s">
        <v>163</v>
      </c>
      <c r="B26" s="33" t="s">
        <v>218</v>
      </c>
      <c r="C26" s="9">
        <v>99.993890536999999</v>
      </c>
      <c r="D26" s="9" t="str">
        <f>IF($B26="N/A","N/A",IF(C26&gt;100,"No",IF(C26&lt;95,"No","Yes")))</f>
        <v>Yes</v>
      </c>
      <c r="E26" s="9">
        <v>99.996712560999995</v>
      </c>
      <c r="F26" s="9" t="str">
        <f>IF($B26="N/A","N/A",IF(E26&gt;100,"No",IF(E26&lt;95,"No","Yes")))</f>
        <v>Yes</v>
      </c>
      <c r="G26" s="9">
        <v>99.999307537000007</v>
      </c>
      <c r="H26" s="9" t="str">
        <f>IF($B26="N/A","N/A",IF(G26&gt;100,"No",IF(G26&lt;95,"No","Yes")))</f>
        <v>Yes</v>
      </c>
      <c r="I26" s="10">
        <v>2.8E-3</v>
      </c>
      <c r="J26" s="10">
        <v>2.5999999999999999E-3</v>
      </c>
      <c r="K26" s="9" t="str">
        <f t="shared" si="2"/>
        <v>Yes</v>
      </c>
    </row>
    <row r="27" spans="1:11" x14ac:dyDescent="0.25">
      <c r="A27" s="69" t="s">
        <v>32</v>
      </c>
      <c r="B27" s="33"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69" t="s">
        <v>845</v>
      </c>
      <c r="B28" s="33" t="s">
        <v>230</v>
      </c>
      <c r="C28" s="9">
        <v>15.882160673</v>
      </c>
      <c r="D28" s="9" t="str">
        <f>IF($B28="N/A","N/A",IF(C28&gt;30,"No",IF(C28&lt;5,"No","Yes")))</f>
        <v>Yes</v>
      </c>
      <c r="E28" s="9">
        <v>15.473376228999999</v>
      </c>
      <c r="F28" s="9" t="str">
        <f>IF($B28="N/A","N/A",IF(E28&gt;30,"No",IF(E28&lt;5,"No","Yes")))</f>
        <v>Yes</v>
      </c>
      <c r="G28" s="9">
        <v>14.955128383</v>
      </c>
      <c r="H28" s="9" t="str">
        <f>IF($B28="N/A","N/A",IF(G28&gt;30,"No",IF(G28&lt;5,"No","Yes")))</f>
        <v>Yes</v>
      </c>
      <c r="I28" s="10">
        <v>-2.57</v>
      </c>
      <c r="J28" s="10">
        <v>-3.35</v>
      </c>
      <c r="K28" s="9" t="str">
        <f t="shared" si="2"/>
        <v>Yes</v>
      </c>
    </row>
    <row r="29" spans="1:11" x14ac:dyDescent="0.25">
      <c r="A29" s="69" t="s">
        <v>846</v>
      </c>
      <c r="B29" s="33" t="s">
        <v>231</v>
      </c>
      <c r="C29" s="9">
        <v>51.947849622</v>
      </c>
      <c r="D29" s="9" t="str">
        <f>IF($B29="N/A","N/A",IF(C29&gt;75,"No",IF(C29&lt;15,"No","Yes")))</f>
        <v>Yes</v>
      </c>
      <c r="E29" s="9">
        <v>50.111922345000004</v>
      </c>
      <c r="F29" s="9" t="str">
        <f>IF($B29="N/A","N/A",IF(E29&gt;75,"No",IF(E29&lt;15,"No","Yes")))</f>
        <v>Yes</v>
      </c>
      <c r="G29" s="9">
        <v>49.618452759999997</v>
      </c>
      <c r="H29" s="9" t="str">
        <f>IF($B29="N/A","N/A",IF(G29&gt;75,"No",IF(G29&lt;15,"No","Yes")))</f>
        <v>Yes</v>
      </c>
      <c r="I29" s="10">
        <v>-3.53</v>
      </c>
      <c r="J29" s="10">
        <v>-0.98499999999999999</v>
      </c>
      <c r="K29" s="9" t="str">
        <f t="shared" si="2"/>
        <v>Yes</v>
      </c>
    </row>
    <row r="30" spans="1:11" x14ac:dyDescent="0.25">
      <c r="A30" s="69" t="s">
        <v>847</v>
      </c>
      <c r="B30" s="33" t="s">
        <v>232</v>
      </c>
      <c r="C30" s="9">
        <v>32.169989706000003</v>
      </c>
      <c r="D30" s="9" t="str">
        <f>IF($B30="N/A","N/A",IF(C30&gt;70,"No",IF(C30&lt;25,"No","Yes")))</f>
        <v>Yes</v>
      </c>
      <c r="E30" s="9">
        <v>34.414701426000001</v>
      </c>
      <c r="F30" s="9" t="str">
        <f>IF($B30="N/A","N/A",IF(E30&gt;70,"No",IF(E30&lt;25,"No","Yes")))</f>
        <v>Yes</v>
      </c>
      <c r="G30" s="9">
        <v>35.426418857000002</v>
      </c>
      <c r="H30" s="9" t="str">
        <f>IF($B30="N/A","N/A",IF(G30&gt;70,"No",IF(G30&lt;25,"No","Yes")))</f>
        <v>Yes</v>
      </c>
      <c r="I30" s="10">
        <v>6.9779999999999998</v>
      </c>
      <c r="J30" s="10">
        <v>2.94</v>
      </c>
      <c r="K30" s="9" t="str">
        <f t="shared" si="2"/>
        <v>Yes</v>
      </c>
    </row>
    <row r="31" spans="1:11" x14ac:dyDescent="0.25">
      <c r="A31" s="69" t="s">
        <v>164</v>
      </c>
      <c r="B31" s="33" t="s">
        <v>218</v>
      </c>
      <c r="C31" s="9">
        <v>100</v>
      </c>
      <c r="D31" s="9" t="str">
        <f>IF($B31="N/A","N/A",IF(C31&gt;100,"No",IF(C31&lt;95,"No","Yes")))</f>
        <v>Yes</v>
      </c>
      <c r="E31" s="9">
        <v>99.998804567999997</v>
      </c>
      <c r="F31" s="9" t="str">
        <f>IF($B31="N/A","N/A",IF(E31&gt;100,"No",IF(E31&lt;95,"No","Yes")))</f>
        <v>Yes</v>
      </c>
      <c r="G31" s="9">
        <v>100</v>
      </c>
      <c r="H31" s="9" t="str">
        <f>IF($B31="N/A","N/A",IF(G31&gt;100,"No",IF(G31&lt;95,"No","Yes")))</f>
        <v>Yes</v>
      </c>
      <c r="I31" s="10">
        <v>-1E-3</v>
      </c>
      <c r="J31" s="10">
        <v>1.1999999999999999E-3</v>
      </c>
      <c r="K31" s="9" t="str">
        <f t="shared" si="2"/>
        <v>Yes</v>
      </c>
    </row>
    <row r="32" spans="1:11" x14ac:dyDescent="0.25">
      <c r="A32" s="27" t="s">
        <v>373</v>
      </c>
      <c r="B32" s="33" t="s">
        <v>245</v>
      </c>
      <c r="C32" s="9">
        <v>0.44415797849999999</v>
      </c>
      <c r="D32" s="9" t="str">
        <f>IF($B32="N/A","N/A",IF(C32&gt;5,"No",IF(C32&lt;1,"No","Yes")))</f>
        <v>No</v>
      </c>
      <c r="E32" s="9">
        <v>0.53585250760000003</v>
      </c>
      <c r="F32" s="9" t="str">
        <f>IF($B32="N/A","N/A",IF(E32&gt;5,"No",IF(E32&lt;1,"No","Yes")))</f>
        <v>No</v>
      </c>
      <c r="G32" s="9">
        <v>0.42932720270000002</v>
      </c>
      <c r="H32" s="9" t="str">
        <f>IF($B32="N/A","N/A",IF(G32&gt;5,"No",IF(G32&lt;1,"No","Yes")))</f>
        <v>No</v>
      </c>
      <c r="I32" s="10">
        <v>20.64</v>
      </c>
      <c r="J32" s="10">
        <v>-19.899999999999999</v>
      </c>
      <c r="K32" s="9" t="str">
        <f t="shared" si="2"/>
        <v>Yes</v>
      </c>
    </row>
    <row r="33" spans="1:11" x14ac:dyDescent="0.25">
      <c r="A33" s="27" t="s">
        <v>375</v>
      </c>
      <c r="B33" s="33" t="s">
        <v>246</v>
      </c>
      <c r="C33" s="9">
        <v>98.003732881999994</v>
      </c>
      <c r="D33" s="9" t="str">
        <f>IF($B33="N/A","N/A",IF(C33&gt;98,"No",IF(C33&lt;8,"No","Yes")))</f>
        <v>No</v>
      </c>
      <c r="E33" s="9">
        <v>98.179655535999999</v>
      </c>
      <c r="F33" s="9" t="str">
        <f>IF($B33="N/A","N/A",IF(E33&gt;98,"No",IF(E33&lt;8,"No","Yes")))</f>
        <v>No</v>
      </c>
      <c r="G33" s="9">
        <v>98.529208099000002</v>
      </c>
      <c r="H33" s="9" t="str">
        <f>IF($B33="N/A","N/A",IF(G33&gt;98,"No",IF(G33&lt;8,"No","Yes")))</f>
        <v>No</v>
      </c>
      <c r="I33" s="10">
        <v>0.17949999999999999</v>
      </c>
      <c r="J33" s="10">
        <v>0.35599999999999998</v>
      </c>
      <c r="K33" s="9" t="str">
        <f t="shared" si="2"/>
        <v>Yes</v>
      </c>
    </row>
    <row r="34" spans="1:11" x14ac:dyDescent="0.25">
      <c r="A34" s="27" t="s">
        <v>376</v>
      </c>
      <c r="B34" s="49" t="s">
        <v>228</v>
      </c>
      <c r="C34" s="9">
        <v>0.72549876130000002</v>
      </c>
      <c r="D34" s="9" t="str">
        <f>IF($B34="N/A","N/A",IF(C34&gt;5,"No",IF(C34&lt;=0,"No","Yes")))</f>
        <v>Yes</v>
      </c>
      <c r="E34" s="9">
        <v>0.61086588149999999</v>
      </c>
      <c r="F34" s="9" t="str">
        <f>IF($B34="N/A","N/A",IF(E34&gt;5,"No",IF(E34&lt;=0,"No","Yes")))</f>
        <v>Yes</v>
      </c>
      <c r="G34" s="9">
        <v>0.54219870920000002</v>
      </c>
      <c r="H34" s="9" t="str">
        <f>IF($B34="N/A","N/A",IF(G34&gt;5,"No",IF(G34&lt;=0,"No","Yes")))</f>
        <v>Yes</v>
      </c>
      <c r="I34" s="10">
        <v>-15.8</v>
      </c>
      <c r="J34" s="10">
        <v>-11.2</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85</v>
      </c>
      <c r="D6" s="9" t="str">
        <f>IF($B6="N/A","N/A",IF(C6&gt;15,"No",IF(C6&lt;-15,"No","Yes")))</f>
        <v>N/A</v>
      </c>
      <c r="E6" s="34">
        <v>167</v>
      </c>
      <c r="F6" s="9" t="str">
        <f>IF($B6="N/A","N/A",IF(E6&gt;15,"No",IF(E6&lt;-15,"No","Yes")))</f>
        <v>N/A</v>
      </c>
      <c r="G6" s="34">
        <v>221</v>
      </c>
      <c r="H6" s="9" t="str">
        <f>IF($B6="N/A","N/A",IF(G6&gt;15,"No",IF(G6&lt;-15,"No","Yes")))</f>
        <v>N/A</v>
      </c>
      <c r="I6" s="10">
        <v>96.47</v>
      </c>
      <c r="J6" s="10">
        <v>32.340000000000003</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1003.1411765</v>
      </c>
      <c r="D9" s="9" t="str">
        <f>IF($B9="N/A","N/A",IF(C9&gt;15,"No",IF(C9&lt;-15,"No","Yes")))</f>
        <v>N/A</v>
      </c>
      <c r="E9" s="35">
        <v>1022.0898204</v>
      </c>
      <c r="F9" s="9" t="str">
        <f>IF($B9="N/A","N/A",IF(E9&gt;15,"No",IF(E9&lt;-15,"No","Yes")))</f>
        <v>N/A</v>
      </c>
      <c r="G9" s="35">
        <v>1171.9185520000001</v>
      </c>
      <c r="H9" s="9" t="str">
        <f>IF($B9="N/A","N/A",IF(G9&gt;15,"No",IF(G9&lt;-15,"No","Yes")))</f>
        <v>N/A</v>
      </c>
      <c r="I9" s="10">
        <v>1.889</v>
      </c>
      <c r="J9" s="10">
        <v>14.66</v>
      </c>
      <c r="K9" s="9" t="str">
        <f t="shared" si="0"/>
        <v>Yes</v>
      </c>
    </row>
    <row r="10" spans="1:11" x14ac:dyDescent="0.25">
      <c r="A10" s="69" t="s">
        <v>655</v>
      </c>
      <c r="B10" s="33" t="s">
        <v>241</v>
      </c>
      <c r="C10" s="8">
        <v>0</v>
      </c>
      <c r="D10" s="9" t="str">
        <f>IF($B10="N/A","N/A",IF(C10&gt;99,"No",IF(C10&lt;75,"No","Yes")))</f>
        <v>No</v>
      </c>
      <c r="E10" s="8">
        <v>0</v>
      </c>
      <c r="F10" s="9" t="str">
        <f>IF($B10="N/A","N/A",IF(E10&gt;99,"No",IF(E10&lt;75,"No","Yes")))</f>
        <v>No</v>
      </c>
      <c r="G10" s="8">
        <v>0</v>
      </c>
      <c r="H10" s="9" t="str">
        <f>IF($B10="N/A","N/A",IF(G10&gt;99,"No",IF(G10&lt;75,"No","Yes")))</f>
        <v>No</v>
      </c>
      <c r="I10" s="10" t="s">
        <v>1742</v>
      </c>
      <c r="J10" s="10" t="s">
        <v>1742</v>
      </c>
      <c r="K10" s="9" t="str">
        <f t="shared" si="0"/>
        <v>N/A</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90.588235294</v>
      </c>
      <c r="D12" s="9" t="str">
        <f>IF($B12="N/A","N/A",IF(C12&gt;10,"No",IF(C12&lt;=0,"No","Yes")))</f>
        <v>No</v>
      </c>
      <c r="E12" s="9">
        <v>96.407185628999997</v>
      </c>
      <c r="F12" s="9" t="str">
        <f>IF($B12="N/A","N/A",IF(E12&gt;10,"No",IF(E12&lt;=0,"No","Yes")))</f>
        <v>No</v>
      </c>
      <c r="G12" s="9">
        <v>97.737556561000005</v>
      </c>
      <c r="H12" s="9" t="str">
        <f>IF($B12="N/A","N/A",IF(G12&gt;10,"No",IF(G12&lt;=0,"No","Yes")))</f>
        <v>No</v>
      </c>
      <c r="I12" s="10">
        <v>6.4240000000000004</v>
      </c>
      <c r="J12" s="10">
        <v>1.38</v>
      </c>
      <c r="K12" s="9" t="str">
        <f t="shared" si="0"/>
        <v>Yes</v>
      </c>
    </row>
    <row r="13" spans="1:11" x14ac:dyDescent="0.25">
      <c r="A13" s="69" t="s">
        <v>658</v>
      </c>
      <c r="B13" s="49" t="s">
        <v>228</v>
      </c>
      <c r="C13" s="9">
        <v>9.4117647058999996</v>
      </c>
      <c r="D13" s="9" t="str">
        <f>IF($B13="N/A","N/A",IF(C13&gt;5,"No",IF(C13&lt;=0,"No","Yes")))</f>
        <v>No</v>
      </c>
      <c r="E13" s="9">
        <v>3.5928143712999998</v>
      </c>
      <c r="F13" s="9" t="str">
        <f>IF($B13="N/A","N/A",IF(E13&gt;5,"No",IF(E13&lt;=0,"No","Yes")))</f>
        <v>Yes</v>
      </c>
      <c r="G13" s="9">
        <v>2.2624434389000001</v>
      </c>
      <c r="H13" s="9" t="str">
        <f>IF($B13="N/A","N/A",IF(G13&gt;5,"No",IF(G13&lt;=0,"No","Yes")))</f>
        <v>Yes</v>
      </c>
      <c r="I13" s="10">
        <v>-61.8</v>
      </c>
      <c r="J13" s="10">
        <v>-37</v>
      </c>
      <c r="K13" s="9" t="str">
        <f t="shared" si="0"/>
        <v>No</v>
      </c>
    </row>
    <row r="14" spans="1:11" x14ac:dyDescent="0.25">
      <c r="A14" s="69" t="s">
        <v>163</v>
      </c>
      <c r="B14" s="33"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2.3529411764999999</v>
      </c>
      <c r="D16" s="9" t="str">
        <f>IF($B16="N/A","N/A",IF(C16&gt;30,"No",IF(C16&lt;5,"No","Yes")))</f>
        <v>No</v>
      </c>
      <c r="E16" s="9">
        <v>1.7964071855999999</v>
      </c>
      <c r="F16" s="9" t="str">
        <f>IF($B16="N/A","N/A",IF(E16&gt;30,"No",IF(E16&lt;5,"No","Yes")))</f>
        <v>No</v>
      </c>
      <c r="G16" s="9">
        <v>1.3574660633</v>
      </c>
      <c r="H16" s="9" t="str">
        <f>IF($B16="N/A","N/A",IF(G16&gt;30,"No",IF(G16&lt;5,"No","Yes")))</f>
        <v>No</v>
      </c>
      <c r="I16" s="10">
        <v>-23.7</v>
      </c>
      <c r="J16" s="10">
        <v>-24.4</v>
      </c>
      <c r="K16" s="9" t="str">
        <f t="shared" si="0"/>
        <v>Yes</v>
      </c>
    </row>
    <row r="17" spans="1:11" x14ac:dyDescent="0.25">
      <c r="A17" s="69" t="s">
        <v>846</v>
      </c>
      <c r="B17" s="33" t="s">
        <v>231</v>
      </c>
      <c r="C17" s="9">
        <v>31.764705882000001</v>
      </c>
      <c r="D17" s="9" t="str">
        <f>IF($B17="N/A","N/A",IF(C17&gt;75,"No",IF(C17&lt;15,"No","Yes")))</f>
        <v>Yes</v>
      </c>
      <c r="E17" s="9">
        <v>32.335329340999998</v>
      </c>
      <c r="F17" s="9" t="str">
        <f>IF($B17="N/A","N/A",IF(E17&gt;75,"No",IF(E17&lt;15,"No","Yes")))</f>
        <v>Yes</v>
      </c>
      <c r="G17" s="9">
        <v>29.411764706</v>
      </c>
      <c r="H17" s="9" t="str">
        <f>IF($B17="N/A","N/A",IF(G17&gt;75,"No",IF(G17&lt;15,"No","Yes")))</f>
        <v>Yes</v>
      </c>
      <c r="I17" s="10">
        <v>1.796</v>
      </c>
      <c r="J17" s="10">
        <v>-9.0399999999999991</v>
      </c>
      <c r="K17" s="9" t="str">
        <f t="shared" si="0"/>
        <v>Yes</v>
      </c>
    </row>
    <row r="18" spans="1:11" x14ac:dyDescent="0.25">
      <c r="A18" s="69" t="s">
        <v>847</v>
      </c>
      <c r="B18" s="33" t="s">
        <v>232</v>
      </c>
      <c r="C18" s="9">
        <v>65.882352940999994</v>
      </c>
      <c r="D18" s="9" t="str">
        <f>IF($B18="N/A","N/A",IF(C18&gt;70,"No",IF(C18&lt;25,"No","Yes")))</f>
        <v>Yes</v>
      </c>
      <c r="E18" s="9">
        <v>65.868263472999999</v>
      </c>
      <c r="F18" s="9" t="str">
        <f>IF($B18="N/A","N/A",IF(E18&gt;70,"No",IF(E18&lt;25,"No","Yes")))</f>
        <v>Yes</v>
      </c>
      <c r="G18" s="9">
        <v>69.230769230999996</v>
      </c>
      <c r="H18" s="9" t="str">
        <f>IF($B18="N/A","N/A",IF(G18&gt;70,"No",IF(G18&lt;25,"No","Yes")))</f>
        <v>Yes</v>
      </c>
      <c r="I18" s="10">
        <v>-2.1000000000000001E-2</v>
      </c>
      <c r="J18" s="10">
        <v>5.1050000000000004</v>
      </c>
      <c r="K18" s="9" t="str">
        <f t="shared" si="0"/>
        <v>Yes</v>
      </c>
    </row>
    <row r="19" spans="1:11" x14ac:dyDescent="0.25">
      <c r="A19" s="69" t="s">
        <v>164</v>
      </c>
      <c r="B19" s="33" t="s">
        <v>218</v>
      </c>
      <c r="C19" s="9">
        <v>97.647058823999998</v>
      </c>
      <c r="D19" s="9" t="str">
        <f>IF($B19="N/A","N/A",IF(C19&gt;100,"No",IF(C19&lt;95,"No","Yes")))</f>
        <v>Yes</v>
      </c>
      <c r="E19" s="9">
        <v>96.407185628999997</v>
      </c>
      <c r="F19" s="9" t="str">
        <f>IF($B19="N/A","N/A",IF(E19&gt;100,"No",IF(E19&lt;95,"No","Yes")))</f>
        <v>Yes</v>
      </c>
      <c r="G19" s="9">
        <v>91.402714931999995</v>
      </c>
      <c r="H19" s="9" t="str">
        <f>IF($B19="N/A","N/A",IF(G19&gt;100,"No",IF(G19&lt;95,"No","Yes")))</f>
        <v>No</v>
      </c>
      <c r="I19" s="10">
        <v>-1.27</v>
      </c>
      <c r="J19" s="10">
        <v>-5.19</v>
      </c>
      <c r="K19" s="9" t="str">
        <f t="shared" si="0"/>
        <v>Yes</v>
      </c>
    </row>
    <row r="20" spans="1:11" x14ac:dyDescent="0.25">
      <c r="A20" s="27" t="s">
        <v>373</v>
      </c>
      <c r="B20" s="33" t="s">
        <v>245</v>
      </c>
      <c r="C20" s="9">
        <v>56.470588235000001</v>
      </c>
      <c r="D20" s="9" t="str">
        <f>IF($B20="N/A","N/A",IF(C20&gt;5,"No",IF(C20&lt;1,"No","Yes")))</f>
        <v>No</v>
      </c>
      <c r="E20" s="9">
        <v>55.089820359000001</v>
      </c>
      <c r="F20" s="9" t="str">
        <f>IF($B20="N/A","N/A",IF(E20&gt;5,"No",IF(E20&lt;1,"No","Yes")))</f>
        <v>No</v>
      </c>
      <c r="G20" s="9">
        <v>48.416289593000002</v>
      </c>
      <c r="H20" s="9" t="str">
        <f>IF($B20="N/A","N/A",IF(G20&gt;5,"No",IF(G20&lt;1,"No","Yes")))</f>
        <v>No</v>
      </c>
      <c r="I20" s="10">
        <v>-2.4500000000000002</v>
      </c>
      <c r="J20" s="10">
        <v>-12.1</v>
      </c>
      <c r="K20" s="9" t="str">
        <f t="shared" si="0"/>
        <v>Yes</v>
      </c>
    </row>
    <row r="21" spans="1:11" x14ac:dyDescent="0.25">
      <c r="A21" s="27" t="s">
        <v>375</v>
      </c>
      <c r="B21" s="33" t="s">
        <v>246</v>
      </c>
      <c r="C21" s="9">
        <v>0</v>
      </c>
      <c r="D21" s="9" t="str">
        <f>IF($B21="N/A","N/A",IF(C21&gt;98,"No",IF(C21&lt;8,"No","Yes")))</f>
        <v>No</v>
      </c>
      <c r="E21" s="9">
        <v>1.1976047904</v>
      </c>
      <c r="F21" s="9" t="str">
        <f>IF($B21="N/A","N/A",IF(E21&gt;98,"No",IF(E21&lt;8,"No","Yes")))</f>
        <v>No</v>
      </c>
      <c r="G21" s="9">
        <v>0</v>
      </c>
      <c r="H21" s="9" t="str">
        <f>IF($B21="N/A","N/A",IF(G21&gt;98,"No",IF(G21&lt;8,"No","Yes")))</f>
        <v>No</v>
      </c>
      <c r="I21" s="10" t="s">
        <v>1742</v>
      </c>
      <c r="J21" s="10">
        <v>-100</v>
      </c>
      <c r="K21" s="9" t="str">
        <f t="shared" si="0"/>
        <v>No</v>
      </c>
    </row>
    <row r="22" spans="1:11" x14ac:dyDescent="0.25">
      <c r="A22" s="27" t="s">
        <v>376</v>
      </c>
      <c r="B22" s="49" t="s">
        <v>228</v>
      </c>
      <c r="C22" s="9">
        <v>0</v>
      </c>
      <c r="D22" s="9" t="str">
        <f>IF($B22="N/A","N/A",IF(C22&gt;5,"No",IF(C22&lt;=0,"No","Yes")))</f>
        <v>No</v>
      </c>
      <c r="E22" s="9">
        <v>0</v>
      </c>
      <c r="F22" s="9" t="str">
        <f>IF($B22="N/A","N/A",IF(E22&gt;5,"No",IF(E22&lt;=0,"No","Yes")))</f>
        <v>No</v>
      </c>
      <c r="G22" s="9">
        <v>0</v>
      </c>
      <c r="H22" s="9" t="str">
        <f>IF($B22="N/A","N/A",IF(G22&gt;5,"No",IF(G22&lt;=0,"No","Yes")))</f>
        <v>No</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2025-05-07T15:14:18Z</dcterms:modified>
  <dc:language>English</dc:language>
</cp:coreProperties>
</file>