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07-2009\"/>
    </mc:Choice>
  </mc:AlternateContent>
  <xr:revisionPtr revIDLastSave="0" documentId="8_{40AA9C6E-787D-4675-AB32-D8BBAFDA91B8}"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<sst xmlns="http://schemas.openxmlformats.org/spreadsheetml/2006/main" count="7394" uniqueCount="1214">
  <si>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</si>
  <si>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</si>
  <si>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</si>
  <si>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</si>
  <si>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</si>
  <si>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</si>
  <si>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</si>
  <si>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</si>
  <si>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</si>
  <si>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</si>
  <si>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</si>
  <si>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</si>
  <si>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</si>
  <si>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</si>
  <si>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</si>
  <si>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</si>
  <si>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</si>
  <si>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</si>
  <si>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</si>
  <si>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</si>
  <si>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</si>
  <si>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</si>
  <si>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</si>
  <si>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</si>
  <si>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</si>
  <si>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</si>
  <si>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</si>
  <si>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</si>
  <si>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</si>
  <si>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</si>
  <si>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</si>
  <si>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</si>
  <si>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</si>
  <si>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</si>
  <si>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</si>
  <si>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</si>
  <si>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</si>
  <si>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</si>
  <si>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</si>
  <si>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</si>
  <si>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</si>
  <si>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</si>
  <si>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</si>
  <si>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</si>
  <si>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</si>
  <si>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</si>
  <si>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</si>
  <si>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</si>
  <si>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</si>
  <si>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</si>
  <si>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</si>
  <si>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</si>
  <si>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</si>
  <si>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</si>
  <si>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</si>
  <si>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</si>
  <si>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</si>
  <si>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</si>
  <si>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</si>
  <si>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</si>
  <si>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</si>
  <si>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</si>
  <si>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</si>
  <si>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</si>
  <si>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</si>
  <si>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</si>
  <si>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</si>
  <si>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</si>
  <si>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</si>
  <si>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</si>
  <si>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</si>
  <si>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</si>
  <si>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</si>
  <si>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</si>
  <si>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</si>
  <si>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</si>
  <si>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</si>
  <si>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</si>
  <si>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</si>
  <si>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</si>
  <si>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</si>
  <si>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</si>
  <si>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</si>
  <si>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</si>
  <si>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</si>
  <si>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</si>
  <si>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</si>
  <si>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</si>
  <si>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</si>
  <si>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</si>
  <si>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</si>
  <si>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</si>
  <si>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</si>
  <si>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</si>
  <si>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</si>
  <si>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</si>
  <si>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</si>
  <si>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</si>
  <si>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</si>
  <si>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</si>
  <si>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</si>
  <si>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</si>
  <si>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</si>
  <si>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</si>
  <si>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</si>
  <si>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</si>
  <si>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</si>
  <si>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</si>
  <si>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</si>
  <si>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</si>
  <si>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</si>
  <si>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</si>
  <si>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</si>
  <si>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</si>
  <si>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</si>
  <si>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</si>
  <si>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</si>
  <si>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</si>
  <si>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</si>
  <si>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</si>
  <si>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</si>
  <si>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</si>
  <si>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</si>
  <si>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</si>
  <si>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</si>
  <si>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</si>
  <si>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</si>
  <si>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</si>
  <si>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</si>
  <si>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</si>
  <si>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</si>
  <si>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</si>
  <si>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</si>
  <si>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</si>
  <si>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</si>
  <si>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</si>
  <si>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</si>
  <si>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</si>
  <si>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</si>
  <si>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</si>
  <si>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</si>
  <si>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</si>
  <si>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</si>
  <si>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</si>
  <si>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</si>
  <si>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</si>
  <si>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</si>
  <si>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</si>
  <si>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</si>
  <si>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</si>
  <si>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</si>
  <si>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</si>
  <si>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</si>
  <si>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</si>
  <si>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</si>
  <si>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</si>
  <si>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</si>
  <si>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</si>
  <si>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</si>
  <si>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</si>
  <si>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</si>
  <si>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</si>
  <si>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</si>
  <si>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</si>
  <si>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</si>
  <si>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</si>
  <si>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</si>
  <si>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</si>
  <si>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</si>
  <si>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</si>
  <si>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</si>
  <si>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</si>
  <si>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</si>
  <si>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</si>
  <si>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</si>
  <si>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</si>
  <si>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</si>
  <si>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</si>
  <si>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</si>
  <si>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</si>
  <si>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</si>
  <si>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</si>
  <si>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</si>
  <si>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</si>
  <si>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</si>
  <si>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</si>
  <si>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</si>
  <si>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</si>
  <si>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</si>
  <si>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</si>
  <si>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</si>
  <si>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</si>
  <si>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</si>
  <si>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</si>
  <si>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</si>
  <si>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</si>
  <si>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</si>
  <si>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</si>
  <si>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</si>
  <si>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</si>
  <si>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</si>
  <si>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</si>
  <si>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</si>
  <si>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</si>
  <si>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</si>
  <si>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</si>
  <si>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</si>
  <si>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</si>
  <si>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</si>
  <si>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</si>
  <si>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</si>
  <si>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</si>
  <si>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</si>
  <si>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</si>
  <si>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</si>
  <si>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</si>
  <si>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</si>
  <si>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</si>
  <si>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</si>
  <si>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</si>
  <si>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</si>
  <si>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</si>
  <si>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</si>
  <si>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</si>
  <si>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</si>
  <si>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</si>
  <si>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</si>
  <si>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</si>
  <si>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</si>
  <si>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</si>
  <si>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</si>
  <si>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</si>
  <si>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</si>
  <si>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</si>
  <si>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</si>
  <si>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</si>
  <si>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</si>
  <si>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</si>
  <si>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</si>
  <si>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</si>
  <si>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</si>
  <si>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</si>
  <si>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</si>
  <si>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</si>
  <si>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</si>
  <si>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</si>
  <si>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</si>
  <si>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</si>
  <si>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</si>
  <si>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</si>
  <si>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</si>
  <si>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</si>
  <si>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</si>
  <si>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</si>
  <si>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</si>
  <si>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</si>
  <si>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</si>
  <si>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</si>
  <si>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</si>
  <si>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</si>
  <si>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</si>
  <si>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</si>
  <si>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</si>
  <si>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</si>
  <si>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</si>
  <si>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</si>
  <si>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</si>
  <si>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</si>
  <si>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</si>
  <si>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</si>
  <si>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</si>
  <si>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</si>
  <si>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</si>
  <si>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</si>
  <si>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</si>
  <si>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</si>
  <si>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</si>
  <si>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</si>
  <si>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</si>
  <si>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</si>
  <si>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</si>
  <si>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</si>
  <si>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</si>
  <si>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</si>
  <si>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</si>
  <si>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</si>
  <si>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</si>
  <si>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</si>
  <si>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</si>
  <si>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</si>
  <si>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</si>
  <si>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</si>
  <si>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</si>
  <si>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</si>
  <si>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</si>
  <si>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</si>
  <si>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</si>
  <si>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</si>
  <si>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</si>
  <si>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</si>
  <si>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</si>
  <si>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</si>
  <si>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</si>
  <si>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</si>
  <si>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</si>
  <si>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</si>
  <si>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</si>
  <si>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</si>
  <si>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</si>
  <si>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</si>
  <si>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</si>
  <si>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</si>
  <si>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</si>
  <si>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</si>
  <si>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</si>
  <si>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</si>
  <si>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</si>
  <si>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</si>
  <si>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</si>
  <si>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</si>
  <si>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</si>
  <si>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</si>
  <si>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</si>
  <si>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</si>
  <si>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</si>
  <si>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</si>
  <si>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</si>
  <si>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</si>
  <si>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</si>
  <si>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</si>
  <si>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</si>
  <si>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</si>
  <si>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</si>
  <si>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</si>
  <si>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</si>
  <si>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</si>
  <si>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</si>
  <si>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</si>
  <si>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</si>
  <si>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</si>
  <si>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</si>
  <si>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</si>
  <si>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</si>
  <si>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</si>
  <si>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</si>
  <si>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</si>
  <si>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</si>
  <si>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</si>
  <si>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</si>
  <si>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</si>
  <si>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</si>
  <si>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</si>
  <si>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</si>
  <si>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</si>
  <si>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</si>
  <si>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</si>
  <si>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</si>
  <si>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</si>
  <si>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</si>
  <si>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</si>
  <si>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</si>
  <si>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</si>
  <si>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</si>
  <si>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</si>
  <si>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</si>
  <si>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</si>
  <si>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</si>
  <si>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</si>
  <si>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</si>
  <si>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</si>
  <si>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</si>
  <si>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</si>
  <si>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</si>
  <si>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</si>
  <si>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</si>
  <si>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</si>
  <si>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</si>
  <si>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</si>
  <si>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</si>
  <si>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</si>
  <si>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</si>
  <si>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</si>
  <si>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</si>
  <si>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</si>
  <si>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</si>
  <si>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</si>
  <si>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</si>
  <si>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</si>
  <si>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</si>
  <si>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</si>
  <si>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</si>
  <si>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</si>
  <si>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</si>
  <si>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</si>
  <si>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</si>
  <si>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</si>
  <si>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</si>
  <si>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</si>
  <si>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</si>
  <si>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</si>
  <si>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</si>
  <si>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</si>
  <si>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</si>
  <si>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</si>
  <si>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</si>
  <si>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</si>
  <si>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</si>
  <si>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</si>
  <si>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</si>
  <si>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</si>
  <si>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</si>
  <si>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</si>
  <si>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</si>
  <si>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</si>
  <si>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</si>
  <si>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</si>
  <si>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</si>
  <si>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</si>
  <si>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</si>
  <si>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</si>
  <si>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</si>
  <si>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</si>
  <si>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</si>
  <si>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</si>
  <si>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</si>
  <si>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</si>
  <si>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</si>
  <si>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</si>
  <si>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</si>
  <si>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</si>
  <si>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</si>
  <si>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</si>
  <si>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</si>
  <si>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</si>
  <si>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</si>
  <si>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</si>
  <si>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</si>
  <si>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</si>
  <si>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</si>
  <si>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</si>
  <si>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</si>
  <si>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</si>
  <si>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</si>
  <si>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</si>
  <si>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</si>
  <si>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</si>
  <si>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</si>
  <si>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</si>
  <si>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</si>
  <si>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</si>
  <si>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</si>
  <si>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</si>
  <si>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</si>
  <si>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</si>
  <si>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</si>
  <si>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</si>
  <si>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</si>
  <si>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</si>
  <si>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</si>
  <si>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</si>
  <si>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</si>
  <si>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</si>
  <si>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</si>
  <si>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</si>
  <si>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</si>
  <si>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</si>
  <si>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</si>
  <si>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</si>
  <si>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</si>
  <si>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</si>
  <si>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</si>
  <si>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</si>
  <si>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</si>
  <si>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</si>
  <si>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</si>
  <si>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</si>
  <si>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</si>
  <si>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</si>
  <si>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</si>
  <si>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</si>
  <si>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</si>
  <si>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</si>
  <si>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</si>
  <si>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</si>
  <si>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</si>
  <si>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</si>
  <si>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</si>
  <si>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</si>
  <si>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</si>
  <si>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</si>
  <si>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</si>
  <si>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</si>
  <si>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</si>
  <si>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</si>
  <si>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</si>
  <si>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</si>
  <si>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</si>
  <si>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</si>
  <si>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</si>
  <si>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</si>
  <si>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</si>
  <si>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</si>
  <si>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</si>
  <si>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</si>
  <si>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</si>
  <si>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</si>
  <si>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</si>
  <si>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</si>
  <si>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</si>
  <si>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</si>
  <si>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</si>
  <si>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</si>
  <si>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</si>
  <si>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</si>
  <si>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</si>
  <si>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</si>
  <si>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</si>
  <si>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</si>
  <si>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</si>
  <si>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</si>
  <si>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</si>
  <si>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</si>
  <si>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</si>
  <si>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</si>
  <si>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</si>
  <si>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</si>
  <si>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</si>
  <si>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</si>
  <si>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</si>
  <si>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</si>
  <si>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</si>
  <si>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</si>
  <si>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</si>
  <si>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</si>
  <si>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</si>
  <si>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</si>
  <si>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</si>
  <si>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</si>
  <si>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</si>
  <si>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</si>
  <si>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</si>
  <si>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</si>
  <si>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</si>
  <si>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</si>
  <si>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</si>
  <si>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</si>
  <si>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</si>
  <si>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</si>
  <si>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</si>
  <si>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</si>
  <si>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</si>
  <si>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</si>
  <si>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</si>
  <si>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</si>
  <si>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</si>
  <si>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</si>
  <si>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</si>
  <si>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</si>
  <si>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</si>
  <si>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</si>
  <si>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</si>
  <si>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</si>
  <si>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</si>
  <si>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</si>
  <si>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</si>
  <si>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</si>
  <si>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</si>
  <si>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</si>
  <si>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</si>
  <si>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</si>
  <si>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</si>
  <si>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</si>
  <si>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</si>
  <si>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</si>
  <si>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</si>
  <si>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</si>
  <si>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</si>
  <si>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</si>
  <si>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</si>
  <si>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</si>
  <si>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</si>
  <si>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</si>
  <si>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</si>
  <si>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</si>
  <si>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</si>
  <si>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</si>
  <si>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</si>
  <si>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</si>
  <si>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</si>
  <si>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</si>
  <si>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</si>
  <si>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</si>
  <si>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</si>
  <si>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</si>
  <si>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</si>
  <si>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</si>
  <si>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</si>
  <si>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</si>
  <si>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</si>
  <si>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</si>
  <si>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</si>
  <si>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</si>
  <si>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</si>
  <si>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</si>
  <si>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</si>
  <si>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</si>
  <si>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</si>
  <si>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</si>
  <si>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</si>
  <si>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</si>
  <si>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</si>
  <si>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</si>
  <si>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</si>
  <si>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</si>
  <si>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</si>
  <si>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</si>
  <si>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</si>
  <si>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</si>
  <si>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</si>
  <si>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</si>
  <si>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</si>
  <si>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</si>
  <si>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</si>
  <si>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</si>
  <si>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</si>
  <si>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</si>
  <si>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</si>
  <si>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</si>
  <si>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</si>
  <si>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</si>
  <si>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</si>
  <si>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</si>
  <si>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</si>
  <si>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</si>
  <si>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</si>
  <si>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</si>
  <si>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</si>
  <si>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</si>
  <si>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</si>
  <si>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</si>
  <si>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</si>
  <si>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</si>
  <si>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</si>
  <si>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</si>
  <si>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</si>
  <si>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</si>
  <si>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</si>
  <si>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</si>
  <si>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</si>
  <si>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</si>
  <si>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</si>
  <si>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</si>
  <si>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</si>
  <si>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</si>
  <si>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</si>
  <si>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</si>
  <si>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</si>
  <si>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</si>
  <si>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</si>
  <si>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</si>
  <si>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</si>
  <si>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</si>
  <si>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</si>
  <si>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</si>
  <si>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</si>
  <si>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</si>
  <si>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</si>
  <si>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</si>
  <si>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</si>
  <si>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</si>
  <si>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</si>
  <si>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</si>
  <si>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</si>
  <si>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</si>
  <si>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</si>
  <si>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</si>
  <si>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</si>
  <si>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</si>
  <si>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</si>
  <si>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</si>
  <si>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</si>
  <si>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</si>
  <si>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</si>
  <si>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</si>
  <si>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</si>
  <si>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</si>
  <si>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</si>
  <si>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</si>
  <si>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</si>
  <si>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</si>
  <si>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</si>
  <si>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</si>
  <si>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</si>
  <si>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</si>
  <si>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</si>
  <si>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</si>
  <si>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</si>
  <si>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</si>
  <si>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</si>
  <si>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</si>
  <si>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</si>
  <si>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</si>
  <si>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</si>
  <si>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</si>
  <si>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</si>
  <si>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</si>
  <si>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</si>
  <si>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</si>
  <si>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</si>
  <si>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</si>
  <si>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</si>
  <si>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</si>
  <si>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</si>
  <si>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</si>
  <si>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</si>
  <si>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</si>
  <si>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</si>
  <si>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</si>
  <si>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</si>
  <si>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</si>
  <si>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</si>
  <si>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</si>
  <si>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</si>
  <si>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</si>
  <si>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</si>
  <si>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</si>
  <si>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</si>
  <si>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</si>
  <si>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</si>
  <si>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</si>
  <si>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</si>
  <si>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</si>
  <si>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</si>
  <si>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</si>
  <si>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</si>
  <si>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</si>
  <si>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</si>
  <si>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</si>
  <si>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</si>
  <si>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</si>
  <si>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</si>
  <si>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</si>
  <si>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</si>
  <si>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</si>
  <si>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</si>
  <si>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</si>
  <si>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</si>
  <si>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</si>
  <si>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</si>
  <si>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</si>
  <si>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</si>
  <si>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</si>
  <si>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</si>
  <si>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</si>
  <si>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</si>
  <si>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</si>
  <si>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</si>
  <si>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</si>
  <si>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</si>
  <si>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</si>
  <si>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</si>
  <si>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</si>
  <si>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</si>
  <si>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</si>
  <si>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</si>
  <si>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</si>
  <si>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</si>
  <si>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</si>
  <si>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</si>
  <si>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</si>
  <si>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</si>
  <si>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</si>
  <si>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</si>
  <si>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</si>
  <si>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</si>
  <si>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</si>
  <si>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</si>
  <si>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</si>
  <si>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</si>
  <si>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</si>
  <si>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</si>
  <si>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</si>
  <si>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</si>
  <si>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</si>
  <si>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</si>
  <si>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</si>
  <si>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</si>
  <si>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</si>
  <si>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</si>
  <si>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</si>
  <si>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</si>
  <si>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</si>
  <si>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</si>
  <si>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</si>
  <si>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</si>
  <si>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</si>
  <si>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</si>
  <si>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</si>
  <si>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</si>
  <si>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</si>
  <si>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</si>
  <si>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</si>
  <si>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</si>
  <si>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</si>
  <si>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</si>
  <si>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</si>
  <si>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</si>
  <si>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</si>
  <si>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</si>
  <si>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</si>
  <si>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</si>
  <si>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</si>
  <si>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</si>
  <si>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</si>
  <si>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</si>
  <si>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</si>
  <si>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</si>
  <si>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</si>
  <si>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</si>
  <si>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</si>
  <si>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</si>
  <si>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</si>
  <si>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</si>
  <si>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</si>
  <si>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</si>
  <si>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</si>
  <si>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</si>
  <si>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</si>
  <si>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</si>
  <si>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</si>
  <si>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</si>
  <si>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</si>
  <si>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</si>
  <si>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</si>
  <si>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</si>
  <si>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</si>
  <si>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</si>
  <si>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</si>
  <si>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</si>
  <si>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</si>
  <si>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</si>
  <si>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</si>
  <si>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</si>
  <si>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</si>
  <si>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</si>
  <si>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</si>
  <si>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</si>
  <si>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</si>
  <si>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</si>
  <si>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</si>
  <si>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</si>
  <si>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</si>
  <si>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</si>
  <si>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</si>
  <si>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</si>
  <si>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</si>
  <si>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</si>
  <si>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</si>
  <si>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</si>
  <si>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</si>
  <si>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</si>
  <si>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</si>
  <si>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</si>
  <si>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</si>
  <si>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</si>
  <si>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</si>
  <si>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</si>
  <si>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</si>
  <si>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</si>
  <si>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</si>
  <si>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</si>
  <si>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</si>
  <si>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</si>
  <si>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</si>
  <si>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</si>
  <si>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</si>
  <si>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</si>
  <si>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</si>
  <si>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</si>
  <si>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</si>
  <si>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</si>
  <si>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</si>
  <si>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</si>
  <si>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</si>
  <si>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</si>
  <si>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</si>
  <si>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</si>
  <si>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</si>
  <si>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</si>
  <si>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</si>
  <si>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</si>
  <si>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</si>
  <si>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</si>
  <si>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</si>
  <si>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</si>
  <si>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</si>
  <si>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</si>
  <si>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</si>
  <si>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</si>
  <si>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</si>
  <si>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</si>
  <si>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</si>
  <si>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</si>
  <si>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</si>
  <si>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</si>
  <si>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</si>
  <si>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</si>
  <si>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</si>
  <si>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</si>
  <si>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</si>
  <si>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</si>
  <si>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</si>
  <si>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</si>
  <si>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</si>
  <si>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</si>
  <si>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</si>
  <si>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</si>
  <si>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</si>
  <si>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</si>
  <si>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</si>
  <si>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</si>
  <si>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</si>
  <si>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</si>
  <si>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</si>
  <si>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</si>
  <si>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</si>
  <si>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</si>
  <si>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</si>
  <si>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</si>
  <si>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</si>
  <si>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</si>
  <si>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</si>
  <si>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</si>
  <si>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</si>
  <si>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</si>
  <si>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</si>
  <si>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</si>
  <si>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</si>
  <si>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</si>
  <si>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</si>
  <si>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</si>
  <si>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</si>
  <si>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</si>
  <si>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</si>
  <si>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</si>
  <si>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</si>
  <si>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</si>
  <si>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</si>
  <si>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</si>
  <si>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</si>
  <si>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</si>
  <si>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</si>
  <si>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</si>
  <si>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</si>
  <si>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</si>
  <si>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</si>
  <si>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</si>
  <si>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</si>
  <si>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</si>
  <si>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</si>
  <si>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</si>
  <si>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</si>
  <si>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</si>
  <si>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</si>
  <si>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</si>
  <si>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</si>
  <si>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</si>
  <si>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</si>
  <si>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</si>
  <si>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</si>
  <si>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</si>
  <si>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</si>
  <si>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</si>
  <si>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</si>
  <si>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</si>
  <si>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</si>
  <si>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</si>
  <si>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</si>
  <si>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</si>
  <si>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</si>
  <si>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</si>
  <si>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</si>
  <si>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</si>
  <si>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</si>
  <si>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</si>
  <si>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</si>
  <si>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</si>
  <si>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</si>
  <si>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</si>
  <si>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</si>
  <si>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</si>
  <si>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</si>
  <si>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</si>
  <si>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</si>
  <si>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</si>
  <si>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</si>
  <si>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</si>
  <si>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</si>
  <si>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</si>
  <si>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</si>
  <si>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</si>
  <si>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</si>
  <si>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</si>
  <si>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</si>
  <si>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</si>
  <si>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</si>
  <si>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</si>
  <si>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</si>
  <si>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</si>
  <si>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</si>
  <si>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</si>
  <si>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</si>
  <si>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</si>
  <si>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</si>
  <si>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</si>
  <si>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</si>
  <si>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</si>
  <si>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</si>
  <si>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</si>
  <si>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</si>
  <si>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</si>
  <si>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</si>
  <si>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</si>
  <si>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</si>
  <si>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</si>
  <si>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</si>
  <si>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</si>
  <si>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</si>
  <si>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</si>
  <si>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</si>
  <si>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</si>
  <si>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</si>
  <si>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</si>
  <si>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</si>
  <si>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</si>
  <si>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</si>
  <si>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</si>
  <si>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</si>
  <si>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</si>
  <si>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</si>
  <si>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</si>
  <si>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</si>
  <si>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</si>
  <si>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</si>
  <si>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</si>
  <si>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</si>
  <si>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</si>
  <si>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</si>
  <si>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</si>
  <si>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</si>
  <si>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</si>
  <si>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</si>
  <si>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</si>
  <si>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</si>
  <si>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</si>
  <si>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</si>
  <si>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</si>
  <si>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</si>
  <si>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</si>
  <si>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</si>
  <si>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</si>
  <si>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</si>
  <si>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</si>
  <si>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</si>
  <si>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</si>
  <si>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</si>
  <si>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</si>
  <si>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</si>
  <si>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</si>
  <si>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</si>
  <si>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</si>
  <si>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</si>
  <si>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</si>
  <si>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</si>
  <si>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</si>
  <si>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</si>
  <si>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</si>
  <si>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</si>
  <si>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</si>
  <si>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</si>
  <si>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</si>
  <si>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</si>
  <si>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</si>
  <si>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</si>
  <si>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</si>
  <si>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</si>
  <si>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</si>
  <si>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</si>
  <si>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</si>
  <si>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</si>
  <si>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</si>
  <si>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</si>
  <si>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</si>
  <si>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</si>
  <si>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</si>
  <si>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</si>
  <si>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</si>
  <si>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</si>
  <si>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</si>
  <si>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</si>
  <si>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</si>
  <si>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</si>
  <si>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</si>
  <si>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</si>
  <si>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</si>
  <si>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</si>
  <si>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</si>
  <si>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</si>
  <si>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</si>
  <si>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</si>
  <si>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</si>
  <si>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</si>
  <si>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</si>
  <si>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</si>
  <si>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</si>
  <si>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</si>
  <si>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</si>
  <si>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</si>
  <si>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</si>
  <si>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</si>
  <si>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</si>
  <si>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</si>
  <si>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</si>
  <si>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</si>
  <si>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</si>
  <si>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</si>
  <si>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</si>
  <si>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</si>
  <si>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</si>
  <si>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</si>
  <si>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</si>
  <si>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</si>
  <si>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</si>
  <si>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</si>
  <si>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</si>
  <si>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</si>
  <si>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</si>
  <si>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</si>
  <si>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</si>
  <si>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</si>
  <si>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</si>
  <si>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</si>
  <si>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</si>
  <si>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</si>
  <si>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</si>
  <si>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</si>
  <si>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</si>
  <si>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</si>
  <si>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</si>
  <si>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</si>
  <si>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</si>
  <si>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</si>
  <si>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</si>
  <si>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</si>
  <si>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</si>
  <si>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</si>
  <si>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</si>
  <si>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</si>
  <si>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</si>
  <si>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</si>
  <si>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</si>
  <si>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</si>
  <si>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</si>
  <si>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</si>
  <si>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</si>
  <si>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</si>
  <si>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</si>
  <si>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</si>
  <si>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</si>
  <si>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</si>
  <si>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</si>
  <si>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</si>
  <si>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</si>
  <si>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</si>
  <si>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</si>
  <si>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</si>
  <si>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</si>
  <si>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</si>
  <si>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</si>
  <si>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</si>
  <si>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</si>
  <si>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</si>
  <si>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</si>
  <si>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</si>
  <si>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</si>
  <si>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</si>
  <si>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</si>
  <si>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</si>
  <si>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</si>
  <si>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</si>
  <si>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</si>
  <si>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</si>
  <si>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</si>
  <si>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</si>
  <si>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</si>
  <si>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</si>
  <si>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</si>
  <si>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</si>
  <si>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</si>
  <si>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</si>
  <si>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</si>
  <si>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</si>
  <si>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</si>
  <si>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</si>
  <si>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TX</t>
  </si>
  <si>
    <t>Div by 0</t>
  </si>
  <si>
    <t>114.3</t>
  </si>
  <si>
    <t>-11.1</t>
  </si>
  <si>
    <t>67.30</t>
  </si>
  <si>
    <t>-2.86</t>
  </si>
  <si>
    <t>-56.3</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</si>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</sst>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700364</v>
      </c>
      <c r="D7" s="130" t="str">
        <f>IF($B7="N/A","N/A",IF(C7&gt;15,"No",IF(C7&lt;-15,"No","Yes")))</f>
        <v>N/A</v>
      </c>
      <c r="E7" s="126">
        <v>711102</v>
      </c>
      <c r="F7" s="130" t="str">
        <f>IF($B7="N/A","N/A",IF(E7&gt;15,"No",IF(E7&lt;-15,"No","Yes")))</f>
        <v>N/A</v>
      </c>
      <c r="G7" s="126">
        <v>730755</v>
      </c>
      <c r="H7" s="130" t="str">
        <f>IF($B7="N/A","N/A",IF(G7&gt;15,"No",IF(G7&lt;-15,"No","Yes")))</f>
        <v>N/A</v>
      </c>
      <c r="I7" s="131">
        <v>1.5329999999999999</v>
      </c>
      <c r="J7" s="131">
        <v>2.7639999999999998</v>
      </c>
      <c r="K7" s="130" t="str">
        <f t="shared" ref="K7:K21" si="0">IF(J7="Div by 0", "N/A", IF(J7="N/A","N/A", IF(J7&gt;30, "No", IF(J7&lt;-30, "No", "Yes"))))</f>
        <v>Yes</v>
      </c>
    </row>
    <row r="8" spans="1:12" x14ac:dyDescent="0.25">
      <c r="A8" s="62" t="s">
        <v>1031</v>
      </c>
      <c r="B8" s="22" t="s">
        <v>49</v>
      </c>
      <c r="C8" s="27">
        <v>26.284903279000002</v>
      </c>
      <c r="D8" s="27" t="str">
        <f>IF($B8="N/A","N/A",IF(C8&gt;15,"No",IF(C8&lt;-15,"No","Yes")))</f>
        <v>N/A</v>
      </c>
      <c r="E8" s="27">
        <v>30.127464133</v>
      </c>
      <c r="F8" s="27" t="str">
        <f>IF($B8="N/A","N/A",IF(E8&gt;15,"No",IF(E8&lt;-15,"No","Yes")))</f>
        <v>N/A</v>
      </c>
      <c r="G8" s="27">
        <v>29.946835806999999</v>
      </c>
      <c r="H8" s="27" t="str">
        <f>IF($B8="N/A","N/A",IF(G8&gt;15,"No",IF(G8&lt;-15,"No","Yes")))</f>
        <v>N/A</v>
      </c>
      <c r="I8" s="29">
        <v>14.62</v>
      </c>
      <c r="J8" s="29">
        <v>-0.6</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95.602356467000007</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98.581877646999999</v>
      </c>
      <c r="H12" s="27" t="str">
        <f t="shared" si="3"/>
        <v>Yes</v>
      </c>
      <c r="I12" s="29" t="s">
        <v>49</v>
      </c>
      <c r="J12" s="29" t="s">
        <v>49</v>
      </c>
      <c r="K12" s="27" t="str">
        <f t="shared" si="0"/>
        <v>N/A</v>
      </c>
    </row>
    <row r="13" spans="1:12" x14ac:dyDescent="0.25">
      <c r="A13" s="61" t="s">
        <v>1034</v>
      </c>
      <c r="B13" s="22" t="s">
        <v>49</v>
      </c>
      <c r="C13" s="23">
        <v>516274</v>
      </c>
      <c r="D13" s="27" t="str">
        <f>IF($B13="N/A","N/A",IF(C13&gt;15,"No",IF(C13&lt;-15,"No","Yes")))</f>
        <v>N/A</v>
      </c>
      <c r="E13" s="23">
        <v>496865</v>
      </c>
      <c r="F13" s="27" t="str">
        <f>IF($B13="N/A","N/A",IF(E13&gt;15,"No",IF(E13&lt;-15,"No","Yes")))</f>
        <v>N/A</v>
      </c>
      <c r="G13" s="23">
        <v>511917</v>
      </c>
      <c r="H13" s="27" t="str">
        <f>IF($B13="N/A","N/A",IF(G13&gt;15,"No",IF(G13&lt;-15,"No","Yes")))</f>
        <v>N/A</v>
      </c>
      <c r="I13" s="29">
        <v>-3.76</v>
      </c>
      <c r="J13" s="29">
        <v>3.0289999999999999</v>
      </c>
      <c r="K13" s="27" t="str">
        <f t="shared" si="0"/>
        <v>Yes</v>
      </c>
    </row>
    <row r="14" spans="1:12" x14ac:dyDescent="0.25">
      <c r="A14" s="62" t="s">
        <v>632</v>
      </c>
      <c r="B14" s="22" t="s">
        <v>51</v>
      </c>
      <c r="C14" s="27">
        <v>8.6587742167999995</v>
      </c>
      <c r="D14" s="27" t="str">
        <f>IF($B14="N/A","N/A",IF(C14&gt;20,"No",IF(C14&lt;5,"No","Yes")))</f>
        <v>Yes</v>
      </c>
      <c r="E14" s="27">
        <v>7.1514395257999999</v>
      </c>
      <c r="F14" s="27" t="str">
        <f>IF($B14="N/A","N/A",IF(E14&gt;20,"No",IF(E14&lt;5,"No","Yes")))</f>
        <v>Yes</v>
      </c>
      <c r="G14" s="27">
        <v>6.8124324842000004</v>
      </c>
      <c r="H14" s="27" t="str">
        <f>IF($B14="N/A","N/A",IF(G14&gt;20,"No",IF(G14&lt;5,"No","Yes")))</f>
        <v>Yes</v>
      </c>
      <c r="I14" s="29">
        <v>-17.399999999999999</v>
      </c>
      <c r="J14" s="29">
        <v>-4.74</v>
      </c>
      <c r="K14" s="27" t="str">
        <f t="shared" si="0"/>
        <v>Yes</v>
      </c>
    </row>
    <row r="15" spans="1:12" x14ac:dyDescent="0.25">
      <c r="A15" s="62" t="s">
        <v>1035</v>
      </c>
      <c r="B15" s="22" t="s">
        <v>49</v>
      </c>
      <c r="C15" s="27">
        <v>14.864974800000001</v>
      </c>
      <c r="D15" s="27" t="str">
        <f>IF($B15="N/A","N/A",IF(C15&gt;15,"No",IF(C15&lt;-15,"No","Yes")))</f>
        <v>N/A</v>
      </c>
      <c r="E15" s="27">
        <v>10.909804474</v>
      </c>
      <c r="F15" s="27" t="str">
        <f>IF($B15="N/A","N/A",IF(E15&gt;15,"No",IF(E15&lt;-15,"No","Yes")))</f>
        <v>N/A</v>
      </c>
      <c r="G15" s="27">
        <v>5.788243016</v>
      </c>
      <c r="H15" s="27" t="str">
        <f>IF($B15="N/A","N/A",IF(G15&gt;15,"No",IF(G15&lt;-15,"No","Yes")))</f>
        <v>N/A</v>
      </c>
      <c r="I15" s="29">
        <v>-26.6</v>
      </c>
      <c r="J15" s="29">
        <v>-46.9</v>
      </c>
      <c r="K15" s="27" t="str">
        <f t="shared" si="0"/>
        <v>No</v>
      </c>
    </row>
    <row r="16" spans="1:12" x14ac:dyDescent="0.25">
      <c r="A16" s="62" t="s">
        <v>1036</v>
      </c>
      <c r="B16" s="22" t="s">
        <v>49</v>
      </c>
      <c r="C16" s="101">
        <v>4977.8966043</v>
      </c>
      <c r="D16" s="27" t="str">
        <f>IF($B16="N/A","N/A",IF(C16&gt;15,"No",IF(C16&lt;-15,"No","Yes")))</f>
        <v>N/A</v>
      </c>
      <c r="E16" s="101">
        <v>6709.6557456</v>
      </c>
      <c r="F16" s="27" t="str">
        <f>IF($B16="N/A","N/A",IF(E16&gt;15,"No",IF(E16&lt;-15,"No","Yes")))</f>
        <v>N/A</v>
      </c>
      <c r="G16" s="101">
        <v>6816.7152306999997</v>
      </c>
      <c r="H16" s="27" t="str">
        <f>IF($B16="N/A","N/A",IF(G16&gt;15,"No",IF(G16&lt;-15,"No","Yes")))</f>
        <v>N/A</v>
      </c>
      <c r="I16" s="29">
        <v>34.79</v>
      </c>
      <c r="J16" s="29">
        <v>1.5960000000000001</v>
      </c>
      <c r="K16" s="27" t="str">
        <f t="shared" si="0"/>
        <v>Yes</v>
      </c>
    </row>
    <row r="17" spans="1:11" ht="12.75" customHeight="1" x14ac:dyDescent="0.25">
      <c r="A17" s="42" t="s">
        <v>1037</v>
      </c>
      <c r="B17" s="22" t="s">
        <v>49</v>
      </c>
      <c r="C17" s="23">
        <v>1718</v>
      </c>
      <c r="D17" s="22" t="s">
        <v>49</v>
      </c>
      <c r="E17" s="23">
        <v>3681</v>
      </c>
      <c r="F17" s="22" t="s">
        <v>49</v>
      </c>
      <c r="G17" s="23">
        <v>1111</v>
      </c>
      <c r="H17" s="27" t="str">
        <f>IF($B17="N/A","N/A",IF(G17&gt;15,"No",IF(G17&lt;-15,"No","Yes")))</f>
        <v>N/A</v>
      </c>
      <c r="I17" s="22" t="s">
        <v>1206</v>
      </c>
      <c r="J17" s="29">
        <v>-69.8</v>
      </c>
      <c r="K17" s="27" t="str">
        <f t="shared" si="0"/>
        <v>No</v>
      </c>
    </row>
    <row r="18" spans="1:11" ht="25" x14ac:dyDescent="0.25">
      <c r="A18" s="42" t="s">
        <v>1038</v>
      </c>
      <c r="B18" s="22" t="s">
        <v>49</v>
      </c>
      <c r="C18" s="63">
        <v>2940.5227008000002</v>
      </c>
      <c r="D18" s="27" t="str">
        <f>IF($B18="N/A","N/A",IF(C18&gt;60,"No",IF(C18&lt;15,"No","Yes")))</f>
        <v>N/A</v>
      </c>
      <c r="E18" s="63">
        <v>5094.2295572000003</v>
      </c>
      <c r="F18" s="27" t="str">
        <f>IF($B18="N/A","N/A",IF(E18&gt;60,"No",IF(E18&lt;15,"No","Yes")))</f>
        <v>N/A</v>
      </c>
      <c r="G18" s="63">
        <v>3913.6174617000001</v>
      </c>
      <c r="H18" s="27" t="str">
        <f>IF($B18="N/A","N/A",IF(G18&gt;60,"No",IF(G18&lt;15,"No","Yes")))</f>
        <v>N/A</v>
      </c>
      <c r="I18" s="29">
        <v>73.239999999999995</v>
      </c>
      <c r="J18" s="29">
        <v>-23.2</v>
      </c>
      <c r="K18" s="27" t="str">
        <f t="shared" si="0"/>
        <v>Yes</v>
      </c>
    </row>
    <row r="19" spans="1:11" x14ac:dyDescent="0.25">
      <c r="A19" s="42" t="s">
        <v>1039</v>
      </c>
      <c r="B19" s="22" t="s">
        <v>121</v>
      </c>
      <c r="C19" s="23">
        <v>11</v>
      </c>
      <c r="D19" s="27" t="str">
        <f>IF($B19="N/A","N/A",IF(C19="N/A","N/A",IF(C19=0,"Yes","No")))</f>
        <v>No</v>
      </c>
      <c r="E19" s="23">
        <v>11</v>
      </c>
      <c r="F19" s="27" t="str">
        <f>IF($B19="N/A","N/A",IF(E19="N/A","N/A",IF(E19=0,"Yes","No")))</f>
        <v>No</v>
      </c>
      <c r="G19" s="23">
        <v>18</v>
      </c>
      <c r="H19" s="27" t="str">
        <f>IF($B19="N/A","N/A",IF(G19=0,"Yes","No"))</f>
        <v>No</v>
      </c>
      <c r="I19" s="22" t="s">
        <v>1207</v>
      </c>
      <c r="J19" s="29">
        <v>125</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471571</v>
      </c>
      <c r="D23" s="27" t="str">
        <f>IF($B23="N/A","N/A",IF(C23&gt;15,"No",IF(C23&lt;-15,"No","Yes")))</f>
        <v>N/A</v>
      </c>
      <c r="E23" s="23">
        <v>461332</v>
      </c>
      <c r="F23" s="27" t="str">
        <f>IF($B23="N/A","N/A",IF(E23&gt;15,"No",IF(E23&lt;-15,"No","Yes")))</f>
        <v>N/A</v>
      </c>
      <c r="G23" s="23">
        <v>477043</v>
      </c>
      <c r="H23" s="27" t="str">
        <f>IF($B23="N/A","N/A",IF(G23&gt;15,"No",IF(G23&lt;-15,"No","Yes")))</f>
        <v>N/A</v>
      </c>
      <c r="I23" s="29">
        <v>-2.17</v>
      </c>
      <c r="J23" s="29">
        <v>3.4060000000000001</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4485.5358133</v>
      </c>
      <c r="D26" s="27" t="str">
        <f>IF($B26="N/A","N/A",IF(C26&gt;7000,"No",IF(C26&lt;2000,"No","Yes")))</f>
        <v>Yes</v>
      </c>
      <c r="E26" s="101">
        <v>4721.2082275000002</v>
      </c>
      <c r="F26" s="27" t="str">
        <f>IF($B26="N/A","N/A",IF(E26&gt;7000,"No",IF(E26&lt;2000,"No","Yes")))</f>
        <v>Yes</v>
      </c>
      <c r="G26" s="101">
        <v>4874.6970902000003</v>
      </c>
      <c r="H26" s="27" t="str">
        <f>IF($B26="N/A","N/A",IF(G26&gt;7000,"No",IF(G26&lt;2000,"No","Yes")))</f>
        <v>Yes</v>
      </c>
      <c r="I26" s="29">
        <v>5.2539999999999996</v>
      </c>
      <c r="J26" s="29">
        <v>3.2509999999999999</v>
      </c>
      <c r="K26" s="27" t="str">
        <f t="shared" si="6"/>
        <v>Yes</v>
      </c>
    </row>
    <row r="27" spans="1:11" x14ac:dyDescent="0.25">
      <c r="A27" s="61" t="s">
        <v>175</v>
      </c>
      <c r="B27" s="22" t="s">
        <v>49</v>
      </c>
      <c r="C27" s="101">
        <v>1120.3324118999999</v>
      </c>
      <c r="D27" s="27" t="str">
        <f>IF($B27="N/A","N/A",IF(C27&gt;15,"No",IF(C27&lt;-15,"No","Yes")))</f>
        <v>N/A</v>
      </c>
      <c r="E27" s="101">
        <v>1175.8200317000001</v>
      </c>
      <c r="F27" s="27" t="str">
        <f>IF($B27="N/A","N/A",IF(E27&gt;15,"No",IF(E27&lt;-15,"No","Yes")))</f>
        <v>N/A</v>
      </c>
      <c r="G27" s="101">
        <v>1206.3499397</v>
      </c>
      <c r="H27" s="27" t="str">
        <f>IF($B27="N/A","N/A",IF(G27&gt;15,"No",IF(G27&lt;-15,"No","Yes")))</f>
        <v>N/A</v>
      </c>
      <c r="I27" s="29">
        <v>4.9530000000000003</v>
      </c>
      <c r="J27" s="29">
        <v>2.5960000000000001</v>
      </c>
      <c r="K27" s="27" t="str">
        <f t="shared" si="6"/>
        <v>Yes</v>
      </c>
    </row>
    <row r="28" spans="1:11" x14ac:dyDescent="0.25">
      <c r="A28" s="61" t="s">
        <v>1045</v>
      </c>
      <c r="B28" s="22" t="s">
        <v>14</v>
      </c>
      <c r="C28" s="27">
        <v>0.70615029340000002</v>
      </c>
      <c r="D28" s="27" t="str">
        <f>IF($B28="N/A","N/A",IF(C28&gt;10,"No",IF(C28&lt;=0,"No","Yes")))</f>
        <v>Yes</v>
      </c>
      <c r="E28" s="27">
        <v>0.7261581681</v>
      </c>
      <c r="F28" s="27" t="str">
        <f>IF($B28="N/A","N/A",IF(E28&gt;10,"No",IF(E28&lt;=0,"No","Yes")))</f>
        <v>Yes</v>
      </c>
      <c r="G28" s="27">
        <v>0.76072806849999997</v>
      </c>
      <c r="H28" s="27" t="str">
        <f>IF($B28="N/A","N/A",IF(G28&gt;10,"No",IF(G28&lt;=0,"No","Yes")))</f>
        <v>Yes</v>
      </c>
      <c r="I28" s="29">
        <v>2.8330000000000002</v>
      </c>
      <c r="J28" s="29">
        <v>4.7610000000000001</v>
      </c>
      <c r="K28" s="27" t="str">
        <f t="shared" si="6"/>
        <v>Yes</v>
      </c>
    </row>
    <row r="29" spans="1:11" x14ac:dyDescent="0.25">
      <c r="A29" s="61" t="s">
        <v>1046</v>
      </c>
      <c r="B29" s="22" t="s">
        <v>49</v>
      </c>
      <c r="C29" s="101">
        <v>2756.0135135</v>
      </c>
      <c r="D29" s="27" t="str">
        <f>IF($B29="N/A","N/A",IF(C29&gt;15,"No",IF(C29&lt;-15,"No","Yes")))</f>
        <v>N/A</v>
      </c>
      <c r="E29" s="101">
        <v>2693.9134328</v>
      </c>
      <c r="F29" s="27" t="str">
        <f>IF($B29="N/A","N/A",IF(E29&gt;15,"No",IF(E29&lt;-15,"No","Yes")))</f>
        <v>N/A</v>
      </c>
      <c r="G29" s="101">
        <v>3023.3571231999999</v>
      </c>
      <c r="H29" s="27" t="str">
        <f>IF($B29="N/A","N/A",IF(G29&gt;15,"No",IF(G29&lt;-15,"No","Yes")))</f>
        <v>N/A</v>
      </c>
      <c r="I29" s="29">
        <v>-2.25</v>
      </c>
      <c r="J29" s="29">
        <v>12.23</v>
      </c>
      <c r="K29" s="27" t="str">
        <f t="shared" si="6"/>
        <v>Yes</v>
      </c>
    </row>
    <row r="30" spans="1:11" x14ac:dyDescent="0.25">
      <c r="A30" s="61" t="s">
        <v>1047</v>
      </c>
      <c r="B30" s="22" t="s">
        <v>52</v>
      </c>
      <c r="C30" s="29">
        <v>99.395213021999993</v>
      </c>
      <c r="D30" s="27" t="str">
        <f>IF($B30="N/A","N/A",IF(C30&gt;100,"No",IF(C30&lt;95,"No","Yes")))</f>
        <v>Yes</v>
      </c>
      <c r="E30" s="29">
        <v>97.503533246999993</v>
      </c>
      <c r="F30" s="27" t="str">
        <f>IF($B30="N/A","N/A",IF(E30&gt;100,"No",IF(E30&lt;95,"No","Yes")))</f>
        <v>Yes</v>
      </c>
      <c r="G30" s="29">
        <v>93.043394410999994</v>
      </c>
      <c r="H30" s="27" t="str">
        <f>IF($B30="N/A","N/A",IF(G30&gt;100,"No",IF(G30&lt;95,"No","Yes")))</f>
        <v>No</v>
      </c>
      <c r="I30" s="29">
        <v>-1.9</v>
      </c>
      <c r="J30" s="29">
        <v>-4.57</v>
      </c>
      <c r="K30" s="27" t="str">
        <f t="shared" si="6"/>
        <v>Yes</v>
      </c>
    </row>
    <row r="31" spans="1:11" x14ac:dyDescent="0.25">
      <c r="A31" s="61" t="s">
        <v>177</v>
      </c>
      <c r="B31" s="22" t="s">
        <v>122</v>
      </c>
      <c r="C31" s="29">
        <v>1.1662424607999999</v>
      </c>
      <c r="D31" s="27" t="str">
        <f>IF($B31="N/A","N/A",IF(C31&gt;1,"Yes","No"))</f>
        <v>Yes</v>
      </c>
      <c r="E31" s="29">
        <v>1.1652412659</v>
      </c>
      <c r="F31" s="27" t="str">
        <f>IF($B31="N/A","N/A",IF(E31&gt;1,"Yes","No"))</f>
        <v>Yes</v>
      </c>
      <c r="G31" s="29">
        <v>1.1580126032</v>
      </c>
      <c r="H31" s="27" t="str">
        <f>IF($B31="N/A","N/A",IF(G31&gt;1,"Yes","No"))</f>
        <v>Yes</v>
      </c>
      <c r="I31" s="29">
        <v>-8.5999999999999993E-2</v>
      </c>
      <c r="J31" s="29">
        <v>-0.62</v>
      </c>
      <c r="K31" s="27" t="str">
        <f t="shared" si="6"/>
        <v>Yes</v>
      </c>
    </row>
    <row r="32" spans="1:11" x14ac:dyDescent="0.25">
      <c r="A32" s="61" t="s">
        <v>1048</v>
      </c>
      <c r="B32" s="22" t="s">
        <v>52</v>
      </c>
      <c r="C32" s="29">
        <v>99.917721827999998</v>
      </c>
      <c r="D32" s="27" t="str">
        <f>IF($B32="N/A","N/A",IF(C32&gt;100,"No",IF(C32&lt;95,"No","Yes")))</f>
        <v>Yes</v>
      </c>
      <c r="E32" s="29">
        <v>99.896170220000002</v>
      </c>
      <c r="F32" s="27" t="str">
        <f>IF($B32="N/A","N/A",IF(E32&gt;100,"No",IF(E32&lt;95,"No","Yes")))</f>
        <v>Yes</v>
      </c>
      <c r="G32" s="29">
        <v>99.886173783000004</v>
      </c>
      <c r="H32" s="27" t="str">
        <f>IF($B32="N/A","N/A",IF(G32&gt;100,"No",IF(G32&lt;95,"No","Yes")))</f>
        <v>Yes</v>
      </c>
      <c r="I32" s="29">
        <v>-2.1999999999999999E-2</v>
      </c>
      <c r="J32" s="29">
        <v>-0.01</v>
      </c>
      <c r="K32" s="27" t="str">
        <f t="shared" si="6"/>
        <v>Yes</v>
      </c>
    </row>
    <row r="33" spans="1:11" x14ac:dyDescent="0.25">
      <c r="A33" s="61" t="s">
        <v>178</v>
      </c>
      <c r="B33" s="22" t="s">
        <v>123</v>
      </c>
      <c r="C33" s="29">
        <v>9.2839321452999997</v>
      </c>
      <c r="D33" s="27" t="str">
        <f>IF($B33="N/A","N/A",IF(C33&gt;3,"Yes","No"))</f>
        <v>Yes</v>
      </c>
      <c r="E33" s="29">
        <v>9.3045157567000008</v>
      </c>
      <c r="F33" s="27" t="str">
        <f>IF($B33="N/A","N/A",IF(E33&gt;3,"Yes","No"))</f>
        <v>Yes</v>
      </c>
      <c r="G33" s="29">
        <v>9.1469275970999995</v>
      </c>
      <c r="H33" s="27" t="str">
        <f>IF($B33="N/A","N/A",IF(G33&gt;3,"Yes","No"))</f>
        <v>Yes</v>
      </c>
      <c r="I33" s="29">
        <v>0.22170000000000001</v>
      </c>
      <c r="J33" s="29">
        <v>-1.69</v>
      </c>
      <c r="K33" s="27" t="str">
        <f t="shared" si="6"/>
        <v>Yes</v>
      </c>
    </row>
    <row r="34" spans="1:11" x14ac:dyDescent="0.25">
      <c r="A34" s="61" t="s">
        <v>766</v>
      </c>
      <c r="B34" s="22" t="s">
        <v>15</v>
      </c>
      <c r="C34" s="29">
        <v>4.18388428</v>
      </c>
      <c r="D34" s="27" t="str">
        <f>IF($B34="N/A","N/A",IF(C34&gt;=8,"No",IF(C34&lt;2,"No","Yes")))</f>
        <v>Yes</v>
      </c>
      <c r="E34" s="29">
        <v>4.1783860066000003</v>
      </c>
      <c r="F34" s="27" t="str">
        <f>IF($B34="N/A","N/A",IF(E34&gt;=8,"No",IF(E34&lt;2,"No","Yes")))</f>
        <v>Yes</v>
      </c>
      <c r="G34" s="29">
        <v>4.1659196021999998</v>
      </c>
      <c r="H34" s="27" t="str">
        <f>IF($B34="N/A","N/A",IF(G34&gt;=8,"No",IF(G34&lt;2,"No","Yes")))</f>
        <v>Yes</v>
      </c>
      <c r="I34" s="29">
        <v>-0.13100000000000001</v>
      </c>
      <c r="J34" s="29">
        <v>-0.29799999999999999</v>
      </c>
      <c r="K34" s="27" t="str">
        <f t="shared" si="6"/>
        <v>Yes</v>
      </c>
    </row>
    <row r="35" spans="1:11" x14ac:dyDescent="0.25">
      <c r="A35" s="61" t="s">
        <v>179</v>
      </c>
      <c r="B35" s="22" t="s">
        <v>15</v>
      </c>
      <c r="C35" s="29">
        <v>4.0018568878999998</v>
      </c>
      <c r="D35" s="27" t="str">
        <f>IF($B35="N/A","N/A",IF(C35&gt;=8,"No",IF(C35&lt;2,"No","Yes")))</f>
        <v>Yes</v>
      </c>
      <c r="E35" s="29">
        <v>4.0065486702999999</v>
      </c>
      <c r="F35" s="27" t="str">
        <f>IF($B35="N/A","N/A",IF(E35&gt;=8,"No",IF(E35&lt;2,"No","Yes")))</f>
        <v>Yes</v>
      </c>
      <c r="G35" s="29">
        <v>4.0408835354999999</v>
      </c>
      <c r="H35" s="27" t="str">
        <f>IF($B35="N/A","N/A",IF(G35&gt;=8,"No",IF(G35&lt;2,"No","Yes")))</f>
        <v>Yes</v>
      </c>
      <c r="I35" s="29">
        <v>0.1172</v>
      </c>
      <c r="J35" s="29">
        <v>0.85699999999999998</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99.942108399000006</v>
      </c>
      <c r="D37" s="27" t="str">
        <f>IF($B37="N/A","N/A",IF(C37&gt;100,"No",IF(C37&lt;95,"No","Yes")))</f>
        <v>Yes</v>
      </c>
      <c r="E37" s="29">
        <v>99.953612582999995</v>
      </c>
      <c r="F37" s="27" t="str">
        <f>IF($B37="N/A","N/A",IF(E37&gt;100,"No",IF(E37&lt;95,"No","Yes")))</f>
        <v>Yes</v>
      </c>
      <c r="G37" s="29">
        <v>99.969814041999996</v>
      </c>
      <c r="H37" s="27" t="str">
        <f>IF($B37="N/A","N/A",IF(G37&gt;100,"No",IF(G37&lt;95,"No","Yes")))</f>
        <v>Yes</v>
      </c>
      <c r="I37" s="29">
        <v>1.15E-2</v>
      </c>
      <c r="J37" s="29">
        <v>1.6199999999999999E-2</v>
      </c>
      <c r="K37" s="27" t="str">
        <f t="shared" si="6"/>
        <v>Yes</v>
      </c>
    </row>
    <row r="38" spans="1:11" x14ac:dyDescent="0.25">
      <c r="A38" s="61" t="s">
        <v>1050</v>
      </c>
      <c r="B38" s="22" t="s">
        <v>52</v>
      </c>
      <c r="C38" s="29">
        <v>98.722567757999997</v>
      </c>
      <c r="D38" s="27" t="str">
        <f>IF($B38="N/A","N/A",IF(C38&gt;100,"No",IF(C38&lt;95,"No","Yes")))</f>
        <v>Yes</v>
      </c>
      <c r="E38" s="29">
        <v>98.679692716000005</v>
      </c>
      <c r="F38" s="27" t="str">
        <f>IF($B38="N/A","N/A",IF(E38&gt;100,"No",IF(E38&lt;95,"No","Yes")))</f>
        <v>Yes</v>
      </c>
      <c r="G38" s="29">
        <v>98.852723968000006</v>
      </c>
      <c r="H38" s="27" t="str">
        <f>IF($B38="N/A","N/A",IF(G38&gt;100,"No",IF(G38&lt;95,"No","Yes")))</f>
        <v>Yes</v>
      </c>
      <c r="I38" s="29">
        <v>-4.2999999999999997E-2</v>
      </c>
      <c r="J38" s="29">
        <v>0.17530000000000001</v>
      </c>
      <c r="K38" s="27" t="str">
        <f t="shared" si="6"/>
        <v>Yes</v>
      </c>
    </row>
    <row r="39" spans="1:11" x14ac:dyDescent="0.25">
      <c r="A39" s="61" t="s">
        <v>1051</v>
      </c>
      <c r="B39" s="22" t="s">
        <v>53</v>
      </c>
      <c r="C39" s="29">
        <v>2.4810685999999998E-2</v>
      </c>
      <c r="D39" s="27" t="str">
        <f>IF($B39="N/A","N/A",IF(C39&gt;5,"No",IF(C39&lt;=0,"No","Yes")))</f>
        <v>Yes</v>
      </c>
      <c r="E39" s="29">
        <v>1.08381816E-2</v>
      </c>
      <c r="F39" s="27" t="str">
        <f>IF($B39="N/A","N/A",IF(E39&gt;5,"No",IF(E39&lt;=0,"No","Yes")))</f>
        <v>Yes</v>
      </c>
      <c r="G39" s="29">
        <v>6.288741E-4</v>
      </c>
      <c r="H39" s="27" t="str">
        <f>IF($B39="N/A","N/A",IF(G39&gt;5,"No",IF(G39&lt;=0,"No","Yes")))</f>
        <v>Yes</v>
      </c>
      <c r="I39" s="29">
        <v>-56.3</v>
      </c>
      <c r="J39" s="29">
        <v>-94.2</v>
      </c>
      <c r="K39" s="27" t="str">
        <f t="shared" si="6"/>
        <v>No</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4.1853209803000002</v>
      </c>
      <c r="D41" s="27" t="str">
        <f>IF($B41="N/A","N/A",IF(C41&gt;=2,"Yes","No"))</f>
        <v>Yes</v>
      </c>
      <c r="E41" s="29">
        <v>4.3079170748999998</v>
      </c>
      <c r="F41" s="27" t="str">
        <f>IF($B41="N/A","N/A",IF(E41&gt;=2,"Yes","No"))</f>
        <v>Yes</v>
      </c>
      <c r="G41" s="29">
        <v>4.4893122842000004</v>
      </c>
      <c r="H41" s="27" t="str">
        <f>IF($B41="N/A","N/A",IF(G41&gt;=2,"Yes","No"))</f>
        <v>Yes</v>
      </c>
      <c r="I41" s="29">
        <v>2.9289999999999998</v>
      </c>
      <c r="J41" s="29">
        <v>4.2110000000000003</v>
      </c>
      <c r="K41" s="27" t="str">
        <f t="shared" si="6"/>
        <v>Yes</v>
      </c>
    </row>
    <row r="42" spans="1:11" x14ac:dyDescent="0.25">
      <c r="A42" s="61" t="s">
        <v>1053</v>
      </c>
      <c r="B42" s="22" t="s">
        <v>55</v>
      </c>
      <c r="C42" s="29">
        <v>6.5095181850000001</v>
      </c>
      <c r="D42" s="27" t="str">
        <f>IF($B42="N/A","N/A",IF(C42&gt;30,"No",IF(C42&lt;5,"No","Yes")))</f>
        <v>Yes</v>
      </c>
      <c r="E42" s="29">
        <v>6.4357122419000001</v>
      </c>
      <c r="F42" s="27" t="str">
        <f>IF($B42="N/A","N/A",IF(E42&gt;30,"No",IF(E42&lt;5,"No","Yes")))</f>
        <v>Yes</v>
      </c>
      <c r="G42" s="29">
        <v>6.1285879888999997</v>
      </c>
      <c r="H42" s="27" t="str">
        <f>IF($B42="N/A","N/A",IF(G42&gt;30,"No",IF(G42&lt;5,"No","Yes")))</f>
        <v>Yes</v>
      </c>
      <c r="I42" s="29">
        <v>-1.1299999999999999</v>
      </c>
      <c r="J42" s="29">
        <v>-4.7699999999999996</v>
      </c>
      <c r="K42" s="27" t="str">
        <f t="shared" si="6"/>
        <v>Yes</v>
      </c>
    </row>
    <row r="43" spans="1:11" x14ac:dyDescent="0.25">
      <c r="A43" s="61" t="s">
        <v>1054</v>
      </c>
      <c r="B43" s="22" t="s">
        <v>9</v>
      </c>
      <c r="C43" s="29">
        <v>15.973628572999999</v>
      </c>
      <c r="D43" s="27" t="str">
        <f>IF($B43="N/A","N/A",IF(C43&gt;75,"No",IF(C43&lt;15,"No","Yes")))</f>
        <v>Yes</v>
      </c>
      <c r="E43" s="29">
        <v>15.415145709000001</v>
      </c>
      <c r="F43" s="27" t="str">
        <f>IF($B43="N/A","N/A",IF(E43&gt;75,"No",IF(E43&lt;15,"No","Yes")))</f>
        <v>Yes</v>
      </c>
      <c r="G43" s="29">
        <v>15.448921795</v>
      </c>
      <c r="H43" s="27" t="str">
        <f>IF($B43="N/A","N/A",IF(G43&gt;75,"No",IF(G43&lt;15,"No","Yes")))</f>
        <v>Yes</v>
      </c>
      <c r="I43" s="29">
        <v>-3.5</v>
      </c>
      <c r="J43" s="29">
        <v>0.21909999999999999</v>
      </c>
      <c r="K43" s="27" t="str">
        <f t="shared" si="6"/>
        <v>Yes</v>
      </c>
    </row>
    <row r="44" spans="1:11" x14ac:dyDescent="0.25">
      <c r="A44" s="61" t="s">
        <v>1055</v>
      </c>
      <c r="B44" s="22" t="s">
        <v>10</v>
      </c>
      <c r="C44" s="29">
        <v>77.516853241999996</v>
      </c>
      <c r="D44" s="27" t="str">
        <f>IF($B44="N/A","N/A",IF(C44&gt;70,"No",IF(C44&lt;25,"No","Yes")))</f>
        <v>No</v>
      </c>
      <c r="E44" s="29">
        <v>78.149142049999995</v>
      </c>
      <c r="F44" s="27" t="str">
        <f>IF($B44="N/A","N/A",IF(E44&gt;70,"No",IF(E44&lt;25,"No","Yes")))</f>
        <v>No</v>
      </c>
      <c r="G44" s="29">
        <v>78.422490216</v>
      </c>
      <c r="H44" s="27" t="str">
        <f>IF($B44="N/A","N/A",IF(G44&gt;70,"No",IF(G44&lt;25,"No","Yes")))</f>
        <v>No</v>
      </c>
      <c r="I44" s="29">
        <v>0.81569999999999998</v>
      </c>
      <c r="J44" s="29">
        <v>0.3498</v>
      </c>
      <c r="K44" s="27" t="str">
        <f t="shared" si="6"/>
        <v>Yes</v>
      </c>
    </row>
    <row r="45" spans="1:11" x14ac:dyDescent="0.25">
      <c r="A45" s="61" t="s">
        <v>1056</v>
      </c>
      <c r="B45" s="22" t="s">
        <v>17</v>
      </c>
      <c r="C45" s="29">
        <v>65.145439393000004</v>
      </c>
      <c r="D45" s="27" t="str">
        <f>IF($B45="N/A","N/A",IF(C45&gt;70,"No",IF(C45&lt;35,"No","Yes")))</f>
        <v>Yes</v>
      </c>
      <c r="E45" s="29">
        <v>67.822305845000002</v>
      </c>
      <c r="F45" s="27" t="str">
        <f>IF($B45="N/A","N/A",IF(E45&gt;70,"No",IF(E45&lt;35,"No","Yes")))</f>
        <v>Yes</v>
      </c>
      <c r="G45" s="29">
        <v>69.148693094999999</v>
      </c>
      <c r="H45" s="27" t="str">
        <f>IF($B45="N/A","N/A",IF(G45&gt;70,"No",IF(G45&lt;35,"No","Yes")))</f>
        <v>Yes</v>
      </c>
      <c r="I45" s="29">
        <v>4.109</v>
      </c>
      <c r="J45" s="29">
        <v>1.956</v>
      </c>
      <c r="K45" s="27" t="str">
        <f t="shared" si="6"/>
        <v>Yes</v>
      </c>
    </row>
    <row r="46" spans="1:11" x14ac:dyDescent="0.25">
      <c r="A46" s="61" t="s">
        <v>187</v>
      </c>
      <c r="B46" s="22" t="s">
        <v>122</v>
      </c>
      <c r="C46" s="29">
        <v>1.9104512592</v>
      </c>
      <c r="D46" s="27" t="str">
        <f>IF($B46="N/A","N/A",IF(C46&gt;1,"Yes","No"))</f>
        <v>Yes</v>
      </c>
      <c r="E46" s="29">
        <v>1.9335540739999999</v>
      </c>
      <c r="F46" s="27" t="str">
        <f>IF($B46="N/A","N/A",IF(E46&gt;1,"Yes","No"))</f>
        <v>Yes</v>
      </c>
      <c r="G46" s="29">
        <v>1.9369992330000001</v>
      </c>
      <c r="H46" s="27" t="str">
        <f>IF($B46="N/A","N/A",IF(G46&gt;1,"Yes","No"))</f>
        <v>Yes</v>
      </c>
      <c r="I46" s="29">
        <v>1.2090000000000001</v>
      </c>
      <c r="J46" s="29">
        <v>0.1782</v>
      </c>
      <c r="K46" s="27" t="str">
        <f t="shared" si="6"/>
        <v>Yes</v>
      </c>
    </row>
    <row r="47" spans="1:11" x14ac:dyDescent="0.25">
      <c r="A47" s="61" t="s">
        <v>1057</v>
      </c>
      <c r="B47" s="22" t="s">
        <v>49</v>
      </c>
      <c r="C47" s="29">
        <v>0.125973692</v>
      </c>
      <c r="D47" s="27" t="str">
        <f>IF($B47="N/A","N/A",IF(C47&gt;15,"No",IF(C47&lt;-15,"No","Yes")))</f>
        <v>N/A</v>
      </c>
      <c r="E47" s="29">
        <v>0.1626790588</v>
      </c>
      <c r="F47" s="27" t="str">
        <f>IF($B47="N/A","N/A",IF(E47&gt;15,"No",IF(E47&lt;-15,"No","Yes")))</f>
        <v>N/A</v>
      </c>
      <c r="G47" s="29">
        <v>3.4862324100000001E-2</v>
      </c>
      <c r="H47" s="27" t="str">
        <f>IF($B47="N/A","N/A",IF(G47&gt;15,"No",IF(G47&lt;-15,"No","Yes")))</f>
        <v>N/A</v>
      </c>
      <c r="I47" s="29">
        <v>29.14</v>
      </c>
      <c r="J47" s="29">
        <v>-78.599999999999994</v>
      </c>
      <c r="K47" s="27" t="str">
        <f t="shared" si="6"/>
        <v>No</v>
      </c>
    </row>
    <row r="48" spans="1:11" x14ac:dyDescent="0.25">
      <c r="A48" s="61" t="s">
        <v>1058</v>
      </c>
      <c r="B48" s="22" t="s">
        <v>49</v>
      </c>
      <c r="C48" s="29">
        <v>99.815759407000002</v>
      </c>
      <c r="D48" s="27" t="str">
        <f>IF($B48="N/A","N/A",IF(C48&gt;15,"No",IF(C48&lt;-15,"No","Yes")))</f>
        <v>N/A</v>
      </c>
      <c r="E48" s="29">
        <v>99.624783467</v>
      </c>
      <c r="F48" s="27" t="str">
        <f>IF($B48="N/A","N/A",IF(E48&gt;15,"No",IF(E48&lt;-15,"No","Yes")))</f>
        <v>N/A</v>
      </c>
      <c r="G48" s="29">
        <v>99.817806462999997</v>
      </c>
      <c r="H48" s="27" t="str">
        <f>IF($B48="N/A","N/A",IF(G48&gt;15,"No",IF(G48&lt;-15,"No","Yes")))</f>
        <v>N/A</v>
      </c>
      <c r="I48" s="29">
        <v>-0.191</v>
      </c>
      <c r="J48" s="29">
        <v>0.19370000000000001</v>
      </c>
      <c r="K48" s="27" t="str">
        <f t="shared" si="6"/>
        <v>Yes</v>
      </c>
    </row>
    <row r="49" spans="1:11" x14ac:dyDescent="0.25">
      <c r="A49" s="61" t="s">
        <v>1059</v>
      </c>
      <c r="B49" s="22" t="s">
        <v>49</v>
      </c>
      <c r="C49" s="29">
        <v>100</v>
      </c>
      <c r="D49" s="27" t="str">
        <f>IF($B49="N/A","N/A",IF(C49&gt;15,"No",IF(C49&lt;-15,"No","Yes")))</f>
        <v>N/A</v>
      </c>
      <c r="E49" s="29">
        <v>100</v>
      </c>
      <c r="F49" s="27" t="str">
        <f>IF($B49="N/A","N/A",IF(E49&gt;15,"No",IF(E49&lt;-15,"No","Yes")))</f>
        <v>N/A</v>
      </c>
      <c r="G49" s="29">
        <v>100</v>
      </c>
      <c r="H49" s="27" t="str">
        <f>IF($B49="N/A","N/A",IF(G49&gt;15,"No",IF(G49&lt;-15,"No","Yes")))</f>
        <v>N/A</v>
      </c>
      <c r="I49" s="29">
        <v>0</v>
      </c>
      <c r="J49" s="29">
        <v>0</v>
      </c>
      <c r="K49" s="27" t="str">
        <f t="shared" si="6"/>
        <v>Yes</v>
      </c>
    </row>
    <row r="50" spans="1:11" x14ac:dyDescent="0.25">
      <c r="A50" s="61" t="s">
        <v>1060</v>
      </c>
      <c r="B50" s="22" t="s">
        <v>49</v>
      </c>
      <c r="C50" s="29">
        <v>99.434844002999995</v>
      </c>
      <c r="D50" s="27" t="str">
        <f>IF($B50="N/A","N/A",IF(C50&gt;15,"No",IF(C50&lt;-15,"No","Yes")))</f>
        <v>N/A</v>
      </c>
      <c r="E50" s="29">
        <v>99.436980289000005</v>
      </c>
      <c r="F50" s="27" t="str">
        <f>IF($B50="N/A","N/A",IF(E50&gt;15,"No",IF(E50&lt;-15,"No","Yes")))</f>
        <v>N/A</v>
      </c>
      <c r="G50" s="29">
        <v>99.461229150999998</v>
      </c>
      <c r="H50" s="27" t="str">
        <f>IF($B50="N/A","N/A",IF(G50&gt;15,"No",IF(G50&lt;-15,"No","Yes")))</f>
        <v>N/A</v>
      </c>
      <c r="I50" s="29">
        <v>2.0999999999999999E-3</v>
      </c>
      <c r="J50" s="29">
        <v>2.4400000000000002E-2</v>
      </c>
      <c r="K50" s="27" t="str">
        <f t="shared" si="6"/>
        <v>Yes</v>
      </c>
    </row>
    <row r="51" spans="1:11" x14ac:dyDescent="0.25">
      <c r="A51" s="61" t="s">
        <v>1061</v>
      </c>
      <c r="B51" s="22" t="s">
        <v>18</v>
      </c>
      <c r="C51" s="29">
        <v>95.774549325999999</v>
      </c>
      <c r="D51" s="27" t="str">
        <f>IF($B51="N/A","N/A",IF(C51&gt;=90,"Yes","No"))</f>
        <v>Yes</v>
      </c>
      <c r="E51" s="29">
        <v>95.031344020999995</v>
      </c>
      <c r="F51" s="27" t="str">
        <f>IF($B51="N/A","N/A",IF(E51&gt;=90,"Yes","No"))</f>
        <v>Yes</v>
      </c>
      <c r="G51" s="29">
        <v>92.647622960999996</v>
      </c>
      <c r="H51" s="27" t="str">
        <f>IF($B51="N/A","N/A",IF(G51&gt;=90,"Yes","No"))</f>
        <v>Yes</v>
      </c>
      <c r="I51" s="29">
        <v>-0.77600000000000002</v>
      </c>
      <c r="J51" s="29">
        <v>-2.5099999999999998</v>
      </c>
      <c r="K51" s="27" t="str">
        <f t="shared" si="6"/>
        <v>Yes</v>
      </c>
    </row>
    <row r="52" spans="1:11" x14ac:dyDescent="0.25">
      <c r="A52" s="61" t="s">
        <v>1062</v>
      </c>
      <c r="B52" s="22" t="s">
        <v>49</v>
      </c>
      <c r="C52" s="29">
        <v>27.648222643</v>
      </c>
      <c r="D52" s="27" t="str">
        <f>IF($B52="N/A","N/A",IF(C52&gt;15,"No",IF(C52&lt;-15,"No","Yes")))</f>
        <v>N/A</v>
      </c>
      <c r="E52" s="29">
        <v>27.868216382</v>
      </c>
      <c r="F52" s="27" t="str">
        <f>IF($B52="N/A","N/A",IF(E52&gt;15,"No",IF(E52&lt;-15,"No","Yes")))</f>
        <v>N/A</v>
      </c>
      <c r="G52" s="29">
        <v>27.903773873999999</v>
      </c>
      <c r="H52" s="27" t="str">
        <f>IF($B52="N/A","N/A",IF(G52&gt;15,"No",IF(G52&lt;-15,"No","Yes")))</f>
        <v>N/A</v>
      </c>
      <c r="I52" s="29">
        <v>0.79569999999999996</v>
      </c>
      <c r="J52" s="29">
        <v>0.12759999999999999</v>
      </c>
      <c r="K52" s="27" t="str">
        <f t="shared" si="6"/>
        <v>Yes</v>
      </c>
    </row>
    <row r="53" spans="1:11" ht="25" x14ac:dyDescent="0.25">
      <c r="A53" s="61" t="s">
        <v>1063</v>
      </c>
      <c r="B53" s="22" t="s">
        <v>49</v>
      </c>
      <c r="C53" s="29">
        <v>28.567702424</v>
      </c>
      <c r="D53" s="27" t="str">
        <f>IF($B53="N/A","N/A",IF(C53&gt;15,"No",IF(C53&lt;-15,"No","Yes")))</f>
        <v>N/A</v>
      </c>
      <c r="E53" s="29">
        <v>29.208249157000001</v>
      </c>
      <c r="F53" s="27" t="str">
        <f>IF($B53="N/A","N/A",IF(E53&gt;15,"No",IF(E53&lt;-15,"No","Yes")))</f>
        <v>N/A</v>
      </c>
      <c r="G53" s="29">
        <v>28.798452131000001</v>
      </c>
      <c r="H53" s="27" t="str">
        <f>IF($B53="N/A","N/A",IF(G53&gt;15,"No",IF(G53&lt;-15,"No","Yes")))</f>
        <v>N/A</v>
      </c>
      <c r="I53" s="29">
        <v>2.242</v>
      </c>
      <c r="J53" s="29">
        <v>-1.4</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93.240890554999993</v>
      </c>
      <c r="D55" s="27" t="str">
        <f>IF($B55="N/A","N/A",IF(C55&gt;90,"No",IF(C55&lt;75,"No","Yes")))</f>
        <v>No</v>
      </c>
      <c r="E55" s="29">
        <v>93.302003763000002</v>
      </c>
      <c r="F55" s="27" t="str">
        <f>IF($B55="N/A","N/A",IF(E55&gt;90,"No",IF(E55&lt;75,"No","Yes")))</f>
        <v>No</v>
      </c>
      <c r="G55" s="29">
        <v>93.249455499999996</v>
      </c>
      <c r="H55" s="27" t="str">
        <f>IF($B55="N/A","N/A",IF(G55&gt;90,"No",IF(G55&lt;75,"No","Yes")))</f>
        <v>No</v>
      </c>
      <c r="I55" s="29">
        <v>6.5500000000000003E-2</v>
      </c>
      <c r="J55" s="29">
        <v>-5.6000000000000001E-2</v>
      </c>
      <c r="K55" s="27" t="str">
        <f>IF(J55="Div by 0", "N/A", IF(J55="N/A","N/A", IF(J55&gt;30, "No", IF(J55&lt;-30, "No", "Yes"))))</f>
        <v>Yes</v>
      </c>
    </row>
    <row r="56" spans="1:11" x14ac:dyDescent="0.25">
      <c r="A56" s="61" t="s">
        <v>636</v>
      </c>
      <c r="B56" s="22" t="s">
        <v>124</v>
      </c>
      <c r="C56" s="29">
        <v>5.3052456576000004</v>
      </c>
      <c r="D56" s="27" t="str">
        <f>IF($B56="N/A","N/A",IF(C56&gt;10,"No",IF(C56&lt;1,"No","Yes")))</f>
        <v>Yes</v>
      </c>
      <c r="E56" s="29">
        <v>5.1552894662000002</v>
      </c>
      <c r="F56" s="27" t="str">
        <f>IF($B56="N/A","N/A",IF(E56&gt;10,"No",IF(E56&lt;1,"No","Yes")))</f>
        <v>Yes</v>
      </c>
      <c r="G56" s="29">
        <v>5.1685068222000004</v>
      </c>
      <c r="H56" s="27" t="str">
        <f>IF($B56="N/A","N/A",IF(G56&gt;10,"No",IF(G56&lt;1,"No","Yes")))</f>
        <v>Yes</v>
      </c>
      <c r="I56" s="29">
        <v>-2.83</v>
      </c>
      <c r="J56" s="29">
        <v>0.25640000000000002</v>
      </c>
      <c r="K56" s="27" t="str">
        <f>IF(J56="Div by 0", "N/A", IF(J56="N/A","N/A", IF(J56&gt;30, "No", IF(J56&lt;-30, "No", "Yes"))))</f>
        <v>Yes</v>
      </c>
    </row>
    <row r="57" spans="1:11" x14ac:dyDescent="0.25">
      <c r="A57" s="61" t="s">
        <v>637</v>
      </c>
      <c r="B57" s="22" t="s">
        <v>162</v>
      </c>
      <c r="C57" s="29">
        <v>7.1463257899999993E-2</v>
      </c>
      <c r="D57" s="27" t="str">
        <f>IF($B57="N/A","N/A",IF(C57&gt;2,"No",IF(C57&lt;=0,"No","Yes")))</f>
        <v>Yes</v>
      </c>
      <c r="E57" s="29">
        <v>6.1127344299999997E-2</v>
      </c>
      <c r="F57" s="27" t="str">
        <f>IF($B57="N/A","N/A",IF(E57&gt;2,"No",IF(E57&lt;=0,"No","Yes")))</f>
        <v>Yes</v>
      </c>
      <c r="G57" s="29">
        <v>6.30970374E-2</v>
      </c>
      <c r="H57" s="27" t="str">
        <f>IF($B57="N/A","N/A",IF(G57&gt;2,"No",IF(G57&lt;=0,"No","Yes")))</f>
        <v>Yes</v>
      </c>
      <c r="I57" s="29">
        <v>-14.5</v>
      </c>
      <c r="J57" s="29">
        <v>3.222</v>
      </c>
      <c r="K57" s="27" t="str">
        <f>IF(J57="Div by 0", "N/A", IF(J57="N/A","N/A", IF(J57&gt;30, "No", IF(J57&lt;-30, "No", "Yes"))))</f>
        <v>Yes</v>
      </c>
    </row>
    <row r="58" spans="1:11" x14ac:dyDescent="0.25">
      <c r="A58" s="61" t="s">
        <v>638</v>
      </c>
      <c r="B58" s="22" t="s">
        <v>163</v>
      </c>
      <c r="C58" s="29">
        <v>0.81154269450000005</v>
      </c>
      <c r="D58" s="27" t="str">
        <f>IF($B58="N/A","N/A",IF(C58&gt;3,"No",IF(C58&lt;=0,"No","Yes")))</f>
        <v>Yes</v>
      </c>
      <c r="E58" s="29">
        <v>0.86640423820000001</v>
      </c>
      <c r="F58" s="27" t="str">
        <f>IF($B58="N/A","N/A",IF(E58&gt;3,"No",IF(E58&lt;=0,"No","Yes")))</f>
        <v>Yes</v>
      </c>
      <c r="G58" s="29">
        <v>0.87602165840000001</v>
      </c>
      <c r="H58" s="27" t="str">
        <f>IF($B58="N/A","N/A",IF(G58&gt;3,"No",IF(G58&lt;=0,"No","Yes")))</f>
        <v>Yes</v>
      </c>
      <c r="I58" s="29">
        <v>6.76</v>
      </c>
      <c r="J58" s="29">
        <v>1.1100000000000001</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44703</v>
      </c>
      <c r="D60" s="27" t="str">
        <f>IF($B60="N/A","N/A",IF(C60&gt;15,"No",IF(C60&lt;-15,"No","Yes")))</f>
        <v>N/A</v>
      </c>
      <c r="E60" s="23">
        <v>35533</v>
      </c>
      <c r="F60" s="27" t="str">
        <f>IF($B60="N/A","N/A",IF(E60&gt;15,"No",IF(E60&lt;-15,"No","Yes")))</f>
        <v>N/A</v>
      </c>
      <c r="G60" s="23">
        <v>34874</v>
      </c>
      <c r="H60" s="27" t="str">
        <f>IF($B60="N/A","N/A",IF(G60&gt;15,"No",IF(G60&lt;-15,"No","Yes")))</f>
        <v>N/A</v>
      </c>
      <c r="I60" s="29">
        <v>-20.5</v>
      </c>
      <c r="J60" s="29">
        <v>-1.85</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731.76574278999999</v>
      </c>
      <c r="D63" s="27" t="str">
        <f>IF($B63="N/A","N/A",IF(C63&gt;15,"No",IF(C63&lt;-15,"No","Yes")))</f>
        <v>N/A</v>
      </c>
      <c r="E63" s="101">
        <v>784.12289983999995</v>
      </c>
      <c r="F63" s="27" t="str">
        <f>IF($B63="N/A","N/A",IF(E63&gt;15,"No",IF(E63&lt;-15,"No","Yes")))</f>
        <v>N/A</v>
      </c>
      <c r="G63" s="101">
        <v>818.11535815000002</v>
      </c>
      <c r="H63" s="27" t="str">
        <f>IF($B63="N/A","N/A",IF(G63&gt;15,"No",IF(G63&lt;-15,"No","Yes")))</f>
        <v>N/A</v>
      </c>
      <c r="I63" s="29">
        <v>7.1550000000000002</v>
      </c>
      <c r="J63" s="29">
        <v>4.335</v>
      </c>
      <c r="K63" s="27" t="str">
        <f t="shared" si="7"/>
        <v>Yes</v>
      </c>
    </row>
    <row r="64" spans="1:11" x14ac:dyDescent="0.25">
      <c r="A64" s="61" t="s">
        <v>1045</v>
      </c>
      <c r="B64" s="22" t="s">
        <v>49</v>
      </c>
      <c r="C64" s="29">
        <v>0.33778493609999999</v>
      </c>
      <c r="D64" s="27" t="str">
        <f>IF($B64="N/A","N/A",IF(C64&gt;15,"No",IF(C64&lt;-15,"No","Yes")))</f>
        <v>N/A</v>
      </c>
      <c r="E64" s="29">
        <v>0.2757999606</v>
      </c>
      <c r="F64" s="27" t="str">
        <f>IF($B64="N/A","N/A",IF(E64&gt;15,"No",IF(E64&lt;-15,"No","Yes")))</f>
        <v>N/A</v>
      </c>
      <c r="G64" s="29">
        <v>0.3154212307</v>
      </c>
      <c r="H64" s="27" t="str">
        <f>IF($B64="N/A","N/A",IF(G64&gt;15,"No",IF(G64&lt;-15,"No","Yes")))</f>
        <v>N/A</v>
      </c>
      <c r="I64" s="29">
        <v>-18.399999999999999</v>
      </c>
      <c r="J64" s="29">
        <v>14.37</v>
      </c>
      <c r="K64" s="27" t="str">
        <f t="shared" si="7"/>
        <v>Yes</v>
      </c>
    </row>
    <row r="65" spans="1:11" x14ac:dyDescent="0.25">
      <c r="A65" s="61" t="s">
        <v>1046</v>
      </c>
      <c r="B65" s="22" t="s">
        <v>49</v>
      </c>
      <c r="C65" s="101">
        <v>544.40397351000001</v>
      </c>
      <c r="D65" s="27" t="str">
        <f>IF($B65="N/A","N/A",IF(C65&gt;15,"No",IF(C65&lt;-15,"No","Yes")))</f>
        <v>N/A</v>
      </c>
      <c r="E65" s="101">
        <v>606.55102040999998</v>
      </c>
      <c r="F65" s="27" t="str">
        <f>IF($B65="N/A","N/A",IF(E65&gt;15,"No",IF(E65&lt;-15,"No","Yes")))</f>
        <v>N/A</v>
      </c>
      <c r="G65" s="101">
        <v>669.45454544999996</v>
      </c>
      <c r="H65" s="27" t="str">
        <f>IF($B65="N/A","N/A",IF(G65&gt;15,"No",IF(G65&lt;-15,"No","Yes")))</f>
        <v>N/A</v>
      </c>
      <c r="I65" s="29">
        <v>11.42</v>
      </c>
      <c r="J65" s="29">
        <v>10.37</v>
      </c>
      <c r="K65" s="27" t="str">
        <f t="shared" si="7"/>
        <v>Yes</v>
      </c>
    </row>
    <row r="66" spans="1:11" x14ac:dyDescent="0.25">
      <c r="A66" s="61" t="s">
        <v>1047</v>
      </c>
      <c r="B66" s="22" t="s">
        <v>52</v>
      </c>
      <c r="C66" s="29">
        <v>95.344831443000004</v>
      </c>
      <c r="D66" s="27" t="str">
        <f>IF($B66="N/A","N/A",IF(C66&gt;100,"No",IF(C66&lt;95,"No","Yes")))</f>
        <v>Yes</v>
      </c>
      <c r="E66" s="29">
        <v>90.881715588000006</v>
      </c>
      <c r="F66" s="27" t="str">
        <f>IF($B66="N/A","N/A",IF(E66&gt;100,"No",IF(E66&lt;95,"No","Yes")))</f>
        <v>No</v>
      </c>
      <c r="G66" s="29">
        <v>89.958134999999999</v>
      </c>
      <c r="H66" s="27" t="str">
        <f>IF($B66="N/A","N/A",IF(G66&gt;100,"No",IF(G66&lt;95,"No","Yes")))</f>
        <v>No</v>
      </c>
      <c r="I66" s="29">
        <v>-4.68</v>
      </c>
      <c r="J66" s="29">
        <v>-1.02</v>
      </c>
      <c r="K66" s="27" t="str">
        <f t="shared" si="7"/>
        <v>Yes</v>
      </c>
    </row>
    <row r="67" spans="1:11" x14ac:dyDescent="0.25">
      <c r="A67" s="61" t="s">
        <v>177</v>
      </c>
      <c r="B67" s="22" t="s">
        <v>122</v>
      </c>
      <c r="C67" s="29">
        <v>1.1720238375000001</v>
      </c>
      <c r="D67" s="27" t="str">
        <f>IF($B67="N/A","N/A",IF(C67&gt;1,"Yes","No"))</f>
        <v>Yes</v>
      </c>
      <c r="E67" s="29">
        <v>1.1632242282</v>
      </c>
      <c r="F67" s="27" t="str">
        <f>IF($B67="N/A","N/A",IF(E67&gt;1,"Yes","No"))</f>
        <v>Yes</v>
      </c>
      <c r="G67" s="29">
        <v>1.1450656636000001</v>
      </c>
      <c r="H67" s="27" t="str">
        <f>IF($B67="N/A","N/A",IF(G67&gt;1,"Yes","No"))</f>
        <v>Yes</v>
      </c>
      <c r="I67" s="29">
        <v>-0.751</v>
      </c>
      <c r="J67" s="29">
        <v>-1.56</v>
      </c>
      <c r="K67" s="27" t="str">
        <f t="shared" si="7"/>
        <v>Yes</v>
      </c>
    </row>
    <row r="68" spans="1:11" x14ac:dyDescent="0.25">
      <c r="A68" s="61" t="s">
        <v>1048</v>
      </c>
      <c r="B68" s="22" t="s">
        <v>52</v>
      </c>
      <c r="C68" s="29">
        <v>99.959734245999996</v>
      </c>
      <c r="D68" s="27" t="str">
        <f>IF($B68="N/A","N/A",IF(C68&gt;100,"No",IF(C68&lt;95,"No","Yes")))</f>
        <v>Yes</v>
      </c>
      <c r="E68" s="29">
        <v>99.817071455000004</v>
      </c>
      <c r="F68" s="27" t="str">
        <f>IF($B68="N/A","N/A",IF(E68&gt;100,"No",IF(E68&lt;95,"No","Yes")))</f>
        <v>Yes</v>
      </c>
      <c r="G68" s="29">
        <v>99.916843494000005</v>
      </c>
      <c r="H68" s="27" t="str">
        <f>IF($B68="N/A","N/A",IF(G68&gt;100,"No",IF(G68&lt;95,"No","Yes")))</f>
        <v>Yes</v>
      </c>
      <c r="I68" s="29">
        <v>-0.14299999999999999</v>
      </c>
      <c r="J68" s="29">
        <v>0.1</v>
      </c>
      <c r="K68" s="27" t="str">
        <f t="shared" si="7"/>
        <v>Yes</v>
      </c>
    </row>
    <row r="69" spans="1:11" x14ac:dyDescent="0.25">
      <c r="A69" s="61" t="s">
        <v>178</v>
      </c>
      <c r="B69" s="22" t="s">
        <v>123</v>
      </c>
      <c r="C69" s="29">
        <v>12.990309947</v>
      </c>
      <c r="D69" s="27" t="str">
        <f>IF($B69="N/A","N/A",IF(C69&gt;3,"Yes","No"))</f>
        <v>Yes</v>
      </c>
      <c r="E69" s="29">
        <v>12.667503100999999</v>
      </c>
      <c r="F69" s="27" t="str">
        <f>IF($B69="N/A","N/A",IF(E69&gt;3,"Yes","No"))</f>
        <v>Yes</v>
      </c>
      <c r="G69" s="29">
        <v>12.732673266999999</v>
      </c>
      <c r="H69" s="27" t="str">
        <f>IF($B69="N/A","N/A",IF(G69&gt;3,"Yes","No"))</f>
        <v>Yes</v>
      </c>
      <c r="I69" s="29">
        <v>-2.48</v>
      </c>
      <c r="J69" s="29">
        <v>0.51449999999999996</v>
      </c>
      <c r="K69" s="27" t="str">
        <f t="shared" si="7"/>
        <v>Yes</v>
      </c>
    </row>
    <row r="70" spans="1:11" x14ac:dyDescent="0.25">
      <c r="A70" s="61" t="s">
        <v>766</v>
      </c>
      <c r="B70" s="22" t="s">
        <v>15</v>
      </c>
      <c r="C70" s="29">
        <v>4.5379057333999997</v>
      </c>
      <c r="D70" s="27" t="str">
        <f>IF($B70="N/A","N/A",IF(C70&gt;=8,"No",IF(C70&lt;2,"No","Yes")))</f>
        <v>Yes</v>
      </c>
      <c r="E70" s="29">
        <v>4.2778543888999998</v>
      </c>
      <c r="F70" s="27" t="str">
        <f>IF($B70="N/A","N/A",IF(E70&gt;=8,"No",IF(E70&lt;2,"No","Yes")))</f>
        <v>Yes</v>
      </c>
      <c r="G70" s="29">
        <v>3.998996387</v>
      </c>
      <c r="H70" s="27" t="str">
        <f>IF($B70="N/A","N/A",IF(G70&gt;=8,"No",IF(G70&lt;2,"No","Yes")))</f>
        <v>Yes</v>
      </c>
      <c r="I70" s="29">
        <v>-5.73</v>
      </c>
      <c r="J70" s="29">
        <v>-6.52</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99.861306846999994</v>
      </c>
      <c r="D72" s="27" t="str">
        <f>IF($B72="N/A","N/A",IF(C72&gt;100,"No",IF(C72&lt;95,"No","Yes")))</f>
        <v>Yes</v>
      </c>
      <c r="E72" s="29">
        <v>99.788928601999999</v>
      </c>
      <c r="F72" s="27" t="str">
        <f>IF($B72="N/A","N/A",IF(E72&gt;100,"No",IF(E72&lt;95,"No","Yes")))</f>
        <v>Yes</v>
      </c>
      <c r="G72" s="29">
        <v>99.673108905999996</v>
      </c>
      <c r="H72" s="27" t="str">
        <f>IF($B72="N/A","N/A",IF(G72&gt;100,"No",IF(G72&lt;95,"No","Yes")))</f>
        <v>Yes</v>
      </c>
      <c r="I72" s="29">
        <v>-7.1999999999999995E-2</v>
      </c>
      <c r="J72" s="29">
        <v>-0.11600000000000001</v>
      </c>
      <c r="K72" s="27" t="str">
        <f t="shared" si="7"/>
        <v>Yes</v>
      </c>
    </row>
    <row r="73" spans="1:11" x14ac:dyDescent="0.25">
      <c r="A73" s="61" t="s">
        <v>1050</v>
      </c>
      <c r="B73" s="22" t="s">
        <v>52</v>
      </c>
      <c r="C73" s="29">
        <v>99.997763014</v>
      </c>
      <c r="D73" s="27" t="str">
        <f>IF($B73="N/A","N/A",IF(C73&gt;100,"No",IF(C73&lt;95,"No","Yes")))</f>
        <v>Yes</v>
      </c>
      <c r="E73" s="29">
        <v>99.997185715000001</v>
      </c>
      <c r="F73" s="27" t="str">
        <f>IF($B73="N/A","N/A",IF(E73&gt;100,"No",IF(E73&lt;95,"No","Yes")))</f>
        <v>Yes</v>
      </c>
      <c r="G73" s="29">
        <v>99.991397602999996</v>
      </c>
      <c r="H73" s="27" t="str">
        <f>IF($B73="N/A","N/A",IF(G73&gt;100,"No",IF(G73&lt;95,"No","Yes")))</f>
        <v>Yes</v>
      </c>
      <c r="I73" s="29">
        <v>-1E-3</v>
      </c>
      <c r="J73" s="29">
        <v>-6.0000000000000001E-3</v>
      </c>
      <c r="K73" s="27" t="str">
        <f t="shared" si="7"/>
        <v>Yes</v>
      </c>
    </row>
    <row r="74" spans="1:11" x14ac:dyDescent="0.25">
      <c r="A74" s="61" t="s">
        <v>1052</v>
      </c>
      <c r="B74" s="22" t="s">
        <v>54</v>
      </c>
      <c r="C74" s="29">
        <v>99.968682190999999</v>
      </c>
      <c r="D74" s="27" t="str">
        <f>IF($B74="N/A","N/A",IF(C74&gt;100,"No",IF(C74&lt;98,"No","Yes")))</f>
        <v>Yes</v>
      </c>
      <c r="E74" s="29">
        <v>99.794557171999998</v>
      </c>
      <c r="F74" s="27" t="str">
        <f>IF($B74="N/A","N/A",IF(E74&gt;100,"No",IF(E74&lt;98,"No","Yes")))</f>
        <v>Yes</v>
      </c>
      <c r="G74" s="29">
        <v>99.956988014000004</v>
      </c>
      <c r="H74" s="27" t="str">
        <f>IF($B74="N/A","N/A",IF(G74&gt;100,"No",IF(G74&lt;98,"No","Yes")))</f>
        <v>Yes</v>
      </c>
      <c r="I74" s="29">
        <v>-0.17399999999999999</v>
      </c>
      <c r="J74" s="29">
        <v>0.1628</v>
      </c>
      <c r="K74" s="27" t="str">
        <f t="shared" si="7"/>
        <v>Yes</v>
      </c>
    </row>
    <row r="75" spans="1:11" x14ac:dyDescent="0.25">
      <c r="A75" s="61" t="s">
        <v>183</v>
      </c>
      <c r="B75" s="22" t="s">
        <v>16</v>
      </c>
      <c r="C75" s="29">
        <v>7.6242923314000004</v>
      </c>
      <c r="D75" s="27" t="str">
        <f>IF($B75="N/A","N/A",IF(C75&gt;=2,"Yes","No"))</f>
        <v>Yes</v>
      </c>
      <c r="E75" s="29">
        <v>7.6801466440999997</v>
      </c>
      <c r="F75" s="27" t="str">
        <f>IF($B75="N/A","N/A",IF(E75&gt;=2,"Yes","No"))</f>
        <v>Yes</v>
      </c>
      <c r="G75" s="29">
        <v>7.7250638285999997</v>
      </c>
      <c r="H75" s="27" t="str">
        <f>IF($B75="N/A","N/A",IF(G75&gt;=2,"Yes","No"))</f>
        <v>Yes</v>
      </c>
      <c r="I75" s="29">
        <v>0.73260000000000003</v>
      </c>
      <c r="J75" s="29">
        <v>0.58479999999999999</v>
      </c>
      <c r="K75" s="27" t="str">
        <f t="shared" si="7"/>
        <v>Yes</v>
      </c>
    </row>
    <row r="76" spans="1:11" x14ac:dyDescent="0.25">
      <c r="A76" s="61" t="s">
        <v>1053</v>
      </c>
      <c r="B76" s="22" t="s">
        <v>55</v>
      </c>
      <c r="C76" s="29">
        <v>9.0290675557999993</v>
      </c>
      <c r="D76" s="27" t="str">
        <f>IF($B76="N/A","N/A",IF(C76&gt;30,"No",IF(C76&lt;5,"No","Yes")))</f>
        <v>Yes</v>
      </c>
      <c r="E76" s="29">
        <v>4.4895657077999997</v>
      </c>
      <c r="F76" s="27" t="str">
        <f>IF($B76="N/A","N/A",IF(E76&gt;30,"No",IF(E76&lt;5,"No","Yes")))</f>
        <v>No</v>
      </c>
      <c r="G76" s="29">
        <v>4.5095958001999996</v>
      </c>
      <c r="H76" s="27" t="str">
        <f>IF($B76="N/A","N/A",IF(G76&gt;30,"No",IF(G76&lt;5,"No","Yes")))</f>
        <v>No</v>
      </c>
      <c r="I76" s="29">
        <v>-50.3</v>
      </c>
      <c r="J76" s="29">
        <v>0.4461</v>
      </c>
      <c r="K76" s="27" t="str">
        <f t="shared" si="7"/>
        <v>Yes</v>
      </c>
    </row>
    <row r="77" spans="1:11" x14ac:dyDescent="0.25">
      <c r="A77" s="61" t="s">
        <v>1054</v>
      </c>
      <c r="B77" s="22" t="s">
        <v>9</v>
      </c>
      <c r="C77" s="29">
        <v>39.132672470000003</v>
      </c>
      <c r="D77" s="27" t="str">
        <f>IF($B77="N/A","N/A",IF(C77&gt;75,"No",IF(C77&lt;15,"No","Yes")))</f>
        <v>Yes</v>
      </c>
      <c r="E77" s="29">
        <v>37.602932881999998</v>
      </c>
      <c r="F77" s="27" t="str">
        <f>IF($B77="N/A","N/A",IF(E77&gt;75,"No",IF(E77&lt;15,"No","Yes")))</f>
        <v>Yes</v>
      </c>
      <c r="G77" s="29">
        <v>37.341862933999998</v>
      </c>
      <c r="H77" s="27" t="str">
        <f>IF($B77="N/A","N/A",IF(G77&gt;75,"No",IF(G77&lt;15,"No","Yes")))</f>
        <v>Yes</v>
      </c>
      <c r="I77" s="29">
        <v>-3.91</v>
      </c>
      <c r="J77" s="29">
        <v>-0.69399999999999995</v>
      </c>
      <c r="K77" s="27" t="str">
        <f t="shared" si="7"/>
        <v>Yes</v>
      </c>
    </row>
    <row r="78" spans="1:11" x14ac:dyDescent="0.25">
      <c r="A78" s="61" t="s">
        <v>1055</v>
      </c>
      <c r="B78" s="22" t="s">
        <v>10</v>
      </c>
      <c r="C78" s="29">
        <v>51.815883102999997</v>
      </c>
      <c r="D78" s="27" t="str">
        <f>IF($B78="N/A","N/A",IF(C78&gt;70,"No",IF(C78&lt;25,"No","Yes")))</f>
        <v>Yes</v>
      </c>
      <c r="E78" s="29">
        <v>57.758037225000002</v>
      </c>
      <c r="F78" s="27" t="str">
        <f>IF($B78="N/A","N/A",IF(E78&gt;70,"No",IF(E78&lt;25,"No","Yes")))</f>
        <v>Yes</v>
      </c>
      <c r="G78" s="29">
        <v>58.051005478999997</v>
      </c>
      <c r="H78" s="27" t="str">
        <f>IF($B78="N/A","N/A",IF(G78&gt;70,"No",IF(G78&lt;25,"No","Yes")))</f>
        <v>Yes</v>
      </c>
      <c r="I78" s="29">
        <v>11.47</v>
      </c>
      <c r="J78" s="29">
        <v>0.50719999999999998</v>
      </c>
      <c r="K78" s="27" t="str">
        <f t="shared" si="7"/>
        <v>Yes</v>
      </c>
    </row>
    <row r="79" spans="1:11" x14ac:dyDescent="0.25">
      <c r="A79" s="61" t="s">
        <v>1056</v>
      </c>
      <c r="B79" s="22" t="s">
        <v>17</v>
      </c>
      <c r="C79" s="29">
        <v>46.090866384999998</v>
      </c>
      <c r="D79" s="27" t="str">
        <f>IF($B79="N/A","N/A",IF(C79&gt;70,"No",IF(C79&lt;35,"No","Yes")))</f>
        <v>Yes</v>
      </c>
      <c r="E79" s="29">
        <v>46.278107675000001</v>
      </c>
      <c r="F79" s="27" t="str">
        <f>IF($B79="N/A","N/A",IF(E79&gt;70,"No",IF(E79&lt;35,"No","Yes")))</f>
        <v>Yes</v>
      </c>
      <c r="G79" s="29">
        <v>45.346103114000002</v>
      </c>
      <c r="H79" s="27" t="str">
        <f>IF($B79="N/A","N/A",IF(G79&gt;70,"No",IF(G79&lt;35,"No","Yes")))</f>
        <v>Yes</v>
      </c>
      <c r="I79" s="29">
        <v>0.40620000000000001</v>
      </c>
      <c r="J79" s="29">
        <v>-2.0099999999999998</v>
      </c>
      <c r="K79" s="27" t="str">
        <f t="shared" si="7"/>
        <v>Yes</v>
      </c>
    </row>
    <row r="80" spans="1:11" x14ac:dyDescent="0.25">
      <c r="A80" s="61" t="s">
        <v>187</v>
      </c>
      <c r="B80" s="22" t="s">
        <v>122</v>
      </c>
      <c r="C80" s="29">
        <v>2.0564453504000002</v>
      </c>
      <c r="D80" s="27" t="str">
        <f>IF($B80="N/A","N/A",IF(C80&gt;1,"Yes","No"))</f>
        <v>Yes</v>
      </c>
      <c r="E80" s="29">
        <v>2.1375577718000001</v>
      </c>
      <c r="F80" s="27" t="str">
        <f>IF($B80="N/A","N/A",IF(E80&gt;1,"Yes","No"))</f>
        <v>Yes</v>
      </c>
      <c r="G80" s="29">
        <v>2.0942203111</v>
      </c>
      <c r="H80" s="27" t="str">
        <f>IF($B80="N/A","N/A",IF(G80&gt;1,"Yes","No"))</f>
        <v>Yes</v>
      </c>
      <c r="I80" s="29">
        <v>3.944</v>
      </c>
      <c r="J80" s="29">
        <v>-2.0299999999999998</v>
      </c>
      <c r="K80" s="27" t="str">
        <f t="shared" si="7"/>
        <v>Yes</v>
      </c>
    </row>
    <row r="81" spans="1:11" x14ac:dyDescent="0.25">
      <c r="A81" s="61" t="s">
        <v>1057</v>
      </c>
      <c r="B81" s="22" t="s">
        <v>49</v>
      </c>
      <c r="C81" s="29">
        <v>0.99980586289999995</v>
      </c>
      <c r="D81" s="27" t="str">
        <f>IF($B81="N/A","N/A",IF(C81&gt;15,"No",IF(C81&lt;-15,"No","Yes")))</f>
        <v>N/A</v>
      </c>
      <c r="E81" s="29">
        <v>1.5750425687</v>
      </c>
      <c r="F81" s="27" t="str">
        <f>IF($B81="N/A","N/A",IF(E81&gt;15,"No",IF(E81&lt;-15,"No","Yes")))</f>
        <v>N/A</v>
      </c>
      <c r="G81" s="29">
        <v>0.60073352729999996</v>
      </c>
      <c r="H81" s="27" t="str">
        <f>IF($B81="N/A","N/A",IF(G81&gt;15,"No",IF(G81&lt;-15,"No","Yes")))</f>
        <v>N/A</v>
      </c>
      <c r="I81" s="29">
        <v>57.53</v>
      </c>
      <c r="J81" s="29">
        <v>-61.9</v>
      </c>
      <c r="K81" s="27" t="str">
        <f t="shared" si="7"/>
        <v>No</v>
      </c>
    </row>
    <row r="82" spans="1:11" x14ac:dyDescent="0.25">
      <c r="A82" s="61" t="s">
        <v>1058</v>
      </c>
      <c r="B82" s="22" t="s">
        <v>49</v>
      </c>
      <c r="C82" s="29">
        <v>96.311395845000007</v>
      </c>
      <c r="D82" s="27" t="str">
        <f>IF($B82="N/A","N/A",IF(C82&gt;15,"No",IF(C82&lt;-15,"No","Yes")))</f>
        <v>N/A</v>
      </c>
      <c r="E82" s="29">
        <v>94.849185113000004</v>
      </c>
      <c r="F82" s="27" t="str">
        <f>IF($B82="N/A","N/A",IF(E82&gt;15,"No",IF(E82&lt;-15,"No","Yes")))</f>
        <v>N/A</v>
      </c>
      <c r="G82" s="29">
        <v>96.085746807000007</v>
      </c>
      <c r="H82" s="27" t="str">
        <f>IF($B82="N/A","N/A",IF(G82&gt;15,"No",IF(G82&lt;-15,"No","Yes")))</f>
        <v>N/A</v>
      </c>
      <c r="I82" s="29">
        <v>-1.52</v>
      </c>
      <c r="J82" s="29">
        <v>1.304</v>
      </c>
      <c r="K82" s="27" t="str">
        <f t="shared" si="7"/>
        <v>Yes</v>
      </c>
    </row>
    <row r="83" spans="1:11" x14ac:dyDescent="0.25">
      <c r="A83" s="61" t="s">
        <v>1059</v>
      </c>
      <c r="B83" s="22" t="s">
        <v>49</v>
      </c>
      <c r="C83" s="29">
        <v>100</v>
      </c>
      <c r="D83" s="27" t="str">
        <f>IF($B83="N/A","N/A",IF(C83&gt;15,"No",IF(C83&lt;-15,"No","Yes")))</f>
        <v>N/A</v>
      </c>
      <c r="E83" s="29">
        <v>100</v>
      </c>
      <c r="F83" s="27" t="str">
        <f>IF($B83="N/A","N/A",IF(E83&gt;15,"No",IF(E83&lt;-15,"No","Yes")))</f>
        <v>N/A</v>
      </c>
      <c r="G83" s="29">
        <v>100</v>
      </c>
      <c r="H83" s="27" t="str">
        <f>IF($B83="N/A","N/A",IF(G83&gt;15,"No",IF(G83&lt;-15,"No","Yes")))</f>
        <v>N/A</v>
      </c>
      <c r="I83" s="29">
        <v>0</v>
      </c>
      <c r="J83" s="29">
        <v>0</v>
      </c>
      <c r="K83" s="27" t="str">
        <f t="shared" si="7"/>
        <v>Yes</v>
      </c>
    </row>
    <row r="84" spans="1:11" x14ac:dyDescent="0.25">
      <c r="A84" s="61" t="s">
        <v>1060</v>
      </c>
      <c r="B84" s="22" t="s">
        <v>49</v>
      </c>
      <c r="C84" s="29">
        <v>99.712759524000006</v>
      </c>
      <c r="D84" s="27" t="str">
        <f>IF($B84="N/A","N/A",IF(C84&gt;15,"No",IF(C84&lt;-15,"No","Yes")))</f>
        <v>N/A</v>
      </c>
      <c r="E84" s="29">
        <v>99.320382124999995</v>
      </c>
      <c r="F84" s="27" t="str">
        <f>IF($B84="N/A","N/A",IF(E84&gt;15,"No",IF(E84&lt;-15,"No","Yes")))</f>
        <v>N/A</v>
      </c>
      <c r="G84" s="29">
        <v>99.019414280999996</v>
      </c>
      <c r="H84" s="27" t="str">
        <f>IF($B84="N/A","N/A",IF(G84&gt;15,"No",IF(G84&lt;-15,"No","Yes")))</f>
        <v>N/A</v>
      </c>
      <c r="I84" s="29">
        <v>-0.39400000000000002</v>
      </c>
      <c r="J84" s="29">
        <v>-0.30299999999999999</v>
      </c>
      <c r="K84" s="27" t="str">
        <f t="shared" si="7"/>
        <v>Yes</v>
      </c>
    </row>
    <row r="85" spans="1:11" x14ac:dyDescent="0.25">
      <c r="A85" s="61" t="s">
        <v>1061</v>
      </c>
      <c r="B85" s="22" t="s">
        <v>18</v>
      </c>
      <c r="C85" s="29">
        <v>97.405095854999999</v>
      </c>
      <c r="D85" s="27" t="str">
        <f>IF($B85="N/A","N/A",IF(C85&gt;=90,"Yes","No"))</f>
        <v>Yes</v>
      </c>
      <c r="E85" s="29">
        <v>95.401457800000003</v>
      </c>
      <c r="F85" s="27" t="str">
        <f>IF($B85="N/A","N/A",IF(E85&gt;=90,"Yes","No"))</f>
        <v>Yes</v>
      </c>
      <c r="G85" s="29">
        <v>95.922463726999993</v>
      </c>
      <c r="H85" s="27" t="str">
        <f>IF($B85="N/A","N/A",IF(G85&gt;=90,"Yes","No"))</f>
        <v>Yes</v>
      </c>
      <c r="I85" s="29">
        <v>-2.06</v>
      </c>
      <c r="J85" s="29">
        <v>0.54610000000000003</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218838</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1.7364443100000002E-2</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3.1749513339000002</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49.485921091999998</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46.148292343999998</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99.107559015999996</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1.1364455818000001</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99.143658779999996</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8.8913183753999991</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3.6443601462999999</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3.0444900640000001</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99.923230883000002</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99.202606493999994</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3.5985797712999998</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5.9719975507000003</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7.4004514754999997</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86.627550974000002</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57.488644567999998</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1.7417711255999999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82.686178034999998</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99.925018025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42.284703753000002</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32.688564143000001</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95.885997861000007</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1.2826839945999999</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2.1088659190999999</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0.1754722672</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3392849</v>
      </c>
      <c r="D7" s="130" t="str">
        <f>IF($B7="N/A","N/A",IF(C7&gt;15,"No",IF(C7&lt;-15,"No","Yes")))</f>
        <v>N/A</v>
      </c>
      <c r="E7" s="126">
        <v>3408860</v>
      </c>
      <c r="F7" s="130" t="str">
        <f>IF($B7="N/A","N/A",IF(E7&gt;15,"No",IF(E7&lt;-15,"No","Yes")))</f>
        <v>N/A</v>
      </c>
      <c r="G7" s="126">
        <v>3553952</v>
      </c>
      <c r="H7" s="130" t="str">
        <f>IF($B7="N/A","N/A",IF(G7&gt;15,"No",IF(G7&lt;-15,"No","Yes")))</f>
        <v>N/A</v>
      </c>
      <c r="I7" s="131">
        <v>0.47189999999999999</v>
      </c>
      <c r="J7" s="131">
        <v>4.2560000000000002</v>
      </c>
      <c r="K7" s="130" t="str">
        <f t="shared" ref="K7:K21" si="0">IF(J7="Div by 0", "N/A", IF(J7="N/A","N/A", IF(J7&gt;30, "No", IF(J7&lt;-30, "No", "Yes"))))</f>
        <v>Yes</v>
      </c>
    </row>
    <row r="8" spans="1:12" x14ac:dyDescent="0.25">
      <c r="A8" s="109" t="s">
        <v>630</v>
      </c>
      <c r="B8" s="22" t="s">
        <v>49</v>
      </c>
      <c r="C8" s="29">
        <v>0.93997699280000002</v>
      </c>
      <c r="D8" s="27" t="str">
        <f>IF($B8="N/A","N/A",IF(C8&gt;15,"No",IF(C8&lt;-15,"No","Yes")))</f>
        <v>N/A</v>
      </c>
      <c r="E8" s="29">
        <v>1.0810945595000001</v>
      </c>
      <c r="F8" s="27" t="str">
        <f>IF($B8="N/A","N/A",IF(E8&gt;15,"No",IF(E8&lt;-15,"No","Yes")))</f>
        <v>N/A</v>
      </c>
      <c r="G8" s="29">
        <v>0.64685735769999997</v>
      </c>
      <c r="H8" s="27" t="str">
        <f>IF($B8="N/A","N/A",IF(G8&gt;15,"No",IF(G8&lt;-15,"No","Yes")))</f>
        <v>N/A</v>
      </c>
      <c r="I8" s="29">
        <v>15.01</v>
      </c>
      <c r="J8" s="29">
        <v>-40.200000000000003</v>
      </c>
      <c r="K8" s="27" t="str">
        <f t="shared" si="0"/>
        <v>No</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99.982357668000006</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0.8746600967</v>
      </c>
      <c r="H12" s="27" t="str">
        <f t="shared" si="3"/>
        <v>No</v>
      </c>
      <c r="I12" s="29" t="s">
        <v>49</v>
      </c>
      <c r="J12" s="29" t="s">
        <v>49</v>
      </c>
      <c r="K12" s="27" t="str">
        <f t="shared" si="0"/>
        <v>N/A</v>
      </c>
    </row>
    <row r="13" spans="1:12" x14ac:dyDescent="0.25">
      <c r="A13" s="108" t="s">
        <v>46</v>
      </c>
      <c r="B13" s="22" t="s">
        <v>49</v>
      </c>
      <c r="C13" s="23">
        <v>3360957</v>
      </c>
      <c r="D13" s="27" t="str">
        <f>IF($B13="N/A","N/A",IF(C13&gt;15,"No",IF(C13&lt;-15,"No","Yes")))</f>
        <v>N/A</v>
      </c>
      <c r="E13" s="23">
        <v>3372007</v>
      </c>
      <c r="F13" s="27" t="str">
        <f>IF($B13="N/A","N/A",IF(E13&gt;15,"No",IF(E13&lt;-15,"No","Yes")))</f>
        <v>N/A</v>
      </c>
      <c r="G13" s="23">
        <v>3530963</v>
      </c>
      <c r="H13" s="27" t="str">
        <f>IF($B13="N/A","N/A",IF(G13&gt;15,"No",IF(G13&lt;-15,"No","Yes")))</f>
        <v>N/A</v>
      </c>
      <c r="I13" s="29">
        <v>0.32879999999999998</v>
      </c>
      <c r="J13" s="29">
        <v>4.7140000000000004</v>
      </c>
      <c r="K13" s="27" t="str">
        <f t="shared" si="0"/>
        <v>Yes</v>
      </c>
    </row>
    <row r="14" spans="1:12" x14ac:dyDescent="0.25">
      <c r="A14" s="109" t="s">
        <v>632</v>
      </c>
      <c r="B14" s="22" t="s">
        <v>51</v>
      </c>
      <c r="C14" s="29">
        <v>5.9209325999999996E-3</v>
      </c>
      <c r="D14" s="27" t="str">
        <f>IF($B14="N/A","N/A",IF(C14&gt;20,"No",IF(C14&lt;5,"No","Yes")))</f>
        <v>No</v>
      </c>
      <c r="E14" s="29">
        <v>5.6642823999999998E-3</v>
      </c>
      <c r="F14" s="27" t="str">
        <f>IF($B14="N/A","N/A",IF(E14&gt;20,"No",IF(E14&lt;5,"No","Yes")))</f>
        <v>No</v>
      </c>
      <c r="G14" s="29">
        <v>2.3789544000000001E-3</v>
      </c>
      <c r="H14" s="27" t="str">
        <f>IF($B14="N/A","N/A",IF(G14&gt;20,"No",IF(G14&lt;5,"No","Yes")))</f>
        <v>No</v>
      </c>
      <c r="I14" s="29">
        <v>-4.33</v>
      </c>
      <c r="J14" s="29">
        <v>-58</v>
      </c>
      <c r="K14" s="27" t="str">
        <f t="shared" si="0"/>
        <v>No</v>
      </c>
    </row>
    <row r="15" spans="1:12" x14ac:dyDescent="0.25">
      <c r="A15" s="109" t="s">
        <v>633</v>
      </c>
      <c r="B15" s="22" t="s">
        <v>50</v>
      </c>
      <c r="C15" s="29">
        <v>19.748095556999999</v>
      </c>
      <c r="D15" s="27" t="str">
        <f>IF($B15="N/A","N/A",IF(C15&gt;1,"Yes","No"))</f>
        <v>Yes</v>
      </c>
      <c r="E15" s="29">
        <v>22.502651981</v>
      </c>
      <c r="F15" s="27" t="str">
        <f>IF($B15="N/A","N/A",IF(E15&gt;1,"Yes","No"))</f>
        <v>Yes</v>
      </c>
      <c r="G15" s="29">
        <v>32.857863420999998</v>
      </c>
      <c r="H15" s="27" t="str">
        <f>IF($B15="N/A","N/A",IF(G15&gt;1,"Yes","No"))</f>
        <v>Yes</v>
      </c>
      <c r="I15" s="29">
        <v>13.95</v>
      </c>
      <c r="J15" s="29">
        <v>46.02</v>
      </c>
      <c r="K15" s="27" t="str">
        <f t="shared" si="0"/>
        <v>No</v>
      </c>
    </row>
    <row r="16" spans="1:12" x14ac:dyDescent="0.25">
      <c r="A16" s="109" t="s">
        <v>634</v>
      </c>
      <c r="B16" s="22" t="s">
        <v>49</v>
      </c>
      <c r="C16" s="110">
        <v>980.61712306000004</v>
      </c>
      <c r="D16" s="27" t="str">
        <f>IF($B16="N/A","N/A",IF(C16&gt;15,"No",IF(C16&lt;-15,"No","Yes")))</f>
        <v>N/A</v>
      </c>
      <c r="E16" s="110">
        <v>1059.3920144000001</v>
      </c>
      <c r="F16" s="27" t="str">
        <f>IF($B16="N/A","N/A",IF(E16&gt;15,"No",IF(E16&lt;-15,"No","Yes")))</f>
        <v>N/A</v>
      </c>
      <c r="G16" s="110">
        <v>764.24997350000001</v>
      </c>
      <c r="H16" s="27" t="str">
        <f>IF($B16="N/A","N/A",IF(G16&gt;15,"No",IF(G16&lt;-15,"No","Yes")))</f>
        <v>N/A</v>
      </c>
      <c r="I16" s="29">
        <v>8.0329999999999995</v>
      </c>
      <c r="J16" s="29">
        <v>-27.9</v>
      </c>
      <c r="K16" s="27" t="str">
        <f t="shared" si="0"/>
        <v>Yes</v>
      </c>
    </row>
    <row r="17" spans="1:11" x14ac:dyDescent="0.25">
      <c r="A17" s="42" t="s">
        <v>769</v>
      </c>
      <c r="B17" s="22" t="s">
        <v>49</v>
      </c>
      <c r="C17" s="23">
        <v>326</v>
      </c>
      <c r="D17" s="22" t="s">
        <v>49</v>
      </c>
      <c r="E17" s="23">
        <v>247</v>
      </c>
      <c r="F17" s="22" t="s">
        <v>49</v>
      </c>
      <c r="G17" s="23">
        <v>208</v>
      </c>
      <c r="H17" s="27" t="str">
        <f>IF($B17="N/A","N/A",IF(G17&gt;15,"No",IF(G17&lt;-15,"No","Yes")))</f>
        <v>N/A</v>
      </c>
      <c r="I17" s="29">
        <v>-24.2</v>
      </c>
      <c r="J17" s="29">
        <v>-15.8</v>
      </c>
      <c r="K17" s="27" t="str">
        <f t="shared" si="0"/>
        <v>Yes</v>
      </c>
    </row>
    <row r="18" spans="1:11" ht="25" x14ac:dyDescent="0.25">
      <c r="A18" s="42" t="s">
        <v>770</v>
      </c>
      <c r="B18" s="22" t="s">
        <v>49</v>
      </c>
      <c r="C18" s="110">
        <v>3045.5</v>
      </c>
      <c r="D18" s="27" t="str">
        <f>IF($B18="N/A","N/A",IF(C18&gt;60,"No",IF(C18&lt;15,"No","Yes")))</f>
        <v>N/A</v>
      </c>
      <c r="E18" s="110">
        <v>1582.6599189999999</v>
      </c>
      <c r="F18" s="27" t="str">
        <f>IF($B18="N/A","N/A",IF(E18&gt;60,"No",IF(E18&lt;15,"No","Yes")))</f>
        <v>N/A</v>
      </c>
      <c r="G18" s="110">
        <v>1965.0961537999999</v>
      </c>
      <c r="H18" s="27" t="str">
        <f>IF($B18="N/A","N/A",IF(G18&gt;60,"No",IF(G18&lt;15,"No","Yes")))</f>
        <v>N/A</v>
      </c>
      <c r="I18" s="29">
        <v>-48</v>
      </c>
      <c r="J18" s="29">
        <v>24.16</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3360758</v>
      </c>
      <c r="D23" s="27" t="str">
        <f>IF($B23="N/A","N/A",IF(C23&gt;15,"No",IF(C23&lt;-15,"No","Yes")))</f>
        <v>N/A</v>
      </c>
      <c r="E23" s="23">
        <v>3371816</v>
      </c>
      <c r="F23" s="27" t="str">
        <f>IF($B23="N/A","N/A",IF(E23&gt;15,"No",IF(E23&lt;-15,"No","Yes")))</f>
        <v>N/A</v>
      </c>
      <c r="G23" s="23">
        <v>3530879</v>
      </c>
      <c r="H23" s="27" t="str">
        <f>IF($B23="N/A","N/A",IF(G23&gt;15,"No",IF(G23&lt;-15,"No","Yes")))</f>
        <v>N/A</v>
      </c>
      <c r="I23" s="29">
        <v>0.32900000000000001</v>
      </c>
      <c r="J23" s="29">
        <v>4.7169999999999996</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86.589391997000007</v>
      </c>
      <c r="D27" s="27" t="str">
        <f>IF($B27="N/A","N/A",IF(C27&gt;100,"No",IF(C27&lt;50,"No","Yes")))</f>
        <v>Yes</v>
      </c>
      <c r="E27" s="63">
        <v>91.311199470999995</v>
      </c>
      <c r="F27" s="27" t="str">
        <f>IF($B27="N/A","N/A",IF(E27&gt;100,"No",IF(E27&lt;50,"No","Yes")))</f>
        <v>Yes</v>
      </c>
      <c r="G27" s="63">
        <v>101.75271279</v>
      </c>
      <c r="H27" s="27" t="str">
        <f>IF($B27="N/A","N/A",IF(G27&gt;100,"No",IF(G27&lt;50,"No","Yes")))</f>
        <v>No</v>
      </c>
      <c r="I27" s="29">
        <v>5.4530000000000003</v>
      </c>
      <c r="J27" s="29">
        <v>11.44</v>
      </c>
      <c r="K27" s="27" t="str">
        <f>IF(J27="Div by 0", "N/A", IF(J27="N/A","N/A", IF(J27&gt;30, "No", IF(J27&lt;-30, "No", "Yes"))))</f>
        <v>Yes</v>
      </c>
    </row>
    <row r="28" spans="1:11" x14ac:dyDescent="0.25">
      <c r="A28" s="108" t="s">
        <v>193</v>
      </c>
      <c r="B28" s="22" t="s">
        <v>49</v>
      </c>
      <c r="C28" s="63">
        <v>222.95141357</v>
      </c>
      <c r="D28" s="27" t="str">
        <f>IF($B28="N/A","N/A",IF(C28&gt;15,"No",IF(C28&lt;-15,"No","Yes")))</f>
        <v>N/A</v>
      </c>
      <c r="E28" s="63">
        <v>238.22064087999999</v>
      </c>
      <c r="F28" s="27" t="str">
        <f>IF($B28="N/A","N/A",IF(E28&gt;15,"No",IF(E28&lt;-15,"No","Yes")))</f>
        <v>N/A</v>
      </c>
      <c r="G28" s="63">
        <v>251.3541084</v>
      </c>
      <c r="H28" s="27" t="str">
        <f>IF($B28="N/A","N/A",IF(G28&gt;15,"No",IF(G28&lt;-15,"No","Yes")))</f>
        <v>N/A</v>
      </c>
      <c r="I28" s="29">
        <v>6.8490000000000002</v>
      </c>
      <c r="J28" s="29">
        <v>5.5129999999999999</v>
      </c>
      <c r="K28" s="27" t="str">
        <f>IF(J28="Div by 0", "N/A", IF(J28="N/A","N/A", IF(J28&gt;30, "No", IF(J28&lt;-30, "No", "Yes"))))</f>
        <v>Yes</v>
      </c>
    </row>
    <row r="29" spans="1:11" x14ac:dyDescent="0.25">
      <c r="A29" s="108" t="s">
        <v>757</v>
      </c>
      <c r="B29" s="22" t="s">
        <v>49</v>
      </c>
      <c r="C29" s="63">
        <v>228.79793323999999</v>
      </c>
      <c r="D29" s="27" t="str">
        <f>IF($B29="N/A","N/A",IF(C29&gt;15,"No",IF(C29&lt;-15,"No","Yes")))</f>
        <v>N/A</v>
      </c>
      <c r="E29" s="63">
        <v>257.71020119999997</v>
      </c>
      <c r="F29" s="27" t="str">
        <f>IF($B29="N/A","N/A",IF(E29&gt;15,"No",IF(E29&lt;-15,"No","Yes")))</f>
        <v>N/A</v>
      </c>
      <c r="G29" s="63">
        <v>259.53080872999999</v>
      </c>
      <c r="H29" s="27" t="str">
        <f>IF($B29="N/A","N/A",IF(G29&gt;15,"No",IF(G29&lt;-15,"No","Yes")))</f>
        <v>N/A</v>
      </c>
      <c r="I29" s="29">
        <v>12.64</v>
      </c>
      <c r="J29" s="29">
        <v>0.70650000000000002</v>
      </c>
      <c r="K29" s="27" t="str">
        <f>IF(J29="Div by 0", "N/A", IF(J29="N/A","N/A", IF(J29&gt;30, "No", IF(J29&lt;-30, "No", "Yes"))))</f>
        <v>Yes</v>
      </c>
    </row>
    <row r="30" spans="1:11" x14ac:dyDescent="0.25">
      <c r="A30" s="108" t="s">
        <v>761</v>
      </c>
      <c r="B30" s="22" t="s">
        <v>49</v>
      </c>
      <c r="C30" s="63">
        <v>448.79117882999998</v>
      </c>
      <c r="D30" s="27" t="str">
        <f>IF($B30="N/A","N/A",IF(C30&gt;15,"No",IF(C30&lt;-15,"No","Yes")))</f>
        <v>N/A</v>
      </c>
      <c r="E30" s="63">
        <v>495.11445713000001</v>
      </c>
      <c r="F30" s="27" t="str">
        <f>IF($B30="N/A","N/A",IF(E30&gt;15,"No",IF(E30&lt;-15,"No","Yes")))</f>
        <v>N/A</v>
      </c>
      <c r="G30" s="63">
        <v>516.39179621999995</v>
      </c>
      <c r="H30" s="27" t="str">
        <f>IF($B30="N/A","N/A",IF(G30&gt;15,"No",IF(G30&lt;-15,"No","Yes")))</f>
        <v>N/A</v>
      </c>
      <c r="I30" s="29">
        <v>10.32</v>
      </c>
      <c r="J30" s="29">
        <v>4.2969999999999997</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90.151834793999996</v>
      </c>
      <c r="D32" s="27" t="str">
        <f>IF($B32="N/A","N/A",IF(C32&gt;99,"No",IF(C32&lt;75,"No","Yes")))</f>
        <v>Yes</v>
      </c>
      <c r="E32" s="29">
        <v>90.352824709000004</v>
      </c>
      <c r="F32" s="27" t="str">
        <f>IF($B32="N/A","N/A",IF(E32&gt;99,"No",IF(E32&lt;75,"No","Yes")))</f>
        <v>Yes</v>
      </c>
      <c r="G32" s="29">
        <v>90.818122059999993</v>
      </c>
      <c r="H32" s="27" t="str">
        <f>IF($B32="N/A","N/A",IF(G32&gt;99,"No",IF(G32&lt;75,"No","Yes")))</f>
        <v>Yes</v>
      </c>
      <c r="I32" s="29">
        <v>0.22289999999999999</v>
      </c>
      <c r="J32" s="29">
        <v>0.51500000000000001</v>
      </c>
      <c r="K32" s="27" t="str">
        <f t="shared" ref="K32:K43" si="7">IF(J32="Div by 0", "N/A", IF(J32="N/A","N/A", IF(J32&gt;30, "No", IF(J32&lt;-30, "No", "Yes"))))</f>
        <v>Yes</v>
      </c>
    </row>
    <row r="33" spans="1:11" x14ac:dyDescent="0.25">
      <c r="A33" s="108" t="s">
        <v>111</v>
      </c>
      <c r="B33" s="22" t="s">
        <v>49</v>
      </c>
      <c r="C33" s="27">
        <v>100</v>
      </c>
      <c r="D33" s="27" t="str">
        <f>IF($B33="N/A","N/A",IF(C33&gt;15,"No",IF(C33&lt;-15,"No","Yes")))</f>
        <v>N/A</v>
      </c>
      <c r="E33" s="27">
        <v>99.999606108999998</v>
      </c>
      <c r="F33" s="27" t="str">
        <f>IF($B33="N/A","N/A",IF(E33&gt;15,"No",IF(E33&lt;-15,"No","Yes")))</f>
        <v>N/A</v>
      </c>
      <c r="G33" s="27">
        <v>99.995634111000001</v>
      </c>
      <c r="H33" s="27" t="str">
        <f>IF($B33="N/A","N/A",IF(G33&gt;15,"No",IF(G33&lt;-15,"No","Yes")))</f>
        <v>N/A</v>
      </c>
      <c r="I33" s="29">
        <v>0</v>
      </c>
      <c r="J33" s="29">
        <v>-4.0000000000000001E-3</v>
      </c>
      <c r="K33" s="27" t="str">
        <f t="shared" si="7"/>
        <v>Yes</v>
      </c>
    </row>
    <row r="34" spans="1:11" x14ac:dyDescent="0.25">
      <c r="A34" s="108" t="s">
        <v>113</v>
      </c>
      <c r="B34" s="22" t="s">
        <v>49</v>
      </c>
      <c r="C34" s="23">
        <v>7.2583892916000003</v>
      </c>
      <c r="D34" s="27" t="str">
        <f>IF($B34="N/A","N/A",IF(C34&gt;15,"No",IF(C34&lt;-15,"No","Yes")))</f>
        <v>N/A</v>
      </c>
      <c r="E34" s="111">
        <v>7.0915109998999997</v>
      </c>
      <c r="F34" s="27" t="str">
        <f>IF($B34="N/A","N/A",IF(E34&gt;15,"No",IF(E34&lt;-15,"No","Yes")))</f>
        <v>N/A</v>
      </c>
      <c r="G34" s="111">
        <v>6.7252918880000001</v>
      </c>
      <c r="H34" s="27" t="str">
        <f>IF($B34="N/A","N/A",IF(G34&gt;15,"No",IF(G34&lt;-15,"No","Yes")))</f>
        <v>N/A</v>
      </c>
      <c r="I34" s="29">
        <v>-2.2999999999999998</v>
      </c>
      <c r="J34" s="29">
        <v>-5.16</v>
      </c>
      <c r="K34" s="27" t="str">
        <f t="shared" si="7"/>
        <v>Yes</v>
      </c>
    </row>
    <row r="35" spans="1:11" x14ac:dyDescent="0.25">
      <c r="A35" s="108" t="s">
        <v>195</v>
      </c>
      <c r="B35" s="65" t="s">
        <v>61</v>
      </c>
      <c r="C35" s="27">
        <v>9.5077360524000003</v>
      </c>
      <c r="D35" s="27" t="str">
        <f>IF($B35="N/A","N/A",IF(C35&gt;20,"No",IF(C35&lt;=0,"No","Yes")))</f>
        <v>Yes</v>
      </c>
      <c r="E35" s="27">
        <v>9.3810575665999991</v>
      </c>
      <c r="F35" s="27" t="str">
        <f>IF($B35="N/A","N/A",IF(E35&gt;20,"No",IF(E35&lt;=0,"No","Yes")))</f>
        <v>Yes</v>
      </c>
      <c r="G35" s="27">
        <v>8.8168696803</v>
      </c>
      <c r="H35" s="27" t="str">
        <f>IF($B35="N/A","N/A",IF(G35&gt;20,"No",IF(G35&lt;=0,"No","Yes")))</f>
        <v>Yes</v>
      </c>
      <c r="I35" s="29">
        <v>-1.33</v>
      </c>
      <c r="J35" s="29">
        <v>-6.01</v>
      </c>
      <c r="K35" s="27" t="str">
        <f t="shared" si="7"/>
        <v>Yes</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12.851532867</v>
      </c>
      <c r="D37" s="27" t="str">
        <f>IF($B37="N/A","N/A",IF(C37&gt;15,"No",IF(C37&lt;-15,"No","Yes")))</f>
        <v>N/A</v>
      </c>
      <c r="E37" s="111">
        <v>12.662327069</v>
      </c>
      <c r="F37" s="27" t="str">
        <f>IF($B37="N/A","N/A",IF(E37&gt;15,"No",IF(E37&lt;-15,"No","Yes")))</f>
        <v>N/A</v>
      </c>
      <c r="G37" s="111">
        <v>12.399083879999999</v>
      </c>
      <c r="H37" s="27" t="str">
        <f>IF($B37="N/A","N/A",IF(G37&gt;15,"No",IF(G37&lt;-15,"No","Yes")))</f>
        <v>N/A</v>
      </c>
      <c r="I37" s="29">
        <v>-1.47</v>
      </c>
      <c r="J37" s="29">
        <v>-2.08</v>
      </c>
      <c r="K37" s="27" t="str">
        <f t="shared" si="7"/>
        <v>Yes</v>
      </c>
    </row>
    <row r="38" spans="1:11" x14ac:dyDescent="0.25">
      <c r="A38" s="108" t="s">
        <v>758</v>
      </c>
      <c r="B38" s="65" t="s">
        <v>62</v>
      </c>
      <c r="C38" s="27">
        <v>2.1632024699999999E-2</v>
      </c>
      <c r="D38" s="27" t="str">
        <f>IF($B38="N/A","N/A",IF(C38&gt;10,"No",IF(C38&lt;=0,"No","Yes")))</f>
        <v>Yes</v>
      </c>
      <c r="E38" s="27">
        <v>2.0938271800000002E-2</v>
      </c>
      <c r="F38" s="27" t="str">
        <f>IF($B38="N/A","N/A",IF(E38&gt;10,"No",IF(E38&lt;=0,"No","Yes")))</f>
        <v>Yes</v>
      </c>
      <c r="G38" s="27">
        <v>1.6964614199999999E-2</v>
      </c>
      <c r="H38" s="27" t="str">
        <f>IF($B38="N/A","N/A",IF(G38&gt;10,"No",IF(G38&lt;=0,"No","Yes")))</f>
        <v>Yes</v>
      </c>
      <c r="I38" s="29">
        <v>-3.21</v>
      </c>
      <c r="J38" s="29">
        <v>-19</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28.352132050000002</v>
      </c>
      <c r="D40" s="27" t="str">
        <f>IF($B40="N/A","N/A",IF(C40&gt;15,"No",IF(C40&lt;-15,"No","Yes")))</f>
        <v>N/A</v>
      </c>
      <c r="E40" s="111">
        <v>28.089235126999998</v>
      </c>
      <c r="F40" s="27" t="str">
        <f>IF($B40="N/A","N/A",IF(E40&gt;15,"No",IF(E40&lt;-15,"No","Yes")))</f>
        <v>N/A</v>
      </c>
      <c r="G40" s="111">
        <v>28.611018364</v>
      </c>
      <c r="H40" s="27" t="str">
        <f>IF($B40="N/A","N/A",IF(G40&gt;15,"No",IF(G40&lt;-15,"No","Yes")))</f>
        <v>N/A</v>
      </c>
      <c r="I40" s="29">
        <v>-0.92700000000000005</v>
      </c>
      <c r="J40" s="29">
        <v>1.8580000000000001</v>
      </c>
      <c r="K40" s="27" t="str">
        <f t="shared" si="7"/>
        <v>Yes</v>
      </c>
    </row>
    <row r="41" spans="1:11" x14ac:dyDescent="0.25">
      <c r="A41" s="108" t="s">
        <v>762</v>
      </c>
      <c r="B41" s="65" t="s">
        <v>53</v>
      </c>
      <c r="C41" s="27">
        <v>0.31879712850000003</v>
      </c>
      <c r="D41" s="27" t="str">
        <f>IF($B41="N/A","N/A",IF(C41&gt;5,"No",IF(C41&lt;=0,"No","Yes")))</f>
        <v>Yes</v>
      </c>
      <c r="E41" s="27">
        <v>0.2321004468</v>
      </c>
      <c r="F41" s="27" t="str">
        <f>IF($B41="N/A","N/A",IF(E41&gt;5,"No",IF(E41&lt;=0,"No","Yes")))</f>
        <v>Yes</v>
      </c>
      <c r="G41" s="27">
        <v>0.2258927593</v>
      </c>
      <c r="H41" s="27" t="str">
        <f>IF($B41="N/A","N/A",IF(G41&gt;5,"No",IF(G41&lt;=0,"No","Yes")))</f>
        <v>Yes</v>
      </c>
      <c r="I41" s="29">
        <v>-27.2</v>
      </c>
      <c r="J41" s="29">
        <v>-2.67</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13.04200112</v>
      </c>
      <c r="D43" s="27" t="str">
        <f>IF($B43="N/A","N/A",IF(C43&gt;15,"No",IF(C43&lt;-15,"No","Yes")))</f>
        <v>N/A</v>
      </c>
      <c r="E43" s="111">
        <v>11.991183234999999</v>
      </c>
      <c r="F43" s="27" t="str">
        <f>IF($B43="N/A","N/A",IF(E43&gt;15,"No",IF(E43&lt;-15,"No","Yes")))</f>
        <v>N/A</v>
      </c>
      <c r="G43" s="111">
        <v>11.847166499</v>
      </c>
      <c r="H43" s="27" t="str">
        <f>IF($B43="N/A","N/A",IF(G43&gt;15,"No",IF(G43&lt;-15,"No","Yes")))</f>
        <v>N/A</v>
      </c>
      <c r="I43" s="29">
        <v>-8.06</v>
      </c>
      <c r="J43" s="29">
        <v>-1.2</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0</v>
      </c>
      <c r="D45" s="27" t="str">
        <f>IF($B45="N/A","N/A",IF(C45&gt;20,"No",IF(C45&lt;1,"No","Yes")))</f>
        <v>No</v>
      </c>
      <c r="E45" s="27">
        <v>0</v>
      </c>
      <c r="F45" s="27" t="str">
        <f>IF($B45="N/A","N/A",IF(E45&gt;20,"No",IF(E45&lt;1,"No","Yes")))</f>
        <v>No</v>
      </c>
      <c r="G45" s="27">
        <v>0</v>
      </c>
      <c r="H45" s="27" t="str">
        <f>IF($B45="N/A","N/A",IF(G45&gt;20,"No",IF(G45&lt;1,"No","Yes")))</f>
        <v>No</v>
      </c>
      <c r="I45" s="29" t="s">
        <v>1205</v>
      </c>
      <c r="J45" s="29" t="s">
        <v>1205</v>
      </c>
      <c r="K45" s="27" t="str">
        <f>IF(J45="Div by 0", "N/A", IF(J45="N/A","N/A", IF(J45&gt;30, "No", IF(J45&lt;-30, "No", "Yes"))))</f>
        <v>N/A</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0.3404291532</v>
      </c>
      <c r="D47" s="27" t="str">
        <f>IF($B47="N/A","N/A",IF(C47&gt;100,"No",IF(C47&lt;95,"No","Yes")))</f>
        <v>No</v>
      </c>
      <c r="E47" s="27">
        <v>0.25303871859999999</v>
      </c>
      <c r="F47" s="27" t="str">
        <f>IF($B47="N/A","N/A",IF(E47&gt;100,"No",IF(E47&lt;95,"No","Yes")))</f>
        <v>No</v>
      </c>
      <c r="G47" s="27">
        <v>0.2428573735</v>
      </c>
      <c r="H47" s="27" t="str">
        <f>IF($B47="N/A","N/A",IF(G47&gt;100,"No",IF(G47&lt;95,"No","Yes")))</f>
        <v>No</v>
      </c>
      <c r="I47" s="29">
        <v>-25.7</v>
      </c>
      <c r="J47" s="29">
        <v>-4.0199999999999996</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67.505753166000005</v>
      </c>
      <c r="D49" s="27" t="str">
        <f>IF($B49="N/A","N/A",IF(C49&gt;100,"No",IF(C49&lt;95,"No","Yes")))</f>
        <v>No</v>
      </c>
      <c r="E49" s="27">
        <v>89.792088299</v>
      </c>
      <c r="F49" s="27" t="str">
        <f>IF($B49="N/A","N/A",IF(E49&gt;100,"No",IF(E49&lt;95,"No","Yes")))</f>
        <v>No</v>
      </c>
      <c r="G49" s="27">
        <v>98.172494724000003</v>
      </c>
      <c r="H49" s="27" t="str">
        <f>IF($B49="N/A","N/A",IF(G49&gt;100,"No",IF(G49&lt;95,"No","Yes")))</f>
        <v>Yes</v>
      </c>
      <c r="I49" s="29">
        <v>33.01</v>
      </c>
      <c r="J49" s="29">
        <v>9.3330000000000002</v>
      </c>
      <c r="K49" s="27" t="str">
        <f>IF(J49="Div by 0", "N/A", IF(J49="N/A","N/A", IF(J49&gt;30, "No", IF(J49&lt;-30, "No", "Yes"))))</f>
        <v>Yes</v>
      </c>
    </row>
    <row r="50" spans="1:11" x14ac:dyDescent="0.25">
      <c r="A50" s="108" t="s">
        <v>184</v>
      </c>
      <c r="B50" s="22" t="s">
        <v>55</v>
      </c>
      <c r="C50" s="27">
        <v>12.216661047000001</v>
      </c>
      <c r="D50" s="27" t="str">
        <f>IF($B50="N/A","N/A",IF(C50&gt;30,"No",IF(C50&lt;5,"No","Yes")))</f>
        <v>Yes</v>
      </c>
      <c r="E50" s="27">
        <v>12.150782264</v>
      </c>
      <c r="F50" s="27" t="str">
        <f>IF($B50="N/A","N/A",IF(E50&gt;30,"No",IF(E50&lt;5,"No","Yes")))</f>
        <v>Yes</v>
      </c>
      <c r="G50" s="27">
        <v>18.801033478000001</v>
      </c>
      <c r="H50" s="27" t="str">
        <f>IF($B50="N/A","N/A",IF(G50&gt;30,"No",IF(G50&lt;5,"No","Yes")))</f>
        <v>Yes</v>
      </c>
      <c r="I50" s="29">
        <v>-0.53900000000000003</v>
      </c>
      <c r="J50" s="29">
        <v>54.73</v>
      </c>
      <c r="K50" s="27" t="str">
        <f>IF(J50="Div by 0", "N/A", IF(J50="N/A","N/A", IF(J50&gt;30, "No", IF(J50&lt;-30, "No", "Yes"))))</f>
        <v>No</v>
      </c>
    </row>
    <row r="51" spans="1:11" x14ac:dyDescent="0.25">
      <c r="A51" s="108" t="s">
        <v>185</v>
      </c>
      <c r="B51" s="22" t="s">
        <v>9</v>
      </c>
      <c r="C51" s="27">
        <v>69.403911042000004</v>
      </c>
      <c r="D51" s="27" t="str">
        <f>IF($B51="N/A","N/A",IF(C51&gt;75,"No",IF(C51&lt;15,"No","Yes")))</f>
        <v>Yes</v>
      </c>
      <c r="E51" s="27">
        <v>67.942518621999994</v>
      </c>
      <c r="F51" s="27" t="str">
        <f>IF($B51="N/A","N/A",IF(E51&gt;75,"No",IF(E51&lt;15,"No","Yes")))</f>
        <v>Yes</v>
      </c>
      <c r="G51" s="27">
        <v>55.786371377999998</v>
      </c>
      <c r="H51" s="27" t="str">
        <f>IF($B51="N/A","N/A",IF(G51&gt;75,"No",IF(G51&lt;15,"No","Yes")))</f>
        <v>Yes</v>
      </c>
      <c r="I51" s="29">
        <v>-2.11</v>
      </c>
      <c r="J51" s="29">
        <v>-17.899999999999999</v>
      </c>
      <c r="K51" s="27" t="str">
        <f>IF(J51="Div by 0", "N/A", IF(J51="N/A","N/A", IF(J51&gt;30, "No", IF(J51&lt;-30, "No", "Yes"))))</f>
        <v>Yes</v>
      </c>
    </row>
    <row r="52" spans="1:11" x14ac:dyDescent="0.25">
      <c r="A52" s="108" t="s">
        <v>186</v>
      </c>
      <c r="B52" s="22" t="s">
        <v>10</v>
      </c>
      <c r="C52" s="27">
        <v>18.371009011999998</v>
      </c>
      <c r="D52" s="27" t="str">
        <f>IF($B52="N/A","N/A",IF(C52&gt;70,"No",IF(C52&lt;25,"No","Yes")))</f>
        <v>No</v>
      </c>
      <c r="E52" s="27">
        <v>19.902801668999999</v>
      </c>
      <c r="F52" s="27" t="str">
        <f>IF($B52="N/A","N/A",IF(E52&gt;70,"No",IF(E52&lt;25,"No","Yes")))</f>
        <v>No</v>
      </c>
      <c r="G52" s="27">
        <v>25.411729680000001</v>
      </c>
      <c r="H52" s="27" t="str">
        <f>IF($B52="N/A","N/A",IF(G52&gt;70,"No",IF(G52&lt;25,"No","Yes")))</f>
        <v>Yes</v>
      </c>
      <c r="I52" s="29">
        <v>8.3379999999999992</v>
      </c>
      <c r="J52" s="29">
        <v>27.68</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0.33911992470000002</v>
      </c>
      <c r="D54" s="27" t="str">
        <f>IF($B54="N/A","N/A",IF(C54&gt;100,"No",IF(C54&lt;95,"No","Yes")))</f>
        <v>No</v>
      </c>
      <c r="E54" s="27">
        <v>0.2521786479</v>
      </c>
      <c r="F54" s="27" t="str">
        <f>IF($B54="N/A","N/A",IF(E54&gt;100,"No",IF(E54&lt;95,"No","Yes")))</f>
        <v>No</v>
      </c>
      <c r="G54" s="27">
        <v>0.24229094230000001</v>
      </c>
      <c r="H54" s="27" t="str">
        <f>IF($B54="N/A","N/A",IF(G54&gt;100,"No",IF(G54&lt;95,"No","Yes")))</f>
        <v>No</v>
      </c>
      <c r="I54" s="29">
        <v>-25.6</v>
      </c>
      <c r="J54" s="29">
        <v>-3.92</v>
      </c>
      <c r="K54" s="27" t="str">
        <f>IF(J54="Div by 0", "N/A", IF(J54="N/A","N/A", IF(J54&gt;30, "No", IF(J54&lt;-30, "No", "Yes"))))</f>
        <v>Yes</v>
      </c>
    </row>
    <row r="55" spans="1:11" x14ac:dyDescent="0.25">
      <c r="A55" s="108" t="s">
        <v>635</v>
      </c>
      <c r="B55" s="22" t="s">
        <v>64</v>
      </c>
      <c r="C55" s="27">
        <v>0.2397078278</v>
      </c>
      <c r="D55" s="27" t="str">
        <f>IF($B55="N/A","N/A",IF(C55&gt;5,"No",IF(C55&lt;1,"No","Yes")))</f>
        <v>No</v>
      </c>
      <c r="E55" s="27">
        <v>0.18589389219999999</v>
      </c>
      <c r="F55" s="27" t="str">
        <f>IF($B55="N/A","N/A",IF(E55&gt;5,"No",IF(E55&lt;1,"No","Yes")))</f>
        <v>No</v>
      </c>
      <c r="G55" s="27">
        <v>0.1758485635</v>
      </c>
      <c r="H55" s="27" t="str">
        <f>IF($B55="N/A","N/A",IF(G55&gt;5,"No",IF(G55&lt;1,"No","Yes")))</f>
        <v>No</v>
      </c>
      <c r="I55" s="29">
        <v>-22.4</v>
      </c>
      <c r="J55" s="29">
        <v>-5.4</v>
      </c>
      <c r="K55" s="27" t="str">
        <f>IF(J55="Div by 0", "N/A", IF(J55="N/A","N/A", IF(J55&gt;30, "No", IF(J55&lt;-30, "No", "Yes"))))</f>
        <v>Yes</v>
      </c>
    </row>
    <row r="56" spans="1:11" x14ac:dyDescent="0.25">
      <c r="A56" s="108" t="s">
        <v>637</v>
      </c>
      <c r="B56" s="22" t="s">
        <v>65</v>
      </c>
      <c r="C56" s="27">
        <v>8.57842189E-2</v>
      </c>
      <c r="D56" s="27" t="str">
        <f>IF($B56="N/A","N/A",IF(C56&gt;98,"No",IF(C56&lt;8,"No","Yes")))</f>
        <v>No</v>
      </c>
      <c r="E56" s="27">
        <v>6.2043717700000001E-2</v>
      </c>
      <c r="F56" s="27" t="str">
        <f>IF($B56="N/A","N/A",IF(E56&gt;98,"No",IF(E56&lt;8,"No","Yes")))</f>
        <v>No</v>
      </c>
      <c r="G56" s="27">
        <v>6.4658120499999999E-2</v>
      </c>
      <c r="H56" s="27" t="str">
        <f>IF($B56="N/A","N/A",IF(G56&gt;98,"No",IF(G56&lt;8,"No","Yes")))</f>
        <v>No</v>
      </c>
      <c r="I56" s="29">
        <v>-27.7</v>
      </c>
      <c r="J56" s="29">
        <v>4.2140000000000004</v>
      </c>
      <c r="K56" s="27" t="str">
        <f>IF(J56="Div by 0", "N/A", IF(J56="N/A","N/A", IF(J56&gt;30, "No", IF(J56&lt;-30, "No", "Yes"))))</f>
        <v>Yes</v>
      </c>
    </row>
    <row r="57" spans="1:11" x14ac:dyDescent="0.25">
      <c r="A57" s="108" t="s">
        <v>638</v>
      </c>
      <c r="B57" s="65" t="s">
        <v>53</v>
      </c>
      <c r="C57" s="27">
        <v>5.9510399999999999E-5</v>
      </c>
      <c r="D57" s="27" t="str">
        <f>IF($B57="N/A","N/A",IF(C57&gt;5,"No",IF(C57&lt;=0,"No","Yes")))</f>
        <v>Yes</v>
      </c>
      <c r="E57" s="27">
        <v>1.7794570000000001E-4</v>
      </c>
      <c r="F57" s="27" t="str">
        <f>IF($B57="N/A","N/A",IF(E57&gt;5,"No",IF(E57&lt;=0,"No","Yes")))</f>
        <v>Yes</v>
      </c>
      <c r="G57" s="27">
        <v>5.66431E-5</v>
      </c>
      <c r="H57" s="27" t="str">
        <f>IF($B57="N/A","N/A",IF(G57&gt;5,"No",IF(G57&lt;=0,"No","Yes")))</f>
        <v>Yes</v>
      </c>
      <c r="I57" s="29">
        <v>199</v>
      </c>
      <c r="J57" s="29">
        <v>-68.2</v>
      </c>
      <c r="K57" s="27" t="str">
        <f>IF(J57="Div by 0", "N/A", IF(J57="N/A","N/A", IF(J57&gt;30, "No", IF(J57&lt;-30, "No", "Yes"))))</f>
        <v>No</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199</v>
      </c>
      <c r="D59" s="27" t="str">
        <f>IF($B59="N/A","N/A",IF(C59&gt;15,"No",IF(C59&lt;-15,"No","Yes")))</f>
        <v>N/A</v>
      </c>
      <c r="E59" s="23">
        <v>191</v>
      </c>
      <c r="F59" s="27" t="str">
        <f>IF($B59="N/A","N/A",IF(E59&gt;15,"No",IF(E59&lt;-15,"No","Yes")))</f>
        <v>N/A</v>
      </c>
      <c r="G59" s="23">
        <v>84</v>
      </c>
      <c r="H59" s="27" t="str">
        <f>IF($B59="N/A","N/A",IF(G59&gt;15,"No",IF(G59&lt;-15,"No","Yes")))</f>
        <v>N/A</v>
      </c>
      <c r="I59" s="29">
        <v>-4.0199999999999996</v>
      </c>
      <c r="J59" s="29">
        <v>-56</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919.42713567999999</v>
      </c>
      <c r="D62" s="27" t="str">
        <f>IF($B62="N/A","N/A",IF(C62&gt;15,"No",IF(C62&lt;-15,"No","Yes")))</f>
        <v>N/A</v>
      </c>
      <c r="E62" s="63">
        <v>919.71204188000002</v>
      </c>
      <c r="F62" s="27" t="str">
        <f>IF($B62="N/A","N/A",IF(E62&gt;15,"No",IF(E62&lt;-15,"No","Yes")))</f>
        <v>N/A</v>
      </c>
      <c r="G62" s="63">
        <v>980.78571428999999</v>
      </c>
      <c r="H62" s="27" t="str">
        <f>IF($B62="N/A","N/A",IF(G62&gt;15,"No",IF(G62&lt;-15,"No","Yes")))</f>
        <v>N/A</v>
      </c>
      <c r="I62" s="29">
        <v>3.1E-2</v>
      </c>
      <c r="J62" s="29">
        <v>6.641</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0</v>
      </c>
      <c r="D64" s="27" t="str">
        <f>IF($B64="N/A","N/A",IF(C64&gt;99,"No",IF(C64&lt;75,"No","Yes")))</f>
        <v>No</v>
      </c>
      <c r="E64" s="29">
        <v>0</v>
      </c>
      <c r="F64" s="27" t="str">
        <f>IF($B64="N/A","N/A",IF(E64&gt;99,"No",IF(E64&lt;75,"No","Yes")))</f>
        <v>No</v>
      </c>
      <c r="G64" s="29">
        <v>0</v>
      </c>
      <c r="H64" s="27" t="str">
        <f>IF($B64="N/A","N/A",IF(G64&gt;99,"No",IF(G64&lt;75,"No","Yes")))</f>
        <v>No</v>
      </c>
      <c r="I64" s="29" t="s">
        <v>1205</v>
      </c>
      <c r="J64" s="29" t="s">
        <v>1205</v>
      </c>
      <c r="K64" s="27" t="str">
        <f>IF(J64="Div by 0", "N/A", IF(J64="N/A","N/A", IF(J64&gt;30, "No", IF(J64&lt;-30, "No", "Yes"))))</f>
        <v>N/A</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100</v>
      </c>
      <c r="D66" s="27" t="str">
        <f>IF($B66="N/A","N/A",IF(C66&gt;10,"No",IF(C66&lt;=0,"No","Yes")))</f>
        <v>No</v>
      </c>
      <c r="E66" s="27">
        <v>100</v>
      </c>
      <c r="F66" s="27" t="str">
        <f>IF($B66="N/A","N/A",IF(E66&gt;10,"No",IF(E66&lt;=0,"No","Yes")))</f>
        <v>No</v>
      </c>
      <c r="G66" s="27">
        <v>100</v>
      </c>
      <c r="H66" s="27" t="str">
        <f>IF($B66="N/A","N/A",IF(G66&gt;10,"No",IF(G66&lt;=0,"No","Yes")))</f>
        <v>No</v>
      </c>
      <c r="I66" s="29">
        <v>0</v>
      </c>
      <c r="J66" s="29">
        <v>0</v>
      </c>
      <c r="K66" s="27" t="str">
        <f>IF(J66="Div by 0", "N/A", IF(J66="N/A","N/A", IF(J66&gt;30, "No", IF(J66&lt;-30, "No", "Yes"))))</f>
        <v>Yes</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100</v>
      </c>
      <c r="H69" s="27" t="str">
        <f>IF($B69="N/A","N/A",IF(G69&gt;100,"No",IF(G69&lt;95,"No","Yes")))</f>
        <v>Yes</v>
      </c>
      <c r="I69" s="29">
        <v>0</v>
      </c>
      <c r="J69" s="29">
        <v>0</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1.5075376884</v>
      </c>
      <c r="D72" s="27" t="str">
        <f>IF($B72="N/A","N/A",IF(C72&gt;30,"No",IF(C72&lt;5,"No","Yes")))</f>
        <v>No</v>
      </c>
      <c r="E72" s="27">
        <v>3.664921466</v>
      </c>
      <c r="F72" s="27" t="str">
        <f>IF($B72="N/A","N/A",IF(E72&gt;30,"No",IF(E72&lt;5,"No","Yes")))</f>
        <v>No</v>
      </c>
      <c r="G72" s="27">
        <v>1.1904761905000001</v>
      </c>
      <c r="H72" s="27" t="str">
        <f>IF($B72="N/A","N/A",IF(G72&gt;30,"No",IF(G72&lt;5,"No","Yes")))</f>
        <v>No</v>
      </c>
      <c r="I72" s="29">
        <v>143.1</v>
      </c>
      <c r="J72" s="29">
        <v>-67.5</v>
      </c>
      <c r="K72" s="27" t="str">
        <f>IF(J72="Div by 0", "N/A", IF(J72="N/A","N/A", IF(J72&gt;30, "No", IF(J72&lt;-30, "No", "Yes"))))</f>
        <v>No</v>
      </c>
    </row>
    <row r="73" spans="1:11" x14ac:dyDescent="0.25">
      <c r="A73" s="108" t="s">
        <v>185</v>
      </c>
      <c r="B73" s="22" t="s">
        <v>9</v>
      </c>
      <c r="C73" s="27">
        <v>12.56281407</v>
      </c>
      <c r="D73" s="27" t="str">
        <f>IF($B73="N/A","N/A",IF(C73&gt;75,"No",IF(C73&lt;15,"No","Yes")))</f>
        <v>No</v>
      </c>
      <c r="E73" s="27">
        <v>11.518324607</v>
      </c>
      <c r="F73" s="27" t="str">
        <f>IF($B73="N/A","N/A",IF(E73&gt;75,"No",IF(E73&lt;15,"No","Yes")))</f>
        <v>No</v>
      </c>
      <c r="G73" s="27">
        <v>21.428571429000002</v>
      </c>
      <c r="H73" s="27" t="str">
        <f>IF($B73="N/A","N/A",IF(G73&gt;75,"No",IF(G73&lt;15,"No","Yes")))</f>
        <v>Yes</v>
      </c>
      <c r="I73" s="29">
        <v>-8.31</v>
      </c>
      <c r="J73" s="29">
        <v>86.04</v>
      </c>
      <c r="K73" s="27" t="str">
        <f>IF(J73="Div by 0", "N/A", IF(J73="N/A","N/A", IF(J73&gt;30, "No", IF(J73&lt;-30, "No", "Yes"))))</f>
        <v>No</v>
      </c>
    </row>
    <row r="74" spans="1:11" x14ac:dyDescent="0.25">
      <c r="A74" s="108" t="s">
        <v>186</v>
      </c>
      <c r="B74" s="22" t="s">
        <v>10</v>
      </c>
      <c r="C74" s="27">
        <v>85.929648240999995</v>
      </c>
      <c r="D74" s="27" t="str">
        <f>IF($B74="N/A","N/A",IF(C74&gt;70,"No",IF(C74&lt;25,"No","Yes")))</f>
        <v>No</v>
      </c>
      <c r="E74" s="27">
        <v>84.816753926999993</v>
      </c>
      <c r="F74" s="27" t="str">
        <f>IF($B74="N/A","N/A",IF(E74&gt;70,"No",IF(E74&lt;25,"No","Yes")))</f>
        <v>No</v>
      </c>
      <c r="G74" s="27">
        <v>77.380952381</v>
      </c>
      <c r="H74" s="27" t="str">
        <f>IF($B74="N/A","N/A",IF(G74&gt;70,"No",IF(G74&lt;25,"No","Yes")))</f>
        <v>No</v>
      </c>
      <c r="I74" s="29">
        <v>-1.3</v>
      </c>
      <c r="J74" s="29">
        <v>-8.77</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97.487437185999994</v>
      </c>
      <c r="D76" s="27" t="str">
        <f>IF($B76="N/A","N/A",IF(C76&gt;100,"No",IF(C76&lt;95,"No","Yes")))</f>
        <v>Yes</v>
      </c>
      <c r="E76" s="27">
        <v>93.717277487000004</v>
      </c>
      <c r="F76" s="27" t="str">
        <f>IF($B76="N/A","N/A",IF(E76&gt;100,"No",IF(E76&lt;95,"No","Yes")))</f>
        <v>No</v>
      </c>
      <c r="G76" s="27">
        <v>96.428571429000002</v>
      </c>
      <c r="H76" s="27" t="str">
        <f>IF($B76="N/A","N/A",IF(G76&gt;100,"No",IF(G76&lt;95,"No","Yes")))</f>
        <v>Yes</v>
      </c>
      <c r="I76" s="29">
        <v>-3.87</v>
      </c>
      <c r="J76" s="29">
        <v>2.8929999999999998</v>
      </c>
      <c r="K76" s="27" t="str">
        <f>IF(J76="Div by 0", "N/A", IF(J76="N/A","N/A", IF(J76&gt;30, "No", IF(J76&lt;-30, "No", "Yes"))))</f>
        <v>Yes</v>
      </c>
    </row>
    <row r="77" spans="1:11" x14ac:dyDescent="0.25">
      <c r="A77" s="108" t="s">
        <v>635</v>
      </c>
      <c r="B77" s="22" t="s">
        <v>64</v>
      </c>
      <c r="C77" s="27">
        <v>84.422110552999996</v>
      </c>
      <c r="D77" s="27" t="str">
        <f>IF($B77="N/A","N/A",IF(C77&gt;5,"No",IF(C77&lt;1,"No","Yes")))</f>
        <v>No</v>
      </c>
      <c r="E77" s="27">
        <v>84.816753926999993</v>
      </c>
      <c r="F77" s="27" t="str">
        <f>IF($B77="N/A","N/A",IF(E77&gt;5,"No",IF(E77&lt;1,"No","Yes")))</f>
        <v>No</v>
      </c>
      <c r="G77" s="27">
        <v>84.523809524000001</v>
      </c>
      <c r="H77" s="27" t="str">
        <f>IF($B77="N/A","N/A",IF(G77&gt;5,"No",IF(G77&lt;1,"No","Yes")))</f>
        <v>No</v>
      </c>
      <c r="I77" s="29">
        <v>0.46750000000000003</v>
      </c>
      <c r="J77" s="29">
        <v>-0.34499999999999997</v>
      </c>
      <c r="K77" s="27" t="str">
        <f>IF(J77="Div by 0", "N/A", IF(J77="N/A","N/A", IF(J77&gt;30, "No", IF(J77&lt;-30, "No", "Yes"))))</f>
        <v>Yes</v>
      </c>
    </row>
    <row r="78" spans="1:11" x14ac:dyDescent="0.25">
      <c r="A78" s="108" t="s">
        <v>637</v>
      </c>
      <c r="B78" s="22" t="s">
        <v>65</v>
      </c>
      <c r="C78" s="27">
        <v>0</v>
      </c>
      <c r="D78" s="27" t="str">
        <f>IF($B78="N/A","N/A",IF(C78&gt;98,"No",IF(C78&lt;8,"No","Yes")))</f>
        <v>No</v>
      </c>
      <c r="E78" s="27">
        <v>1.5706806283000001</v>
      </c>
      <c r="F78" s="27" t="str">
        <f>IF($B78="N/A","N/A",IF(E78&gt;98,"No",IF(E78&lt;8,"No","Yes")))</f>
        <v>No</v>
      </c>
      <c r="G78" s="27">
        <v>0</v>
      </c>
      <c r="H78" s="27" t="str">
        <f>IF($B78="N/A","N/A",IF(G78&gt;98,"No",IF(G78&lt;8,"No","Yes")))</f>
        <v>No</v>
      </c>
      <c r="I78" s="29" t="s">
        <v>1205</v>
      </c>
      <c r="J78" s="29">
        <v>-100</v>
      </c>
      <c r="K78" s="27" t="str">
        <f>IF(J78="Div by 0", "N/A", IF(J78="N/A","N/A", IF(J78&gt;30, "No", IF(J78&lt;-30, "No", "Yes"))))</f>
        <v>No</v>
      </c>
    </row>
    <row r="79" spans="1:11" x14ac:dyDescent="0.25">
      <c r="A79" s="108" t="s">
        <v>638</v>
      </c>
      <c r="B79" s="65" t="s">
        <v>53</v>
      </c>
      <c r="C79" s="27">
        <v>0</v>
      </c>
      <c r="D79" s="27" t="str">
        <f>IF($B79="N/A","N/A",IF(C79&gt;5,"No",IF(C79&lt;=0,"No","Yes")))</f>
        <v>No</v>
      </c>
      <c r="E79" s="27">
        <v>0</v>
      </c>
      <c r="F79" s="27" t="str">
        <f>IF($B79="N/A","N/A",IF(E79&gt;5,"No",IF(E79&lt;=0,"No","Yes")))</f>
        <v>No</v>
      </c>
      <c r="G79" s="27">
        <v>0</v>
      </c>
      <c r="H79" s="27" t="str">
        <f>IF($B79="N/A","N/A",IF(G79&gt;5,"No",IF(G79&lt;=0,"No","Yes")))</f>
        <v>No</v>
      </c>
      <c r="I79" s="29" t="s">
        <v>1205</v>
      </c>
      <c r="J79" s="29" t="s">
        <v>1205</v>
      </c>
      <c r="K79" s="27" t="str">
        <f>IF(J79="Div by 0", "N/A", IF(J79="N/A","N/A", IF(J79&gt;30, "No", IF(J79&lt;-30, "No", "Yes"))))</f>
        <v>N/A</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22989</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8.2648223100000001E-2</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18.495802340000001</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56.614032797999997</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22.045326025000001</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56.309539344999997</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15.674005406999999</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3.1099063577999999</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4.3499065000000003E-3</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v>0</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6.5248597199999994E-2</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v>100</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v>7.3333333332999997</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43.620862150999997</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v>96.330275228999994</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v>8.2260869564999997</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4.3499065000000003E-3</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99.099569359</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99.913001870000002</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86.811083561999993</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10.870416285999999</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1.73996259E-2</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47"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118541846</v>
      </c>
      <c r="D7" s="130" t="str">
        <f>IF($B7="N/A","N/A",IF(C7&gt;15,"No",IF(C7&lt;-15,"No","Yes")))</f>
        <v>N/A</v>
      </c>
      <c r="E7" s="126">
        <v>130262220</v>
      </c>
      <c r="F7" s="130" t="str">
        <f>IF($B7="N/A","N/A",IF(E7&gt;15,"No",IF(E7&lt;-15,"No","Yes")))</f>
        <v>N/A</v>
      </c>
      <c r="G7" s="126">
        <v>155664842</v>
      </c>
      <c r="H7" s="130" t="str">
        <f>IF($B7="N/A","N/A",IF(G7&gt;15,"No",IF(G7&lt;-15,"No","Yes")))</f>
        <v>N/A</v>
      </c>
      <c r="I7" s="131">
        <v>9.8870000000000005</v>
      </c>
      <c r="J7" s="131">
        <v>19.5</v>
      </c>
      <c r="K7" s="130" t="str">
        <f t="shared" ref="K7:K50" si="0">IF(J7="Div by 0", "N/A", IF(J7="N/A","N/A", IF(J7&gt;30, "No", IF(J7&lt;-30, "No", "Yes"))))</f>
        <v>Yes</v>
      </c>
    </row>
    <row r="8" spans="1:12" x14ac:dyDescent="0.25">
      <c r="A8" s="90" t="s">
        <v>630</v>
      </c>
      <c r="B8" s="22" t="s">
        <v>49</v>
      </c>
      <c r="C8" s="91">
        <v>20.644055095999999</v>
      </c>
      <c r="D8" s="27" t="str">
        <f>IF($B8="N/A","N/A",IF(C8&gt;15,"No",IF(C8&lt;-15,"No","Yes")))</f>
        <v>N/A</v>
      </c>
      <c r="E8" s="27">
        <v>22.577346678000001</v>
      </c>
      <c r="F8" s="27" t="str">
        <f>IF($B8="N/A","N/A",IF(E8&gt;15,"No",IF(E8&lt;-15,"No","Yes")))</f>
        <v>N/A</v>
      </c>
      <c r="G8" s="27">
        <v>22.436842224999999</v>
      </c>
      <c r="H8" s="27" t="str">
        <f>IF($B8="N/A","N/A",IF(G8&gt;15,"No",IF(G8&lt;-15,"No","Yes")))</f>
        <v>N/A</v>
      </c>
      <c r="I8" s="29">
        <v>9.3650000000000002</v>
      </c>
      <c r="J8" s="29">
        <v>-0.622</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18.144850722000001</v>
      </c>
      <c r="D10" s="27" t="str">
        <f>IF($B10="N/A","N/A",IF(C10&gt;15,"No",IF(C10&lt;-15,"No","Yes")))</f>
        <v>N/A</v>
      </c>
      <c r="E10" s="27">
        <v>18.288228159999999</v>
      </c>
      <c r="F10" s="27" t="str">
        <f>IF($B10="N/A","N/A",IF(E10&gt;15,"No",IF(E10&lt;-15,"No","Yes")))</f>
        <v>N/A</v>
      </c>
      <c r="G10" s="27">
        <v>19.435205541999999</v>
      </c>
      <c r="H10" s="27" t="str">
        <f>IF($B10="N/A","N/A",IF(G10&gt;15,"No",IF(G10&lt;-15,"No","Yes")))</f>
        <v>N/A</v>
      </c>
      <c r="I10" s="29">
        <v>0.79020000000000001</v>
      </c>
      <c r="J10" s="29">
        <v>6.2720000000000002</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86.275888266999999</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88.470208912000004</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66.301924705999994</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66.852586207000002</v>
      </c>
      <c r="H14" s="27" t="str">
        <f>IF($B14="N/A","N/A",IF(G14&gt;100,"No",IF(G14&lt;95,"No","Yes")))</f>
        <v>No</v>
      </c>
      <c r="I14" s="93" t="s">
        <v>49</v>
      </c>
      <c r="J14" s="93" t="s">
        <v>49</v>
      </c>
      <c r="K14" s="27" t="str">
        <f t="shared" si="0"/>
        <v>N/A</v>
      </c>
    </row>
    <row r="15" spans="1:12" x14ac:dyDescent="0.25">
      <c r="A15" s="94" t="s">
        <v>1089</v>
      </c>
      <c r="B15" s="22" t="s">
        <v>49</v>
      </c>
      <c r="C15" s="89">
        <v>72560761</v>
      </c>
      <c r="D15" s="27" t="str">
        <f>IF($B15="N/A","N/A",IF(C15&gt;15,"No",IF(C15&lt;-15,"No","Yes")))</f>
        <v>N/A</v>
      </c>
      <c r="E15" s="23">
        <v>77029815</v>
      </c>
      <c r="F15" s="27" t="str">
        <f>IF($B15="N/A","N/A",IF(E15&gt;15,"No",IF(E15&lt;-15,"No","Yes")))</f>
        <v>N/A</v>
      </c>
      <c r="G15" s="23">
        <v>90484785</v>
      </c>
      <c r="H15" s="27" t="str">
        <f>IF($B15="N/A","N/A",IF(G15&gt;15,"No",IF(G15&lt;-15,"No","Yes")))</f>
        <v>N/A</v>
      </c>
      <c r="I15" s="29">
        <v>6.1589999999999998</v>
      </c>
      <c r="J15" s="29">
        <v>17.47</v>
      </c>
      <c r="K15" s="27" t="str">
        <f t="shared" si="0"/>
        <v>Yes</v>
      </c>
    </row>
    <row r="16" spans="1:12" x14ac:dyDescent="0.25">
      <c r="A16" s="90" t="s">
        <v>632</v>
      </c>
      <c r="B16" s="22" t="s">
        <v>51</v>
      </c>
      <c r="C16" s="91">
        <v>1.7915999999999999E-5</v>
      </c>
      <c r="D16" s="27" t="str">
        <f>IF($B16="N/A","N/A",IF(C16&gt;20,"No",IF(C16&lt;5,"No","Yes")))</f>
        <v>No</v>
      </c>
      <c r="E16" s="27">
        <v>3.7647800000000002E-5</v>
      </c>
      <c r="F16" s="27" t="str">
        <f>IF($B16="N/A","N/A",IF(E16&gt;20,"No",IF(E16&lt;5,"No","Yes")))</f>
        <v>No</v>
      </c>
      <c r="G16" s="27">
        <v>4.6416599999999999E-5</v>
      </c>
      <c r="H16" s="27" t="str">
        <f>IF($B16="N/A","N/A",IF(G16&gt;20,"No",IF(G16&lt;5,"No","Yes")))</f>
        <v>No</v>
      </c>
      <c r="I16" s="29">
        <v>110.1</v>
      </c>
      <c r="J16" s="29">
        <v>23.29</v>
      </c>
      <c r="K16" s="27" t="str">
        <f t="shared" si="0"/>
        <v>Yes</v>
      </c>
    </row>
    <row r="17" spans="1:11" x14ac:dyDescent="0.25">
      <c r="A17" s="90" t="s">
        <v>633</v>
      </c>
      <c r="B17" s="22" t="s">
        <v>164</v>
      </c>
      <c r="C17" s="91">
        <v>5.2930853357999998</v>
      </c>
      <c r="D17" s="27" t="str">
        <f>IF($B17="N/A","N/A",IF(C17&gt;1,"Yes","No"))</f>
        <v>Yes</v>
      </c>
      <c r="E17" s="27">
        <v>7.5261066121000004</v>
      </c>
      <c r="F17" s="27" t="str">
        <f>IF($B17="N/A","N/A",IF(E17&gt;1,"Yes","No"))</f>
        <v>Yes</v>
      </c>
      <c r="G17" s="27">
        <v>15.015804038000001</v>
      </c>
      <c r="H17" s="27" t="str">
        <f>IF($B17="N/A","N/A",IF(G17&gt;1,"Yes","No"))</f>
        <v>Yes</v>
      </c>
      <c r="I17" s="29">
        <v>42.19</v>
      </c>
      <c r="J17" s="29">
        <v>99.52</v>
      </c>
      <c r="K17" s="27" t="str">
        <f t="shared" si="0"/>
        <v>No</v>
      </c>
    </row>
    <row r="18" spans="1:11" x14ac:dyDescent="0.25">
      <c r="A18" s="90" t="s">
        <v>634</v>
      </c>
      <c r="B18" s="22" t="s">
        <v>49</v>
      </c>
      <c r="C18" s="95">
        <v>118.44192274</v>
      </c>
      <c r="D18" s="27" t="str">
        <f>IF($B18="N/A","N/A",IF(C18&gt;15,"No",IF(C18&lt;-15,"No","Yes")))</f>
        <v>N/A</v>
      </c>
      <c r="E18" s="63">
        <v>105.22668873000001</v>
      </c>
      <c r="F18" s="27" t="str">
        <f>IF($B18="N/A","N/A",IF(E18&gt;15,"No",IF(E18&lt;-15,"No","Yes")))</f>
        <v>N/A</v>
      </c>
      <c r="G18" s="63">
        <v>88.649429182999995</v>
      </c>
      <c r="H18" s="27" t="str">
        <f>IF($B18="N/A","N/A",IF(G18&gt;15,"No",IF(G18&lt;-15,"No","Yes")))</f>
        <v>N/A</v>
      </c>
      <c r="I18" s="29">
        <v>-11.2</v>
      </c>
      <c r="J18" s="29">
        <v>-15.8</v>
      </c>
      <c r="K18" s="27" t="str">
        <f t="shared" si="0"/>
        <v>Yes</v>
      </c>
    </row>
    <row r="19" spans="1:11" x14ac:dyDescent="0.25">
      <c r="A19" s="88" t="s">
        <v>197</v>
      </c>
      <c r="B19" s="22" t="s">
        <v>49</v>
      </c>
      <c r="C19" s="96">
        <v>15.781943961</v>
      </c>
      <c r="D19" s="27" t="str">
        <f>IF($B19="N/A","N/A",IF(C19&gt;15,"No",IF(C19&lt;-15,"No","Yes")))</f>
        <v>N/A</v>
      </c>
      <c r="E19" s="97">
        <v>15.510039036</v>
      </c>
      <c r="F19" s="27" t="str">
        <f>IF($B19="N/A","N/A",IF(E19&gt;15,"No",IF(E19&lt;-15,"No","Yes")))</f>
        <v>N/A</v>
      </c>
      <c r="G19" s="97">
        <v>13.990985995000001</v>
      </c>
      <c r="H19" s="27" t="str">
        <f>IF($B19="N/A","N/A",IF(G19&gt;15,"No",IF(G19&lt;-15,"No","Yes")))</f>
        <v>N/A</v>
      </c>
      <c r="I19" s="29">
        <v>-1.72</v>
      </c>
      <c r="J19" s="29">
        <v>-9.7899999999999991</v>
      </c>
      <c r="K19" s="27" t="str">
        <f t="shared" si="0"/>
        <v>Yes</v>
      </c>
    </row>
    <row r="20" spans="1:11" x14ac:dyDescent="0.25">
      <c r="A20" s="88" t="s">
        <v>198</v>
      </c>
      <c r="B20" s="22" t="s">
        <v>49</v>
      </c>
      <c r="C20" s="96">
        <v>4.1291441664999997</v>
      </c>
      <c r="D20" s="27" t="str">
        <f>IF($B20="N/A","N/A",IF(C20&gt;15,"No",IF(C20&lt;-15,"No","Yes")))</f>
        <v>N/A</v>
      </c>
      <c r="E20" s="97">
        <v>3.9642659410999999</v>
      </c>
      <c r="F20" s="27" t="str">
        <f>IF($B20="N/A","N/A",IF(E20&gt;15,"No",IF(E20&lt;-15,"No","Yes")))</f>
        <v>N/A</v>
      </c>
      <c r="G20" s="97">
        <v>3.6431416317999998</v>
      </c>
      <c r="H20" s="27" t="str">
        <f>IF($B20="N/A","N/A",IF(G20&gt;15,"No",IF(G20&lt;-15,"No","Yes")))</f>
        <v>N/A</v>
      </c>
      <c r="I20" s="29">
        <v>-3.99</v>
      </c>
      <c r="J20" s="29">
        <v>-8.1</v>
      </c>
      <c r="K20" s="27" t="str">
        <f t="shared" si="0"/>
        <v>Yes</v>
      </c>
    </row>
    <row r="21" spans="1:11" x14ac:dyDescent="0.25">
      <c r="A21" s="88" t="s">
        <v>199</v>
      </c>
      <c r="B21" s="22" t="s">
        <v>49</v>
      </c>
      <c r="C21" s="96">
        <v>2.9656414805</v>
      </c>
      <c r="D21" s="27" t="str">
        <f>IF($B21="N/A","N/A",IF(C21&gt;15,"No",IF(C21&lt;-15,"No","Yes")))</f>
        <v>N/A</v>
      </c>
      <c r="E21" s="97">
        <v>4.1576930388999997</v>
      </c>
      <c r="F21" s="27" t="str">
        <f>IF($B21="N/A","N/A",IF(E21&gt;15,"No",IF(E21&lt;-15,"No","Yes")))</f>
        <v>N/A</v>
      </c>
      <c r="G21" s="97">
        <v>7.4231368010000001</v>
      </c>
      <c r="H21" s="27" t="str">
        <f>IF($B21="N/A","N/A",IF(G21&gt;15,"No",IF(G21&lt;-15,"No","Yes")))</f>
        <v>N/A</v>
      </c>
      <c r="I21" s="29">
        <v>40.200000000000003</v>
      </c>
      <c r="J21" s="29">
        <v>78.540000000000006</v>
      </c>
      <c r="K21" s="27" t="str">
        <f t="shared" si="0"/>
        <v>No</v>
      </c>
    </row>
    <row r="22" spans="1:11" x14ac:dyDescent="0.25">
      <c r="A22" s="88" t="s">
        <v>200</v>
      </c>
      <c r="B22" s="22" t="s">
        <v>132</v>
      </c>
      <c r="C22" s="95">
        <v>199.55993089</v>
      </c>
      <c r="D22" s="27" t="str">
        <f>IF($B22="N/A","N/A",IF(C22&gt;300,"No",IF(C22&lt;75,"No","Yes")))</f>
        <v>Yes</v>
      </c>
      <c r="E22" s="63">
        <v>235.11327661999999</v>
      </c>
      <c r="F22" s="27" t="str">
        <f>IF($B22="N/A","N/A",IF(E22&gt;300,"No",IF(E22&lt;75,"No","Yes")))</f>
        <v>Yes</v>
      </c>
      <c r="G22" s="63">
        <v>259.92040268</v>
      </c>
      <c r="H22" s="27" t="str">
        <f>IF($B22="N/A","N/A",IF(G22&gt;300,"No",IF(G22&lt;75,"No","Yes")))</f>
        <v>Yes</v>
      </c>
      <c r="I22" s="29">
        <v>17.82</v>
      </c>
      <c r="J22" s="29">
        <v>10.55</v>
      </c>
      <c r="K22" s="27" t="str">
        <f t="shared" si="0"/>
        <v>Yes</v>
      </c>
    </row>
    <row r="23" spans="1:11" x14ac:dyDescent="0.25">
      <c r="A23" s="88" t="s">
        <v>201</v>
      </c>
      <c r="B23" s="22" t="s">
        <v>133</v>
      </c>
      <c r="C23" s="95">
        <v>12.235932935999999</v>
      </c>
      <c r="D23" s="27" t="str">
        <f>IF($B23="N/A","N/A",IF(C23&gt;250,"No",IF(C23&lt;20,"No","Yes")))</f>
        <v>No</v>
      </c>
      <c r="E23" s="63">
        <v>12.467628550000001</v>
      </c>
      <c r="F23" s="27" t="str">
        <f>IF($B23="N/A","N/A",IF(E23&gt;250,"No",IF(E23&lt;20,"No","Yes")))</f>
        <v>No</v>
      </c>
      <c r="G23" s="63">
        <v>12.702301624</v>
      </c>
      <c r="H23" s="27" t="str">
        <f>IF($B23="N/A","N/A",IF(G23&gt;250,"No",IF(G23&lt;20,"No","Yes")))</f>
        <v>No</v>
      </c>
      <c r="I23" s="29">
        <v>1.8939999999999999</v>
      </c>
      <c r="J23" s="29">
        <v>1.8819999999999999</v>
      </c>
      <c r="K23" s="27" t="str">
        <f t="shared" si="0"/>
        <v>Yes</v>
      </c>
    </row>
    <row r="24" spans="1:11" x14ac:dyDescent="0.25">
      <c r="A24" s="88" t="s">
        <v>202</v>
      </c>
      <c r="B24" s="22" t="s">
        <v>134</v>
      </c>
      <c r="C24" s="95">
        <v>3.0002329934</v>
      </c>
      <c r="D24" s="27" t="str">
        <f>IF($B24="N/A","N/A",IF(C24&gt;5,"No",IF(C24&lt;3,"No","Yes")))</f>
        <v>Yes</v>
      </c>
      <c r="E24" s="63">
        <v>4.0182161990000003</v>
      </c>
      <c r="F24" s="27" t="str">
        <f>IF($B24="N/A","N/A",IF(E24&gt;5,"No",IF(E24&lt;3,"No","Yes")))</f>
        <v>Yes</v>
      </c>
      <c r="G24" s="63">
        <v>5.2549665057999997</v>
      </c>
      <c r="H24" s="27" t="str">
        <f>IF($B24="N/A","N/A",IF(G24&gt;5,"No",IF(G24&lt;3,"No","Yes")))</f>
        <v>No</v>
      </c>
      <c r="I24" s="29">
        <v>33.93</v>
      </c>
      <c r="J24" s="29">
        <v>30.78</v>
      </c>
      <c r="K24" s="27" t="str">
        <f t="shared" si="0"/>
        <v>No</v>
      </c>
    </row>
    <row r="25" spans="1:11" ht="12.75" customHeight="1" x14ac:dyDescent="0.25">
      <c r="A25" s="42" t="s">
        <v>769</v>
      </c>
      <c r="B25" s="22" t="s">
        <v>49</v>
      </c>
      <c r="C25" s="89">
        <v>214541</v>
      </c>
      <c r="D25" s="22" t="s">
        <v>49</v>
      </c>
      <c r="E25" s="23">
        <v>358934</v>
      </c>
      <c r="F25" s="22" t="s">
        <v>49</v>
      </c>
      <c r="G25" s="23">
        <v>257817</v>
      </c>
      <c r="H25" s="27" t="str">
        <f>IF($B25="N/A","N/A",IF(G25&gt;15,"No",IF(G25&lt;-15,"No","Yes")))</f>
        <v>N/A</v>
      </c>
      <c r="I25" s="22" t="s">
        <v>1208</v>
      </c>
      <c r="J25" s="29">
        <v>-28.2</v>
      </c>
      <c r="K25" s="27" t="str">
        <f t="shared" si="0"/>
        <v>Yes</v>
      </c>
    </row>
    <row r="26" spans="1:11" ht="25" x14ac:dyDescent="0.25">
      <c r="A26" s="42" t="s">
        <v>770</v>
      </c>
      <c r="B26" s="22" t="s">
        <v>49</v>
      </c>
      <c r="C26" s="63">
        <v>74.211940841000001</v>
      </c>
      <c r="D26" s="22" t="s">
        <v>49</v>
      </c>
      <c r="E26" s="63">
        <v>102.79427416</v>
      </c>
      <c r="F26" s="22" t="s">
        <v>49</v>
      </c>
      <c r="G26" s="63">
        <v>124.96586726</v>
      </c>
      <c r="H26" s="22" t="s">
        <v>49</v>
      </c>
      <c r="I26" s="29">
        <v>38.51</v>
      </c>
      <c r="J26" s="29">
        <v>21.57</v>
      </c>
      <c r="K26" s="27" t="str">
        <f t="shared" si="0"/>
        <v>Yes</v>
      </c>
    </row>
    <row r="27" spans="1:11" x14ac:dyDescent="0.25">
      <c r="A27" s="42" t="s">
        <v>155</v>
      </c>
      <c r="B27" s="22" t="s">
        <v>121</v>
      </c>
      <c r="C27" s="23">
        <v>11</v>
      </c>
      <c r="D27" s="27" t="str">
        <f>IF($B27="N/A","N/A",IF(C27="N/A","N/A",IF(C27=0,"Yes","No")))</f>
        <v>No</v>
      </c>
      <c r="E27" s="23">
        <v>0</v>
      </c>
      <c r="F27" s="27" t="str">
        <f>IF($B27="N/A","N/A",IF(E27="N/A","N/A",IF(E27=0,"Yes","No")))</f>
        <v>Yes</v>
      </c>
      <c r="G27" s="23">
        <v>0</v>
      </c>
      <c r="H27" s="27" t="str">
        <f>IF($B27="N/A","N/A",IF(G27=0,"Yes","No"))</f>
        <v>Yes</v>
      </c>
      <c r="I27" s="29">
        <v>-100</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16892516</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99.539233823999993</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0.46052346490000001</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4398677</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6.8202300000000003E-5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0</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6.8202300000000003E-5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1.8426904271</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2.091538E-3</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35.280812844000003</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8962589</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99.856101847000005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0.1438981526</v>
      </c>
      <c r="H47" s="27" t="str">
        <f t="shared" ref="H47" si="24">IF($B47="N/A","N/A",IF(G47&lt;0,"No","Yes"))</f>
        <v>N/A</v>
      </c>
      <c r="I47" s="29" t="s">
        <v>49</v>
      </c>
      <c r="J47" s="29" t="s">
        <v>49</v>
      </c>
      <c r="K47" s="27" t="str">
        <f t="shared" si="0"/>
        <v>N/A</v>
      </c>
    </row>
    <row r="48" spans="1:11" x14ac:dyDescent="0.25">
      <c r="A48" s="42" t="s">
        <v>864</v>
      </c>
      <c r="B48" s="22" t="s">
        <v>49</v>
      </c>
      <c r="C48" s="89">
        <v>24471844</v>
      </c>
      <c r="D48" s="22" t="s">
        <v>49</v>
      </c>
      <c r="E48" s="23">
        <v>29409753</v>
      </c>
      <c r="F48" s="22" t="s">
        <v>49</v>
      </c>
      <c r="G48" s="23">
        <v>34926275</v>
      </c>
      <c r="H48" s="22" t="s">
        <v>49</v>
      </c>
      <c r="I48" s="29">
        <v>20.18</v>
      </c>
      <c r="J48" s="29">
        <v>18.760000000000002</v>
      </c>
      <c r="K48" s="27" t="str">
        <f t="shared" si="0"/>
        <v>Yes</v>
      </c>
    </row>
    <row r="49" spans="1:11" x14ac:dyDescent="0.25">
      <c r="A49" s="42" t="s">
        <v>865</v>
      </c>
      <c r="B49" s="22" t="s">
        <v>49</v>
      </c>
      <c r="C49" s="93">
        <v>89.140797890000002</v>
      </c>
      <c r="D49" s="27" t="str">
        <f t="shared" ref="D49:D50" si="25">IF($B49="N/A","N/A",IF(C49&gt;15,"No",IF(C49&lt;-15,"No","Yes")))</f>
        <v>N/A</v>
      </c>
      <c r="E49" s="29">
        <v>93.272208031999995</v>
      </c>
      <c r="F49" s="27" t="str">
        <f t="shared" ref="F49:F50" si="26">IF($B49="N/A","N/A",IF(E49&gt;15,"No",IF(E49&lt;-15,"No","Yes")))</f>
        <v>N/A</v>
      </c>
      <c r="G49" s="29">
        <v>95.786753669000007</v>
      </c>
      <c r="H49" s="27" t="str">
        <f t="shared" ref="H49:H50" si="27">IF($B49="N/A","N/A",IF(G49&gt;15,"No",IF(G49&lt;-15,"No","Yes")))</f>
        <v>N/A</v>
      </c>
      <c r="I49" s="29">
        <v>4.6349999999999998</v>
      </c>
      <c r="J49" s="29">
        <v>2.6960000000000002</v>
      </c>
      <c r="K49" s="27" t="str">
        <f t="shared" si="0"/>
        <v>Yes</v>
      </c>
    </row>
    <row r="50" spans="1:11" x14ac:dyDescent="0.25">
      <c r="A50" s="42" t="s">
        <v>866</v>
      </c>
      <c r="B50" s="22" t="s">
        <v>49</v>
      </c>
      <c r="C50" s="93">
        <v>0</v>
      </c>
      <c r="D50" s="27" t="str">
        <f t="shared" si="25"/>
        <v>N/A</v>
      </c>
      <c r="E50" s="29">
        <v>0</v>
      </c>
      <c r="F50" s="27" t="str">
        <f t="shared" si="26"/>
        <v>N/A</v>
      </c>
      <c r="G50" s="29">
        <v>0</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72560748</v>
      </c>
      <c r="D52" s="27" t="str">
        <f>IF($B52="N/A","N/A",IF(C52&gt;15,"No",IF(C52&lt;-15,"No","Yes")))</f>
        <v>N/A</v>
      </c>
      <c r="E52" s="23">
        <v>77029786</v>
      </c>
      <c r="F52" s="27" t="str">
        <f>IF($B52="N/A","N/A",IF(E52&gt;15,"No",IF(E52&lt;-15,"No","Yes")))</f>
        <v>N/A</v>
      </c>
      <c r="G52" s="23">
        <v>90484743</v>
      </c>
      <c r="H52" s="27" t="str">
        <f>IF($B52="N/A","N/A",IF(G52&gt;15,"No",IF(G52&lt;-15,"No","Yes")))</f>
        <v>N/A</v>
      </c>
      <c r="I52" s="29">
        <v>6.1589999999999998</v>
      </c>
      <c r="J52" s="29">
        <v>17.47</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5.6321373644000001</v>
      </c>
      <c r="D55" s="27" t="str">
        <f t="shared" ref="D55:D61" si="29">IF($B55="N/A","N/A",IF(C55&gt;15,"No",IF(C55&lt;-15,"No","Yes")))</f>
        <v>N/A</v>
      </c>
      <c r="E55" s="29">
        <v>6.1915399843000003</v>
      </c>
      <c r="F55" s="27" t="str">
        <f t="shared" ref="F55:F61" si="30">IF($B55="N/A","N/A",IF(E55&gt;15,"No",IF(E55&lt;-15,"No","Yes")))</f>
        <v>N/A</v>
      </c>
      <c r="G55" s="29">
        <v>5.4501088652999998</v>
      </c>
      <c r="H55" s="27" t="str">
        <f t="shared" ref="H55:H61" si="31">IF($B55="N/A","N/A",IF(G55&gt;15,"No",IF(G55&lt;-15,"No","Yes")))</f>
        <v>N/A</v>
      </c>
      <c r="I55" s="29">
        <v>9.9320000000000004</v>
      </c>
      <c r="J55" s="29">
        <v>-12</v>
      </c>
      <c r="K55" s="27" t="str">
        <f t="shared" si="28"/>
        <v>Yes</v>
      </c>
    </row>
    <row r="56" spans="1:11" x14ac:dyDescent="0.25">
      <c r="A56" s="88" t="s">
        <v>203</v>
      </c>
      <c r="B56" s="22" t="s">
        <v>49</v>
      </c>
      <c r="C56" s="93">
        <v>2.9164626000000001E-3</v>
      </c>
      <c r="D56" s="27" t="str">
        <f t="shared" si="29"/>
        <v>N/A</v>
      </c>
      <c r="E56" s="29">
        <v>7.2956447999999998E-3</v>
      </c>
      <c r="F56" s="27" t="str">
        <f t="shared" si="30"/>
        <v>N/A</v>
      </c>
      <c r="G56" s="29">
        <v>4.4879376999999998E-3</v>
      </c>
      <c r="H56" s="27" t="str">
        <f t="shared" si="31"/>
        <v>N/A</v>
      </c>
      <c r="I56" s="29">
        <v>150.19999999999999</v>
      </c>
      <c r="J56" s="29">
        <v>-38.5</v>
      </c>
      <c r="K56" s="27" t="str">
        <f t="shared" si="28"/>
        <v>No</v>
      </c>
    </row>
    <row r="57" spans="1:11" ht="12.75" customHeight="1" x14ac:dyDescent="0.25">
      <c r="A57" s="88" t="s">
        <v>204</v>
      </c>
      <c r="B57" s="22" t="s">
        <v>49</v>
      </c>
      <c r="C57" s="93">
        <v>8.6426699999999997E-5</v>
      </c>
      <c r="D57" s="27" t="str">
        <f t="shared" si="29"/>
        <v>N/A</v>
      </c>
      <c r="E57" s="29">
        <v>2.4447530000000001E-4</v>
      </c>
      <c r="F57" s="27" t="str">
        <f t="shared" si="30"/>
        <v>N/A</v>
      </c>
      <c r="G57" s="29">
        <v>1.02872502E-2</v>
      </c>
      <c r="H57" s="27" t="str">
        <f t="shared" si="31"/>
        <v>N/A</v>
      </c>
      <c r="I57" s="29">
        <v>182.9</v>
      </c>
      <c r="J57" s="29">
        <v>4108</v>
      </c>
      <c r="K57" s="27" t="str">
        <f t="shared" si="28"/>
        <v>No</v>
      </c>
    </row>
    <row r="58" spans="1:11" x14ac:dyDescent="0.25">
      <c r="A58" s="88" t="s">
        <v>205</v>
      </c>
      <c r="B58" s="22" t="s">
        <v>49</v>
      </c>
      <c r="C58" s="93">
        <v>5.8989401156000003</v>
      </c>
      <c r="D58" s="27" t="str">
        <f t="shared" si="29"/>
        <v>N/A</v>
      </c>
      <c r="E58" s="29">
        <v>6.4741864612000004</v>
      </c>
      <c r="F58" s="27" t="str">
        <f t="shared" si="30"/>
        <v>N/A</v>
      </c>
      <c r="G58" s="29">
        <v>5.7121293866</v>
      </c>
      <c r="H58" s="27" t="str">
        <f t="shared" si="31"/>
        <v>N/A</v>
      </c>
      <c r="I58" s="29">
        <v>9.7520000000000007</v>
      </c>
      <c r="J58" s="29">
        <v>-11.8</v>
      </c>
      <c r="K58" s="27" t="str">
        <f t="shared" si="28"/>
        <v>Yes</v>
      </c>
    </row>
    <row r="59" spans="1:11" x14ac:dyDescent="0.25">
      <c r="A59" s="88" t="s">
        <v>797</v>
      </c>
      <c r="B59" s="22" t="s">
        <v>49</v>
      </c>
      <c r="C59" s="93">
        <v>13.689093940999999</v>
      </c>
      <c r="D59" s="27" t="str">
        <f t="shared" si="29"/>
        <v>N/A</v>
      </c>
      <c r="E59" s="29">
        <v>20.220087571000001</v>
      </c>
      <c r="F59" s="27" t="str">
        <f t="shared" si="30"/>
        <v>N/A</v>
      </c>
      <c r="G59" s="29">
        <v>19.699353885000001</v>
      </c>
      <c r="H59" s="27" t="str">
        <f t="shared" si="31"/>
        <v>N/A</v>
      </c>
      <c r="I59" s="29">
        <v>47.71</v>
      </c>
      <c r="J59" s="29">
        <v>-2.58</v>
      </c>
      <c r="K59" s="27" t="str">
        <f t="shared" si="28"/>
        <v>Yes</v>
      </c>
    </row>
    <row r="60" spans="1:11" x14ac:dyDescent="0.25">
      <c r="A60" s="88" t="s">
        <v>798</v>
      </c>
      <c r="B60" s="22" t="s">
        <v>49</v>
      </c>
      <c r="C60" s="93">
        <v>16.499139624000001</v>
      </c>
      <c r="D60" s="27" t="str">
        <f t="shared" si="29"/>
        <v>N/A</v>
      </c>
      <c r="E60" s="29">
        <v>20.368827837000001</v>
      </c>
      <c r="F60" s="27" t="str">
        <f t="shared" si="30"/>
        <v>N/A</v>
      </c>
      <c r="G60" s="29">
        <v>19.528231609999999</v>
      </c>
      <c r="H60" s="27" t="str">
        <f t="shared" si="31"/>
        <v>N/A</v>
      </c>
      <c r="I60" s="29">
        <v>23.45</v>
      </c>
      <c r="J60" s="29">
        <v>-4.13</v>
      </c>
      <c r="K60" s="27" t="str">
        <f t="shared" si="28"/>
        <v>Yes</v>
      </c>
    </row>
    <row r="61" spans="1:11" x14ac:dyDescent="0.25">
      <c r="A61" s="88" t="s">
        <v>867</v>
      </c>
      <c r="B61" s="22" t="s">
        <v>49</v>
      </c>
      <c r="C61" s="93">
        <v>66.481895969000007</v>
      </c>
      <c r="D61" s="27" t="str">
        <f t="shared" si="29"/>
        <v>N/A</v>
      </c>
      <c r="E61" s="29">
        <v>60.983844613000002</v>
      </c>
      <c r="F61" s="27" t="str">
        <f t="shared" si="30"/>
        <v>N/A</v>
      </c>
      <c r="G61" s="29">
        <v>57.291585609999998</v>
      </c>
      <c r="H61" s="27" t="str">
        <f t="shared" si="31"/>
        <v>N/A</v>
      </c>
      <c r="I61" s="29">
        <v>-8.27</v>
      </c>
      <c r="J61" s="29">
        <v>-6.05</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82.378762136999995</v>
      </c>
      <c r="D63" s="27" t="str">
        <f>IF($B63="N/A","N/A",IF(C63&gt;95,"Yes","No"))</f>
        <v>No</v>
      </c>
      <c r="E63" s="29">
        <v>80.428478666999993</v>
      </c>
      <c r="F63" s="27" t="str">
        <f>IF($B63="N/A","N/A",IF(E63&gt;95,"Yes","No"))</f>
        <v>No</v>
      </c>
      <c r="G63" s="29">
        <v>81.536531522999994</v>
      </c>
      <c r="H63" s="27" t="str">
        <f>IF($B63="N/A","N/A",IF(G63&gt;95,"Yes","No"))</f>
        <v>No</v>
      </c>
      <c r="I63" s="29">
        <v>-2.37</v>
      </c>
      <c r="J63" s="29">
        <v>1.3779999999999999</v>
      </c>
      <c r="K63" s="27" t="str">
        <f t="shared" ref="K63:K73" si="32">IF(J63="Div by 0", "N/A", IF(J63="N/A","N/A", IF(J63&gt;30, "No", IF(J63&lt;-30, "No", "Yes"))))</f>
        <v>Yes</v>
      </c>
    </row>
    <row r="64" spans="1:11" x14ac:dyDescent="0.25">
      <c r="A64" s="88" t="s">
        <v>206</v>
      </c>
      <c r="B64" s="65" t="s">
        <v>84</v>
      </c>
      <c r="C64" s="93">
        <v>43.535875621999999</v>
      </c>
      <c r="D64" s="27" t="str">
        <f>IF($B64="N/A","N/A",IF(C64&gt;90,"No",IF(C64&lt;50,"No","Yes")))</f>
        <v>No</v>
      </c>
      <c r="E64" s="29">
        <v>42.490782721000002</v>
      </c>
      <c r="F64" s="27" t="str">
        <f>IF($B64="N/A","N/A",IF(E64&gt;90,"No",IF(E64&lt;50,"No","Yes")))</f>
        <v>No</v>
      </c>
      <c r="G64" s="29">
        <v>44.287979024000002</v>
      </c>
      <c r="H64" s="27" t="str">
        <f>IF($B64="N/A","N/A",IF(G64&gt;90,"No",IF(G64&lt;50,"No","Yes")))</f>
        <v>No</v>
      </c>
      <c r="I64" s="29">
        <v>-2.4</v>
      </c>
      <c r="J64" s="29">
        <v>4.2300000000000004</v>
      </c>
      <c r="K64" s="27" t="str">
        <f t="shared" si="32"/>
        <v>Yes</v>
      </c>
    </row>
    <row r="65" spans="1:11" x14ac:dyDescent="0.25">
      <c r="A65" s="88" t="s">
        <v>207</v>
      </c>
      <c r="B65" s="65" t="s">
        <v>53</v>
      </c>
      <c r="C65" s="93">
        <v>7.4256152926999999</v>
      </c>
      <c r="D65" s="27" t="str">
        <f t="shared" ref="D65:D70" si="33">IF($B65="N/A","N/A",IF(C65&gt;5,"No",IF(C65&lt;=0,"No","Yes")))</f>
        <v>No</v>
      </c>
      <c r="E65" s="29">
        <v>8.1601992247999995</v>
      </c>
      <c r="F65" s="27" t="str">
        <f t="shared" ref="F65:F70" si="34">IF($B65="N/A","N/A",IF(E65&gt;5,"No",IF(E65&lt;=0,"No","Yes")))</f>
        <v>No</v>
      </c>
      <c r="G65" s="29">
        <v>8.1641343668000008</v>
      </c>
      <c r="H65" s="27" t="str">
        <f t="shared" ref="H65:H70" si="35">IF($B65="N/A","N/A",IF(G65&gt;5,"No",IF(G65&lt;=0,"No","Yes")))</f>
        <v>No</v>
      </c>
      <c r="I65" s="29">
        <v>9.8930000000000007</v>
      </c>
      <c r="J65" s="29">
        <v>4.82E-2</v>
      </c>
      <c r="K65" s="27" t="str">
        <f t="shared" si="32"/>
        <v>Yes</v>
      </c>
    </row>
    <row r="66" spans="1:11" x14ac:dyDescent="0.25">
      <c r="A66" s="88" t="s">
        <v>208</v>
      </c>
      <c r="B66" s="65" t="s">
        <v>53</v>
      </c>
      <c r="C66" s="93">
        <v>4.0549830053999996</v>
      </c>
      <c r="D66" s="27" t="str">
        <f t="shared" si="33"/>
        <v>Yes</v>
      </c>
      <c r="E66" s="29">
        <v>3.4481661418999998</v>
      </c>
      <c r="F66" s="27" t="str">
        <f t="shared" si="34"/>
        <v>Yes</v>
      </c>
      <c r="G66" s="29">
        <v>2.986604051</v>
      </c>
      <c r="H66" s="27" t="str">
        <f t="shared" si="35"/>
        <v>Yes</v>
      </c>
      <c r="I66" s="29">
        <v>-15</v>
      </c>
      <c r="J66" s="29">
        <v>-13.4</v>
      </c>
      <c r="K66" s="27" t="str">
        <f t="shared" si="32"/>
        <v>Yes</v>
      </c>
    </row>
    <row r="67" spans="1:11" x14ac:dyDescent="0.25">
      <c r="A67" s="88" t="s">
        <v>209</v>
      </c>
      <c r="B67" s="65" t="s">
        <v>53</v>
      </c>
      <c r="C67" s="93">
        <v>0.2584000374</v>
      </c>
      <c r="D67" s="27" t="str">
        <f t="shared" si="33"/>
        <v>Yes</v>
      </c>
      <c r="E67" s="29">
        <v>0.2524244323</v>
      </c>
      <c r="F67" s="27" t="str">
        <f t="shared" si="34"/>
        <v>Yes</v>
      </c>
      <c r="G67" s="29">
        <v>0.2434310942</v>
      </c>
      <c r="H67" s="27" t="str">
        <f t="shared" si="35"/>
        <v>Yes</v>
      </c>
      <c r="I67" s="29">
        <v>-2.31</v>
      </c>
      <c r="J67" s="29">
        <v>-3.56</v>
      </c>
      <c r="K67" s="27" t="str">
        <f t="shared" si="32"/>
        <v>Yes</v>
      </c>
    </row>
    <row r="68" spans="1:11" x14ac:dyDescent="0.25">
      <c r="A68" s="88" t="s">
        <v>799</v>
      </c>
      <c r="B68" s="22" t="s">
        <v>49</v>
      </c>
      <c r="C68" s="93">
        <v>0</v>
      </c>
      <c r="D68" s="27" t="str">
        <f t="shared" si="33"/>
        <v>N/A</v>
      </c>
      <c r="E68" s="29">
        <v>1.2981991E-6</v>
      </c>
      <c r="F68" s="27" t="str">
        <f t="shared" si="34"/>
        <v>N/A</v>
      </c>
      <c r="G68" s="29">
        <v>0</v>
      </c>
      <c r="H68" s="27" t="str">
        <f t="shared" si="35"/>
        <v>N/A</v>
      </c>
      <c r="I68" s="29" t="s">
        <v>1205</v>
      </c>
      <c r="J68" s="29">
        <v>-100</v>
      </c>
      <c r="K68" s="27" t="str">
        <f t="shared" si="32"/>
        <v>No</v>
      </c>
    </row>
    <row r="69" spans="1:11" x14ac:dyDescent="0.25">
      <c r="A69" s="88" t="s">
        <v>800</v>
      </c>
      <c r="B69" s="22" t="s">
        <v>49</v>
      </c>
      <c r="C69" s="93">
        <v>0</v>
      </c>
      <c r="D69" s="27" t="str">
        <f t="shared" si="33"/>
        <v>N/A</v>
      </c>
      <c r="E69" s="29">
        <v>0</v>
      </c>
      <c r="F69" s="27" t="str">
        <f t="shared" si="34"/>
        <v>N/A</v>
      </c>
      <c r="G69" s="29">
        <v>0</v>
      </c>
      <c r="H69" s="27" t="str">
        <f t="shared" si="35"/>
        <v>N/A</v>
      </c>
      <c r="I69" s="29" t="s">
        <v>1205</v>
      </c>
      <c r="J69" s="29" t="s">
        <v>1205</v>
      </c>
      <c r="K69" s="27" t="str">
        <f t="shared" si="32"/>
        <v>N/A</v>
      </c>
    </row>
    <row r="70" spans="1:11" ht="12.75" customHeight="1" x14ac:dyDescent="0.25">
      <c r="A70" s="88" t="s">
        <v>801</v>
      </c>
      <c r="B70" s="22" t="s">
        <v>49</v>
      </c>
      <c r="C70" s="93">
        <v>0</v>
      </c>
      <c r="D70" s="27" t="str">
        <f t="shared" si="33"/>
        <v>N/A</v>
      </c>
      <c r="E70" s="29">
        <v>0</v>
      </c>
      <c r="F70" s="27" t="str">
        <f t="shared" si="34"/>
        <v>N/A</v>
      </c>
      <c r="G70" s="29">
        <v>0</v>
      </c>
      <c r="H70" s="27" t="str">
        <f t="shared" si="35"/>
        <v>N/A</v>
      </c>
      <c r="I70" s="29" t="s">
        <v>1205</v>
      </c>
      <c r="J70" s="29" t="s">
        <v>1205</v>
      </c>
      <c r="K70" s="27" t="str">
        <f t="shared" si="32"/>
        <v>N/A</v>
      </c>
    </row>
    <row r="71" spans="1:11" x14ac:dyDescent="0.25">
      <c r="A71" s="88" t="s">
        <v>210</v>
      </c>
      <c r="B71" s="22" t="s">
        <v>124</v>
      </c>
      <c r="C71" s="93">
        <v>1.5597964894</v>
      </c>
      <c r="D71" s="27" t="str">
        <f>IF($B71="N/A","N/A",IF(C71&gt;10,"No",IF(C71&lt;1,"No","Yes")))</f>
        <v>Yes</v>
      </c>
      <c r="E71" s="29">
        <v>1.4149695287999999</v>
      </c>
      <c r="F71" s="27" t="str">
        <f>IF($B71="N/A","N/A",IF(E71&gt;10,"No",IF(E71&lt;1,"No","Yes")))</f>
        <v>Yes</v>
      </c>
      <c r="G71" s="29">
        <v>1.4197144816</v>
      </c>
      <c r="H71" s="27" t="str">
        <f>IF($B71="N/A","N/A",IF(G71&gt;10,"No",IF(G71&lt;1,"No","Yes")))</f>
        <v>Yes</v>
      </c>
      <c r="I71" s="29">
        <v>-9.2799999999999994</v>
      </c>
      <c r="J71" s="29">
        <v>0.33529999999999999</v>
      </c>
      <c r="K71" s="27" t="str">
        <f t="shared" si="32"/>
        <v>Yes</v>
      </c>
    </row>
    <row r="72" spans="1:11" x14ac:dyDescent="0.25">
      <c r="A72" s="88" t="s">
        <v>211</v>
      </c>
      <c r="B72" s="99" t="s">
        <v>62</v>
      </c>
      <c r="C72" s="93">
        <v>15.829420612</v>
      </c>
      <c r="D72" s="27" t="str">
        <f>IF($B72="N/A","N/A",IF(C72&gt;10,"No",IF(C72&lt;=0,"No","Yes")))</f>
        <v>No</v>
      </c>
      <c r="E72" s="29">
        <v>15.421264444</v>
      </c>
      <c r="F72" s="27" t="str">
        <f>IF($B72="N/A","N/A",IF(E72&gt;10,"No",IF(E72&lt;=0,"No","Yes")))</f>
        <v>No</v>
      </c>
      <c r="G72" s="29">
        <v>14.963537002000001</v>
      </c>
      <c r="H72" s="27" t="str">
        <f>IF($B72="N/A","N/A",IF(G72&gt;10,"No",IF(G72&lt;=0,"No","Yes")))</f>
        <v>No</v>
      </c>
      <c r="I72" s="29">
        <v>-2.58</v>
      </c>
      <c r="J72" s="29">
        <v>-2.97</v>
      </c>
      <c r="K72" s="27" t="str">
        <f t="shared" si="32"/>
        <v>Yes</v>
      </c>
    </row>
    <row r="73" spans="1:11" x14ac:dyDescent="0.25">
      <c r="A73" s="88" t="s">
        <v>212</v>
      </c>
      <c r="B73" s="65" t="s">
        <v>85</v>
      </c>
      <c r="C73" s="93">
        <v>17.621237863000001</v>
      </c>
      <c r="D73" s="27" t="str">
        <f>IF($B73="N/A","N/A",IF(C73&gt;=5,"No",IF(C73&lt;0,"No","Yes")))</f>
        <v>No</v>
      </c>
      <c r="E73" s="29">
        <v>19.562518321999999</v>
      </c>
      <c r="F73" s="27" t="str">
        <f>IF($B73="N/A","N/A",IF(E73&gt;=5,"No",IF(E73&lt;0,"No","Yes")))</f>
        <v>No</v>
      </c>
      <c r="G73" s="29">
        <v>18.452242275</v>
      </c>
      <c r="H73" s="27" t="str">
        <f>IF($B73="N/A","N/A",IF(G73&gt;=5,"No",IF(G73&lt;0,"No","Yes")))</f>
        <v>No</v>
      </c>
      <c r="I73" s="29">
        <v>11.02</v>
      </c>
      <c r="J73" s="29">
        <v>-5.68</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8.5012905299999997E-2</v>
      </c>
      <c r="D75" s="27" t="str">
        <f>IF($B75="N/A","N/A",IF(C75&gt;15,"No",IF(C75&lt;=0,"No","Yes")))</f>
        <v>Yes</v>
      </c>
      <c r="E75" s="29">
        <v>9.4234975499999998E-2</v>
      </c>
      <c r="F75" s="27" t="str">
        <f>IF($B75="N/A","N/A",IF(E75&gt;15,"No",IF(E75&lt;=0,"No","Yes")))</f>
        <v>Yes</v>
      </c>
      <c r="G75" s="29">
        <v>0.1139893827</v>
      </c>
      <c r="H75" s="27" t="str">
        <f>IF($B75="N/A","N/A",IF(G75&gt;15,"No",IF(G75&lt;=0,"No","Yes")))</f>
        <v>Yes</v>
      </c>
      <c r="I75" s="29">
        <v>10.85</v>
      </c>
      <c r="J75" s="29">
        <v>20.96</v>
      </c>
      <c r="K75" s="27" t="str">
        <f>IF(J75="Div by 0", "N/A", IF(J75="N/A","N/A", IF(J75&gt;30, "No", IF(J75&lt;-30, "No", "Yes"))))</f>
        <v>Yes</v>
      </c>
    </row>
    <row r="76" spans="1:11" x14ac:dyDescent="0.25">
      <c r="A76" s="88" t="s">
        <v>176</v>
      </c>
      <c r="B76" s="22" t="s">
        <v>49</v>
      </c>
      <c r="C76" s="95">
        <v>77.940083649000002</v>
      </c>
      <c r="D76" s="27" t="str">
        <f>IF($B76="N/A","N/A",IF(C76&gt;15,"No",IF(C76&lt;-15,"No","Yes")))</f>
        <v>N/A</v>
      </c>
      <c r="E76" s="63">
        <v>82.123613770999995</v>
      </c>
      <c r="F76" s="27" t="str">
        <f>IF($B76="N/A","N/A",IF(E76&gt;15,"No",IF(E76&lt;-15,"No","Yes")))</f>
        <v>N/A</v>
      </c>
      <c r="G76" s="63">
        <v>85.777949061000001</v>
      </c>
      <c r="H76" s="27" t="str">
        <f>IF($B76="N/A","N/A",IF(G76&gt;15,"No",IF(G76&lt;-15,"No","Yes")))</f>
        <v>N/A</v>
      </c>
      <c r="I76" s="29">
        <v>5.3680000000000003</v>
      </c>
      <c r="J76" s="29">
        <v>4.45</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16.333876863</v>
      </c>
      <c r="D78" s="27" t="str">
        <f>IF($B78="N/A","N/A",IF(C78&gt;35,"No",IF(C78&lt;10,"No","Yes")))</f>
        <v>Yes</v>
      </c>
      <c r="E78" s="29">
        <v>14.313012563999999</v>
      </c>
      <c r="F78" s="27" t="str">
        <f>IF($B78="N/A","N/A",IF(E78&gt;35,"No",IF(E78&lt;10,"No","Yes")))</f>
        <v>Yes</v>
      </c>
      <c r="G78" s="29">
        <v>13.954642055000001</v>
      </c>
      <c r="H78" s="27" t="str">
        <f>IF($B78="N/A","N/A",IF(G78&gt;35,"No",IF(G78&lt;10,"No","Yes")))</f>
        <v>Yes</v>
      </c>
      <c r="I78" s="29">
        <v>-12.4</v>
      </c>
      <c r="J78" s="29">
        <v>-2.5</v>
      </c>
      <c r="K78" s="27" t="str">
        <f t="shared" ref="K78:K103" si="36">IF(J78="Div by 0", "N/A", IF(J78="N/A","N/A", IF(J78&gt;30, "No", IF(J78&lt;-30, "No", "Yes"))))</f>
        <v>Yes</v>
      </c>
    </row>
    <row r="79" spans="1:11" x14ac:dyDescent="0.25">
      <c r="A79" s="88" t="s">
        <v>214</v>
      </c>
      <c r="B79" s="22" t="s">
        <v>69</v>
      </c>
      <c r="C79" s="93">
        <v>17.876467255000001</v>
      </c>
      <c r="D79" s="27" t="str">
        <f>IF($B79="N/A","N/A",IF(C79&gt;20,"No",IF(C79&lt;2,"No","Yes")))</f>
        <v>Yes</v>
      </c>
      <c r="E79" s="29">
        <v>19.342529636999998</v>
      </c>
      <c r="F79" s="27" t="str">
        <f>IF($B79="N/A","N/A",IF(E79&gt;20,"No",IF(E79&lt;2,"No","Yes")))</f>
        <v>Yes</v>
      </c>
      <c r="G79" s="29">
        <v>21.145469795</v>
      </c>
      <c r="H79" s="27" t="str">
        <f>IF($B79="N/A","N/A",IF(G79&gt;20,"No",IF(G79&lt;2,"No","Yes")))</f>
        <v>No</v>
      </c>
      <c r="I79" s="29">
        <v>8.2010000000000005</v>
      </c>
      <c r="J79" s="29">
        <v>9.3209999999999997</v>
      </c>
      <c r="K79" s="27" t="str">
        <f t="shared" si="36"/>
        <v>Yes</v>
      </c>
    </row>
    <row r="80" spans="1:11" x14ac:dyDescent="0.25">
      <c r="A80" s="88" t="s">
        <v>215</v>
      </c>
      <c r="B80" s="22" t="s">
        <v>88</v>
      </c>
      <c r="C80" s="93">
        <v>0.75100363059999997</v>
      </c>
      <c r="D80" s="27" t="str">
        <f>IF($B80="N/A","N/A",IF(C80&gt;8,"No",IF(C80&lt;0.5,"No","Yes")))</f>
        <v>Yes</v>
      </c>
      <c r="E80" s="29">
        <v>0.70603890719999995</v>
      </c>
      <c r="F80" s="27" t="str">
        <f>IF($B80="N/A","N/A",IF(E80&gt;8,"No",IF(E80&lt;0.5,"No","Yes")))</f>
        <v>Yes</v>
      </c>
      <c r="G80" s="29">
        <v>0.69887362119999996</v>
      </c>
      <c r="H80" s="27" t="str">
        <f>IF($B80="N/A","N/A",IF(G80&gt;8,"No",IF(G80&lt;0.5,"No","Yes")))</f>
        <v>Yes</v>
      </c>
      <c r="I80" s="29">
        <v>-5.99</v>
      </c>
      <c r="J80" s="29">
        <v>-1.01</v>
      </c>
      <c r="K80" s="27" t="str">
        <f t="shared" si="36"/>
        <v>Yes</v>
      </c>
    </row>
    <row r="81" spans="1:11" x14ac:dyDescent="0.25">
      <c r="A81" s="88" t="s">
        <v>216</v>
      </c>
      <c r="B81" s="22" t="s">
        <v>70</v>
      </c>
      <c r="C81" s="93">
        <v>2.9302100960000002</v>
      </c>
      <c r="D81" s="27" t="str">
        <f>IF($B81="N/A","N/A",IF(C81&gt;25,"No",IF(C81&lt;3,"No","Yes")))</f>
        <v>No</v>
      </c>
      <c r="E81" s="29">
        <v>2.7762791213</v>
      </c>
      <c r="F81" s="27" t="str">
        <f>IF($B81="N/A","N/A",IF(E81&gt;25,"No",IF(E81&lt;3,"No","Yes")))</f>
        <v>No</v>
      </c>
      <c r="G81" s="29">
        <v>2.9057605877000001</v>
      </c>
      <c r="H81" s="27" t="str">
        <f>IF($B81="N/A","N/A",IF(G81&gt;25,"No",IF(G81&lt;3,"No","Yes")))</f>
        <v>No</v>
      </c>
      <c r="I81" s="29">
        <v>-5.25</v>
      </c>
      <c r="J81" s="29">
        <v>4.6639999999999997</v>
      </c>
      <c r="K81" s="27" t="str">
        <f t="shared" si="36"/>
        <v>Yes</v>
      </c>
    </row>
    <row r="82" spans="1:11" x14ac:dyDescent="0.25">
      <c r="A82" s="88" t="s">
        <v>217</v>
      </c>
      <c r="B82" s="22" t="s">
        <v>71</v>
      </c>
      <c r="C82" s="93">
        <v>1.4888604385999999</v>
      </c>
      <c r="D82" s="27" t="str">
        <f>IF($B82="N/A","N/A",IF(C82&gt;25,"No",IF(C82&lt;2,"No","Yes")))</f>
        <v>No</v>
      </c>
      <c r="E82" s="29">
        <v>1.3120829884</v>
      </c>
      <c r="F82" s="27" t="str">
        <f>IF($B82="N/A","N/A",IF(E82&gt;25,"No",IF(E82&lt;2,"No","Yes")))</f>
        <v>No</v>
      </c>
      <c r="G82" s="29">
        <v>1.2656166796999999</v>
      </c>
      <c r="H82" s="27" t="str">
        <f>IF($B82="N/A","N/A",IF(G82&gt;25,"No",IF(G82&lt;2,"No","Yes")))</f>
        <v>No</v>
      </c>
      <c r="I82" s="29">
        <v>-11.9</v>
      </c>
      <c r="J82" s="29">
        <v>-3.54</v>
      </c>
      <c r="K82" s="27" t="str">
        <f t="shared" si="36"/>
        <v>Yes</v>
      </c>
    </row>
    <row r="83" spans="1:11" x14ac:dyDescent="0.25">
      <c r="A83" s="88" t="s">
        <v>218</v>
      </c>
      <c r="B83" s="22" t="s">
        <v>72</v>
      </c>
      <c r="C83" s="93">
        <v>1.5948344702999999</v>
      </c>
      <c r="D83" s="27" t="str">
        <f>IF($B83="N/A","N/A",IF(C83&gt;25,"No",IF(C83&lt;=0,"No","Yes")))</f>
        <v>Yes</v>
      </c>
      <c r="E83" s="29">
        <v>1.5932669069000001</v>
      </c>
      <c r="F83" s="27" t="str">
        <f>IF($B83="N/A","N/A",IF(E83&gt;25,"No",IF(E83&lt;=0,"No","Yes")))</f>
        <v>Yes</v>
      </c>
      <c r="G83" s="29">
        <v>1.6866500907999999</v>
      </c>
      <c r="H83" s="27" t="str">
        <f>IF($B83="N/A","N/A",IF(G83&gt;25,"No",IF(G83&lt;=0,"No","Yes")))</f>
        <v>Yes</v>
      </c>
      <c r="I83" s="29">
        <v>-9.8000000000000004E-2</v>
      </c>
      <c r="J83" s="29">
        <v>5.8609999999999998</v>
      </c>
      <c r="K83" s="27" t="str">
        <f t="shared" si="36"/>
        <v>Yes</v>
      </c>
    </row>
    <row r="84" spans="1:11" x14ac:dyDescent="0.25">
      <c r="A84" s="88" t="s">
        <v>219</v>
      </c>
      <c r="B84" s="22" t="s">
        <v>74</v>
      </c>
      <c r="C84" s="93">
        <v>25.456518869</v>
      </c>
      <c r="D84" s="27" t="str">
        <f>IF($B84="N/A","N/A",IF(C84&gt;20,"No",IF(C84&lt;4,"No","Yes")))</f>
        <v>No</v>
      </c>
      <c r="E84" s="29">
        <v>24.233135505</v>
      </c>
      <c r="F84" s="27" t="str">
        <f>IF($B84="N/A","N/A",IF(E84&gt;20,"No",IF(E84&lt;4,"No","Yes")))</f>
        <v>No</v>
      </c>
      <c r="G84" s="29">
        <v>24.367333396999999</v>
      </c>
      <c r="H84" s="27" t="str">
        <f>IF($B84="N/A","N/A",IF(G84&gt;20,"No",IF(G84&lt;4,"No","Yes")))</f>
        <v>No</v>
      </c>
      <c r="I84" s="29">
        <v>-4.8099999999999996</v>
      </c>
      <c r="J84" s="29">
        <v>0.55379999999999996</v>
      </c>
      <c r="K84" s="27" t="str">
        <f t="shared" si="36"/>
        <v>Yes</v>
      </c>
    </row>
    <row r="85" spans="1:11" x14ac:dyDescent="0.25">
      <c r="A85" s="88" t="s">
        <v>220</v>
      </c>
      <c r="B85" s="22" t="s">
        <v>75</v>
      </c>
      <c r="C85" s="93">
        <v>9.4893374599999997E-2</v>
      </c>
      <c r="D85" s="27" t="str">
        <f>IF($B85="N/A","N/A",IF(C85&gt;=3,"No",IF(C85&lt;0,"No","Yes")))</f>
        <v>Yes</v>
      </c>
      <c r="E85" s="29">
        <v>6.6809501600000001E-2</v>
      </c>
      <c r="F85" s="27" t="str">
        <f>IF($B85="N/A","N/A",IF(E85&gt;=3,"No",IF(E85&lt;0,"No","Yes")))</f>
        <v>Yes</v>
      </c>
      <c r="G85" s="29">
        <v>0</v>
      </c>
      <c r="H85" s="27" t="str">
        <f>IF($B85="N/A","N/A",IF(G85&gt;=3,"No",IF(G85&lt;0,"No","Yes")))</f>
        <v>Yes</v>
      </c>
      <c r="I85" s="29">
        <v>-29.6</v>
      </c>
      <c r="J85" s="29">
        <v>-100</v>
      </c>
      <c r="K85" s="27" t="str">
        <f t="shared" si="36"/>
        <v>No</v>
      </c>
    </row>
    <row r="86" spans="1:11" x14ac:dyDescent="0.25">
      <c r="A86" s="88" t="s">
        <v>221</v>
      </c>
      <c r="B86" s="22" t="s">
        <v>76</v>
      </c>
      <c r="C86" s="93">
        <v>14.593283302</v>
      </c>
      <c r="D86" s="27" t="str">
        <f>IF($B86="N/A","N/A",IF(C86&gt;=25,"No",IF(C86&lt;0,"No","Yes")))</f>
        <v>Yes</v>
      </c>
      <c r="E86" s="29">
        <v>16.355010391</v>
      </c>
      <c r="F86" s="27" t="str">
        <f>IF($B86="N/A","N/A",IF(E86&gt;=25,"No",IF(E86&lt;0,"No","Yes")))</f>
        <v>Yes</v>
      </c>
      <c r="G86" s="29">
        <v>15.087430817</v>
      </c>
      <c r="H86" s="27" t="str">
        <f>IF($B86="N/A","N/A",IF(G86&gt;=25,"No",IF(G86&lt;0,"No","Yes")))</f>
        <v>Yes</v>
      </c>
      <c r="I86" s="29">
        <v>12.07</v>
      </c>
      <c r="J86" s="29">
        <v>-7.75</v>
      </c>
      <c r="K86" s="27" t="str">
        <f t="shared" si="36"/>
        <v>Yes</v>
      </c>
    </row>
    <row r="87" spans="1:11" x14ac:dyDescent="0.25">
      <c r="A87" s="88" t="s">
        <v>222</v>
      </c>
      <c r="B87" s="22" t="s">
        <v>123</v>
      </c>
      <c r="C87" s="93">
        <v>6.4742409043000002</v>
      </c>
      <c r="D87" s="27" t="str">
        <f>IF($B87="N/A","N/A",IF(C87&gt;3,"Yes","No"))</f>
        <v>Yes</v>
      </c>
      <c r="E87" s="29">
        <v>6.4404795778999997</v>
      </c>
      <c r="F87" s="27" t="str">
        <f>IF($B87="N/A","N/A",IF(E87&gt;3,"Yes","No"))</f>
        <v>Yes</v>
      </c>
      <c r="G87" s="29">
        <v>6.1990373337999998</v>
      </c>
      <c r="H87" s="27" t="str">
        <f>IF($B87="N/A","N/A",IF(G87&gt;3,"Yes","No"))</f>
        <v>Yes</v>
      </c>
      <c r="I87" s="29">
        <v>-0.52100000000000002</v>
      </c>
      <c r="J87" s="29">
        <v>-3.75</v>
      </c>
      <c r="K87" s="27" t="str">
        <f t="shared" si="36"/>
        <v>Yes</v>
      </c>
    </row>
    <row r="88" spans="1:11" x14ac:dyDescent="0.25">
      <c r="A88" s="88" t="s">
        <v>223</v>
      </c>
      <c r="B88" s="22" t="s">
        <v>122</v>
      </c>
      <c r="C88" s="93">
        <v>2.7391304426</v>
      </c>
      <c r="D88" s="27" t="str">
        <f>IF($B88="N/A","N/A",IF(C88&gt;1,"Yes","No"))</f>
        <v>Yes</v>
      </c>
      <c r="E88" s="29">
        <v>2.9844187118000001</v>
      </c>
      <c r="F88" s="27" t="str">
        <f>IF($B88="N/A","N/A",IF(E88&gt;1,"Yes","No"))</f>
        <v>Yes</v>
      </c>
      <c r="G88" s="29">
        <v>3.2654145903999998</v>
      </c>
      <c r="H88" s="27" t="str">
        <f>IF($B88="N/A","N/A",IF(G88&gt;1,"Yes","No"))</f>
        <v>Yes</v>
      </c>
      <c r="I88" s="29">
        <v>8.9550000000000001</v>
      </c>
      <c r="J88" s="29">
        <v>9.4149999999999991</v>
      </c>
      <c r="K88" s="27" t="str">
        <f t="shared" si="36"/>
        <v>Yes</v>
      </c>
    </row>
    <row r="89" spans="1:11" x14ac:dyDescent="0.25">
      <c r="A89" s="88" t="s">
        <v>224</v>
      </c>
      <c r="B89" s="22" t="s">
        <v>49</v>
      </c>
      <c r="C89" s="93">
        <v>1.92915632E-2</v>
      </c>
      <c r="D89" s="27" t="str">
        <f>IF($B89="N/A","N/A",IF(C89&gt;15,"No",IF(C89&lt;-15,"No","Yes")))</f>
        <v>N/A</v>
      </c>
      <c r="E89" s="29">
        <v>1.6384271999999998E-2</v>
      </c>
      <c r="F89" s="27" t="str">
        <f>IF($B89="N/A","N/A",IF(E89&gt;15,"No",IF(E89&lt;-15,"No","Yes")))</f>
        <v>N/A</v>
      </c>
      <c r="G89" s="29">
        <v>1.4564886399999999E-2</v>
      </c>
      <c r="H89" s="27" t="str">
        <f>IF($B89="N/A","N/A",IF(G89&gt;15,"No",IF(G89&lt;-15,"No","Yes")))</f>
        <v>N/A</v>
      </c>
      <c r="I89" s="29">
        <v>-15.1</v>
      </c>
      <c r="J89" s="29">
        <v>-11.1</v>
      </c>
      <c r="K89" s="27" t="str">
        <f t="shared" si="36"/>
        <v>Yes</v>
      </c>
    </row>
    <row r="90" spans="1:11" x14ac:dyDescent="0.25">
      <c r="A90" s="88" t="s">
        <v>225</v>
      </c>
      <c r="B90" s="22" t="s">
        <v>49</v>
      </c>
      <c r="C90" s="93">
        <v>9.8594278000000007E-3</v>
      </c>
      <c r="D90" s="27" t="str">
        <f>IF($B90="N/A","N/A",IF(C90&gt;15,"No",IF(C90&lt;-15,"No","Yes")))</f>
        <v>N/A</v>
      </c>
      <c r="E90" s="29">
        <v>8.6744846000000007E-3</v>
      </c>
      <c r="F90" s="27" t="str">
        <f>IF($B90="N/A","N/A",IF(E90&gt;15,"No",IF(E90&lt;-15,"No","Yes")))</f>
        <v>N/A</v>
      </c>
      <c r="G90" s="29">
        <v>7.4211405999999999E-3</v>
      </c>
      <c r="H90" s="27" t="str">
        <f>IF($B90="N/A","N/A",IF(G90&gt;15,"No",IF(G90&lt;-15,"No","Yes")))</f>
        <v>N/A</v>
      </c>
      <c r="I90" s="29">
        <v>-12</v>
      </c>
      <c r="J90" s="29">
        <v>-14.4</v>
      </c>
      <c r="K90" s="27" t="str">
        <f t="shared" si="36"/>
        <v>Yes</v>
      </c>
    </row>
    <row r="91" spans="1:11" x14ac:dyDescent="0.25">
      <c r="A91" s="88" t="s">
        <v>226</v>
      </c>
      <c r="B91" s="22" t="s">
        <v>73</v>
      </c>
      <c r="C91" s="93">
        <v>0.28286206359999999</v>
      </c>
      <c r="D91" s="27" t="str">
        <f>IF($B91="N/A","N/A",IF(C91&gt;0,"Yes","No"))</f>
        <v>Yes</v>
      </c>
      <c r="E91" s="29">
        <v>1.1618758674</v>
      </c>
      <c r="F91" s="27" t="str">
        <f>IF($B91="N/A","N/A",IF(E91&gt;0,"Yes","No"))</f>
        <v>Yes</v>
      </c>
      <c r="G91" s="29">
        <v>1.2697543938</v>
      </c>
      <c r="H91" s="27" t="str">
        <f>IF($B91="N/A","N/A",IF(G91&gt;0,"Yes","No"))</f>
        <v>Yes</v>
      </c>
      <c r="I91" s="29">
        <v>310.8</v>
      </c>
      <c r="J91" s="29">
        <v>9.2850000000000001</v>
      </c>
      <c r="K91" s="27" t="str">
        <f t="shared" si="36"/>
        <v>Yes</v>
      </c>
    </row>
    <row r="92" spans="1:11" x14ac:dyDescent="0.25">
      <c r="A92" s="88" t="s">
        <v>227</v>
      </c>
      <c r="B92" s="22" t="s">
        <v>73</v>
      </c>
      <c r="C92" s="93">
        <v>2.3418367141999998</v>
      </c>
      <c r="D92" s="27" t="str">
        <f>IF($B92="N/A","N/A",IF(C92&gt;0,"Yes","No"))</f>
        <v>Yes</v>
      </c>
      <c r="E92" s="29">
        <v>2.1726759966999998</v>
      </c>
      <c r="F92" s="27" t="str">
        <f>IF($B92="N/A","N/A",IF(E92&gt;0,"Yes","No"))</f>
        <v>Yes</v>
      </c>
      <c r="G92" s="29">
        <v>1.9825320165</v>
      </c>
      <c r="H92" s="27" t="str">
        <f>IF($B92="N/A","N/A",IF(G92&gt;0,"Yes","No"))</f>
        <v>Yes</v>
      </c>
      <c r="I92" s="29">
        <v>-7.22</v>
      </c>
      <c r="J92" s="29">
        <v>-8.75</v>
      </c>
      <c r="K92" s="27" t="str">
        <f t="shared" si="36"/>
        <v>Yes</v>
      </c>
    </row>
    <row r="93" spans="1:11" x14ac:dyDescent="0.25">
      <c r="A93" s="88" t="s">
        <v>228</v>
      </c>
      <c r="B93" s="22" t="s">
        <v>73</v>
      </c>
      <c r="C93" s="93">
        <v>2.2404857106999998</v>
      </c>
      <c r="D93" s="27" t="str">
        <f>IF($B93="N/A","N/A",IF(C93&gt;0,"Yes","No"))</f>
        <v>Yes</v>
      </c>
      <c r="E93" s="29">
        <v>2.4451828338000001</v>
      </c>
      <c r="F93" s="27" t="str">
        <f>IF($B93="N/A","N/A",IF(E93&gt;0,"Yes","No"))</f>
        <v>Yes</v>
      </c>
      <c r="G93" s="29">
        <v>2.3100634766999999</v>
      </c>
      <c r="H93" s="27" t="str">
        <f>IF($B93="N/A","N/A",IF(G93&gt;0,"Yes","No"))</f>
        <v>Yes</v>
      </c>
      <c r="I93" s="29">
        <v>9.1359999999999992</v>
      </c>
      <c r="J93" s="29">
        <v>-5.53</v>
      </c>
      <c r="K93" s="27" t="str">
        <f t="shared" si="36"/>
        <v>Yes</v>
      </c>
    </row>
    <row r="94" spans="1:11" x14ac:dyDescent="0.25">
      <c r="A94" s="88" t="s">
        <v>229</v>
      </c>
      <c r="B94" s="22" t="s">
        <v>122</v>
      </c>
      <c r="C94" s="93">
        <v>0.23264693489999999</v>
      </c>
      <c r="D94" s="27" t="str">
        <f>IF($B94="N/A","N/A",IF(C94&gt;1,"Yes","No"))</f>
        <v>No</v>
      </c>
      <c r="E94" s="29">
        <v>0.2753321145</v>
      </c>
      <c r="F94" s="27" t="str">
        <f>IF($B94="N/A","N/A",IF(E94&gt;1,"Yes","No"))</f>
        <v>No</v>
      </c>
      <c r="G94" s="29">
        <v>0.34303131079999999</v>
      </c>
      <c r="H94" s="27" t="str">
        <f>IF($B94="N/A","N/A",IF(G94&gt;1,"Yes","No"))</f>
        <v>No</v>
      </c>
      <c r="I94" s="29">
        <v>18.350000000000001</v>
      </c>
      <c r="J94" s="29">
        <v>24.59</v>
      </c>
      <c r="K94" s="27" t="str">
        <f t="shared" si="36"/>
        <v>Yes</v>
      </c>
    </row>
    <row r="95" spans="1:11" x14ac:dyDescent="0.25">
      <c r="A95" s="88" t="s">
        <v>230</v>
      </c>
      <c r="B95" s="22" t="s">
        <v>73</v>
      </c>
      <c r="C95" s="93">
        <v>0.42203395900000001</v>
      </c>
      <c r="D95" s="27" t="str">
        <f>IF($B95="N/A","N/A",IF(C95&gt;0,"Yes","No"))</f>
        <v>Yes</v>
      </c>
      <c r="E95" s="29">
        <v>0.25058107429999998</v>
      </c>
      <c r="F95" s="27" t="str">
        <f>IF($B95="N/A","N/A",IF(E95&gt;0,"Yes","No"))</f>
        <v>Yes</v>
      </c>
      <c r="G95" s="29">
        <v>0.31077725449999999</v>
      </c>
      <c r="H95" s="27" t="str">
        <f>IF($B95="N/A","N/A",IF(G95&gt;0,"Yes","No"))</f>
        <v>Yes</v>
      </c>
      <c r="I95" s="29">
        <v>-40.6</v>
      </c>
      <c r="J95" s="29">
        <v>24.02</v>
      </c>
      <c r="K95" s="27" t="str">
        <f t="shared" si="36"/>
        <v>Yes</v>
      </c>
    </row>
    <row r="96" spans="1:11" x14ac:dyDescent="0.25">
      <c r="A96" s="88" t="s">
        <v>231</v>
      </c>
      <c r="B96" s="22" t="s">
        <v>49</v>
      </c>
      <c r="C96" s="93">
        <v>2.4063454599999999E-2</v>
      </c>
      <c r="D96" s="27" t="str">
        <f>IF($B96="N/A","N/A",IF(C96&gt;15,"No",IF(C96&lt;-15,"No","Yes")))</f>
        <v>N/A</v>
      </c>
      <c r="E96" s="29">
        <v>2.0293697699999998E-2</v>
      </c>
      <c r="F96" s="27" t="str">
        <f>IF($B96="N/A","N/A",IF(E96&gt;15,"No",IF(E96&lt;-15,"No","Yes")))</f>
        <v>N/A</v>
      </c>
      <c r="G96" s="29">
        <v>2.4491421699999998E-2</v>
      </c>
      <c r="H96" s="27" t="str">
        <f>IF($B96="N/A","N/A",IF(G96&gt;15,"No",IF(G96&lt;-15,"No","Yes")))</f>
        <v>N/A</v>
      </c>
      <c r="I96" s="29">
        <v>-15.7</v>
      </c>
      <c r="J96" s="29">
        <v>20.68</v>
      </c>
      <c r="K96" s="27" t="str">
        <f t="shared" si="36"/>
        <v>Yes</v>
      </c>
    </row>
    <row r="97" spans="1:11" x14ac:dyDescent="0.25">
      <c r="A97" s="88" t="s">
        <v>232</v>
      </c>
      <c r="B97" s="22" t="s">
        <v>49</v>
      </c>
      <c r="C97" s="93">
        <v>0.43483756940000001</v>
      </c>
      <c r="D97" s="27" t="str">
        <f>IF($B97="N/A","N/A",IF(C97&gt;15,"No",IF(C97&lt;-15,"No","Yes")))</f>
        <v>N/A</v>
      </c>
      <c r="E97" s="29">
        <v>0.45569803339999998</v>
      </c>
      <c r="F97" s="27" t="str">
        <f>IF($B97="N/A","N/A",IF(E97&gt;15,"No",IF(E97&lt;-15,"No","Yes")))</f>
        <v>N/A</v>
      </c>
      <c r="G97" s="29">
        <v>0.48456677390000003</v>
      </c>
      <c r="H97" s="27" t="str">
        <f>IF($B97="N/A","N/A",IF(G97&gt;15,"No",IF(G97&lt;-15,"No","Yes")))</f>
        <v>N/A</v>
      </c>
      <c r="I97" s="29">
        <v>4.7969999999999997</v>
      </c>
      <c r="J97" s="29">
        <v>6.335</v>
      </c>
      <c r="K97" s="27" t="str">
        <f t="shared" si="36"/>
        <v>Yes</v>
      </c>
    </row>
    <row r="98" spans="1:11" x14ac:dyDescent="0.25">
      <c r="A98" s="88" t="s">
        <v>233</v>
      </c>
      <c r="B98" s="22" t="s">
        <v>49</v>
      </c>
      <c r="C98" s="93">
        <v>4.9648621999999996E-3</v>
      </c>
      <c r="D98" s="27" t="str">
        <f>IF($B98="N/A","N/A",IF(C98&gt;15,"No",IF(C98&lt;-15,"No","Yes")))</f>
        <v>N/A</v>
      </c>
      <c r="E98" s="29">
        <v>4.5612131000000002E-3</v>
      </c>
      <c r="F98" s="27" t="str">
        <f>IF($B98="N/A","N/A",IF(E98&gt;15,"No",IF(E98&lt;-15,"No","Yes")))</f>
        <v>N/A</v>
      </c>
      <c r="G98" s="29">
        <v>5.4959542E-3</v>
      </c>
      <c r="H98" s="27" t="str">
        <f>IF($B98="N/A","N/A",IF(G98&gt;15,"No",IF(G98&lt;-15,"No","Yes")))</f>
        <v>N/A</v>
      </c>
      <c r="I98" s="29">
        <v>-8.1300000000000008</v>
      </c>
      <c r="J98" s="29">
        <v>20.49</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4.0425997300000002E-2</v>
      </c>
      <c r="D100" s="27" t="str">
        <f>IF($B100="N/A","N/A",IF(C100&gt;15,"No",IF(C100&lt;-15,"No","Yes")))</f>
        <v>N/A</v>
      </c>
      <c r="E100" s="29">
        <v>3.2025869999999998E-2</v>
      </c>
      <c r="F100" s="27" t="str">
        <f>IF($B100="N/A","N/A",IF(E100&gt;15,"No",IF(E100&lt;-15,"No","Yes")))</f>
        <v>N/A</v>
      </c>
      <c r="G100" s="29">
        <v>2.2446878100000001E-2</v>
      </c>
      <c r="H100" s="27" t="str">
        <f>IF($B100="N/A","N/A",IF(G100&gt;15,"No",IF(G100&lt;-15,"No","Yes")))</f>
        <v>N/A</v>
      </c>
      <c r="I100" s="29">
        <v>-20.8</v>
      </c>
      <c r="J100" s="29">
        <v>-29.9</v>
      </c>
      <c r="K100" s="27" t="str">
        <f t="shared" si="36"/>
        <v>Yes</v>
      </c>
    </row>
    <row r="101" spans="1:11" x14ac:dyDescent="0.25">
      <c r="A101" s="88" t="s">
        <v>236</v>
      </c>
      <c r="B101" s="22" t="s">
        <v>122</v>
      </c>
      <c r="C101" s="93">
        <v>2.7656418692</v>
      </c>
      <c r="D101" s="27" t="str">
        <f>IF($B101="N/A","N/A",IF(C101&gt;1,"Yes","No"))</f>
        <v>Yes</v>
      </c>
      <c r="E101" s="29">
        <v>2.1230518683000001</v>
      </c>
      <c r="F101" s="27" t="str">
        <f>IF($B101="N/A","N/A",IF(E101&gt;1,"Yes","No"))</f>
        <v>Yes</v>
      </c>
      <c r="G101" s="29">
        <v>1.7964597633999999</v>
      </c>
      <c r="H101" s="27" t="str">
        <f>IF($B101="N/A","N/A",IF(G101&gt;1,"Yes","No"))</f>
        <v>Yes</v>
      </c>
      <c r="I101" s="29">
        <v>-23.2</v>
      </c>
      <c r="J101" s="29">
        <v>-15.4</v>
      </c>
      <c r="K101" s="27" t="str">
        <f t="shared" si="36"/>
        <v>Yes</v>
      </c>
    </row>
    <row r="102" spans="1:11" x14ac:dyDescent="0.25">
      <c r="A102" s="88" t="s">
        <v>237</v>
      </c>
      <c r="B102" s="22" t="s">
        <v>73</v>
      </c>
      <c r="C102" s="93">
        <v>0.847640634</v>
      </c>
      <c r="D102" s="27" t="str">
        <f>IF($B102="N/A","N/A",IF(C102&gt;0,"Yes","No"))</f>
        <v>Yes</v>
      </c>
      <c r="E102" s="29">
        <v>0.90441986480000003</v>
      </c>
      <c r="F102" s="27" t="str">
        <f>IF($B102="N/A","N/A",IF(E102&gt;0,"Yes","No"))</f>
        <v>Yes</v>
      </c>
      <c r="G102" s="29">
        <v>0.85216576239999997</v>
      </c>
      <c r="H102" s="27" t="str">
        <f>IF($B102="N/A","N/A",IF(G102&gt;0,"Yes","No"))</f>
        <v>Yes</v>
      </c>
      <c r="I102" s="29">
        <v>6.6989999999999998</v>
      </c>
      <c r="J102" s="29">
        <v>-5.78</v>
      </c>
      <c r="K102" s="27" t="str">
        <f t="shared" si="36"/>
        <v>Yes</v>
      </c>
    </row>
    <row r="103" spans="1:11" x14ac:dyDescent="0.25">
      <c r="A103" s="88" t="s">
        <v>238</v>
      </c>
      <c r="B103" s="22" t="s">
        <v>77</v>
      </c>
      <c r="C103" s="93">
        <v>8.9593599999999995E-5</v>
      </c>
      <c r="D103" s="27" t="str">
        <f>IF($B103="N/A","N/A",IF(C103&gt;=1,"No",IF(C103&lt;0,"No","Yes")))</f>
        <v>Yes</v>
      </c>
      <c r="E103" s="29">
        <v>6.178996E-3</v>
      </c>
      <c r="F103" s="27" t="str">
        <f>IF($B103="N/A","N/A",IF(E103&gt;=1,"No",IF(E103&lt;0,"No","Yes")))</f>
        <v>Yes</v>
      </c>
      <c r="G103" s="29">
        <v>0</v>
      </c>
      <c r="H103" s="27" t="str">
        <f>IF($B103="N/A","N/A",IF(G103&gt;=1,"No",IF(G103&lt;0,"No","Yes")))</f>
        <v>Yes</v>
      </c>
      <c r="I103" s="29">
        <v>6797</v>
      </c>
      <c r="J103" s="29">
        <v>-100</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74.649570715999999</v>
      </c>
      <c r="D105" s="27" t="str">
        <f>IF($B105="N/A","N/A",IF(C105&gt;15,"No",IF(C105&lt;-15,"No","Yes")))</f>
        <v>N/A</v>
      </c>
      <c r="E105" s="63">
        <v>83.269608524999995</v>
      </c>
      <c r="F105" s="27" t="str">
        <f>IF($B105="N/A","N/A",IF(E105&gt;15,"No",IF(E105&lt;-15,"No","Yes")))</f>
        <v>N/A</v>
      </c>
      <c r="G105" s="63">
        <v>82.295462684</v>
      </c>
      <c r="H105" s="27" t="str">
        <f>IF($B105="N/A","N/A",IF(G105&gt;15,"No",IF(G105&lt;-15,"No","Yes")))</f>
        <v>N/A</v>
      </c>
      <c r="I105" s="29">
        <v>11.55</v>
      </c>
      <c r="J105" s="29">
        <v>-1.17</v>
      </c>
      <c r="K105" s="27" t="str">
        <f t="shared" ref="K105:K124" si="37">IF(J105="Div by 0", "N/A", IF(J105="N/A","N/A", IF(J105&gt;30, "No", IF(J105&lt;-30, "No", "Yes"))))</f>
        <v>Yes</v>
      </c>
    </row>
    <row r="106" spans="1:11" x14ac:dyDescent="0.25">
      <c r="A106" s="90" t="s">
        <v>213</v>
      </c>
      <c r="B106" s="22" t="s">
        <v>78</v>
      </c>
      <c r="C106" s="95">
        <v>59.499521485000002</v>
      </c>
      <c r="D106" s="27" t="str">
        <f>IF($B106="N/A","N/A",IF(C106&gt;90,"No",IF(C106&lt;20,"No","Yes")))</f>
        <v>Yes</v>
      </c>
      <c r="E106" s="63">
        <v>66.567252465999999</v>
      </c>
      <c r="F106" s="27" t="str">
        <f>IF($B106="N/A","N/A",IF(E106&gt;90,"No",IF(E106&lt;20,"No","Yes")))</f>
        <v>Yes</v>
      </c>
      <c r="G106" s="63">
        <v>66.180111432999993</v>
      </c>
      <c r="H106" s="27" t="str">
        <f>IF($B106="N/A","N/A",IF(G106&gt;90,"No",IF(G106&lt;20,"No","Yes")))</f>
        <v>Yes</v>
      </c>
      <c r="I106" s="29">
        <v>11.88</v>
      </c>
      <c r="J106" s="29">
        <v>-0.58199999999999996</v>
      </c>
      <c r="K106" s="27" t="str">
        <f t="shared" si="37"/>
        <v>Yes</v>
      </c>
    </row>
    <row r="107" spans="1:11" x14ac:dyDescent="0.25">
      <c r="A107" s="90" t="s">
        <v>214</v>
      </c>
      <c r="B107" s="22" t="s">
        <v>79</v>
      </c>
      <c r="C107" s="95">
        <v>40.289511425000001</v>
      </c>
      <c r="D107" s="27" t="str">
        <f>IF($B107="N/A","N/A",IF(C107&gt;60,"No",IF(C107&lt;10,"No","Yes")))</f>
        <v>Yes</v>
      </c>
      <c r="E107" s="63">
        <v>55.893179826000001</v>
      </c>
      <c r="F107" s="27" t="str">
        <f>IF($B107="N/A","N/A",IF(E107&gt;60,"No",IF(E107&lt;10,"No","Yes")))</f>
        <v>Yes</v>
      </c>
      <c r="G107" s="63">
        <v>57.999803851000003</v>
      </c>
      <c r="H107" s="27" t="str">
        <f>IF($B107="N/A","N/A",IF(G107&gt;60,"No",IF(G107&lt;10,"No","Yes")))</f>
        <v>Yes</v>
      </c>
      <c r="I107" s="29">
        <v>38.729999999999997</v>
      </c>
      <c r="J107" s="29">
        <v>3.7690000000000001</v>
      </c>
      <c r="K107" s="27" t="str">
        <f t="shared" si="37"/>
        <v>Yes</v>
      </c>
    </row>
    <row r="108" spans="1:11" x14ac:dyDescent="0.25">
      <c r="A108" s="90" t="s">
        <v>215</v>
      </c>
      <c r="B108" s="22" t="s">
        <v>80</v>
      </c>
      <c r="C108" s="95">
        <v>78.217754545999995</v>
      </c>
      <c r="D108" s="27" t="str">
        <f>IF($B108="N/A","N/A",IF(C108&gt;100,"No",IF(C108&lt;10,"No","Yes")))</f>
        <v>Yes</v>
      </c>
      <c r="E108" s="63">
        <v>85.683563694</v>
      </c>
      <c r="F108" s="27" t="str">
        <f>IF($B108="N/A","N/A",IF(E108&gt;100,"No",IF(E108&lt;10,"No","Yes")))</f>
        <v>Yes</v>
      </c>
      <c r="G108" s="63">
        <v>84.228170355000003</v>
      </c>
      <c r="H108" s="27" t="str">
        <f>IF($B108="N/A","N/A",IF(G108&gt;100,"No",IF(G108&lt;10,"No","Yes")))</f>
        <v>Yes</v>
      </c>
      <c r="I108" s="29">
        <v>9.5449999999999999</v>
      </c>
      <c r="J108" s="29">
        <v>-1.7</v>
      </c>
      <c r="K108" s="27" t="str">
        <f t="shared" si="37"/>
        <v>Yes</v>
      </c>
    </row>
    <row r="109" spans="1:11" x14ac:dyDescent="0.25">
      <c r="A109" s="90" t="s">
        <v>216</v>
      </c>
      <c r="B109" s="22" t="s">
        <v>81</v>
      </c>
      <c r="C109" s="95">
        <v>114.85309448</v>
      </c>
      <c r="D109" s="27" t="str">
        <f>IF($B109="N/A","N/A",IF(C109&gt;100,"No",IF(C109&lt;20,"No","Yes")))</f>
        <v>No</v>
      </c>
      <c r="E109" s="63">
        <v>125.39455689</v>
      </c>
      <c r="F109" s="27" t="str">
        <f>IF($B109="N/A","N/A",IF(E109&gt;100,"No",IF(E109&lt;20,"No","Yes")))</f>
        <v>No</v>
      </c>
      <c r="G109" s="63">
        <v>121.31283931</v>
      </c>
      <c r="H109" s="27" t="str">
        <f>IF($B109="N/A","N/A",IF(G109&gt;100,"No",IF(G109&lt;20,"No","Yes")))</f>
        <v>No</v>
      </c>
      <c r="I109" s="29">
        <v>9.1780000000000008</v>
      </c>
      <c r="J109" s="29">
        <v>-3.26</v>
      </c>
      <c r="K109" s="27" t="str">
        <f t="shared" si="37"/>
        <v>Yes</v>
      </c>
    </row>
    <row r="110" spans="1:11" x14ac:dyDescent="0.25">
      <c r="A110" s="90" t="s">
        <v>217</v>
      </c>
      <c r="B110" s="22" t="s">
        <v>81</v>
      </c>
      <c r="C110" s="95">
        <v>92.299718747</v>
      </c>
      <c r="D110" s="27" t="str">
        <f>IF($B110="N/A","N/A",IF(C110&gt;100,"No",IF(C110&lt;20,"No","Yes")))</f>
        <v>Yes</v>
      </c>
      <c r="E110" s="63">
        <v>102.55461119</v>
      </c>
      <c r="F110" s="27" t="str">
        <f>IF($B110="N/A","N/A",IF(E110&gt;100,"No",IF(E110&lt;20,"No","Yes")))</f>
        <v>No</v>
      </c>
      <c r="G110" s="63">
        <v>106.71600257999999</v>
      </c>
      <c r="H110" s="27" t="str">
        <f>IF($B110="N/A","N/A",IF(G110&gt;100,"No",IF(G110&lt;20,"No","Yes")))</f>
        <v>No</v>
      </c>
      <c r="I110" s="29">
        <v>11.11</v>
      </c>
      <c r="J110" s="29">
        <v>4.0579999999999998</v>
      </c>
      <c r="K110" s="27" t="str">
        <f t="shared" si="37"/>
        <v>Yes</v>
      </c>
    </row>
    <row r="111" spans="1:11" x14ac:dyDescent="0.25">
      <c r="A111" s="90" t="s">
        <v>218</v>
      </c>
      <c r="B111" s="22" t="s">
        <v>49</v>
      </c>
      <c r="C111" s="95">
        <v>257.61586362000003</v>
      </c>
      <c r="D111" s="27" t="str">
        <f>IF($B111="N/A","N/A",IF(C111&gt;15,"No",IF(C111&lt;-15,"No","Yes")))</f>
        <v>N/A</v>
      </c>
      <c r="E111" s="63">
        <v>269.46637731999999</v>
      </c>
      <c r="F111" s="27" t="str">
        <f>IF($B111="N/A","N/A",IF(E111&gt;15,"No",IF(E111&lt;-15,"No","Yes")))</f>
        <v>N/A</v>
      </c>
      <c r="G111" s="63">
        <v>255.52380711999999</v>
      </c>
      <c r="H111" s="27" t="str">
        <f>IF($B111="N/A","N/A",IF(G111&gt;15,"No",IF(G111&lt;-15,"No","Yes")))</f>
        <v>N/A</v>
      </c>
      <c r="I111" s="29">
        <v>4.5999999999999996</v>
      </c>
      <c r="J111" s="29">
        <v>-5.17</v>
      </c>
      <c r="K111" s="27" t="str">
        <f t="shared" si="37"/>
        <v>Yes</v>
      </c>
    </row>
    <row r="112" spans="1:11" x14ac:dyDescent="0.25">
      <c r="A112" s="90" t="s">
        <v>219</v>
      </c>
      <c r="B112" s="22" t="s">
        <v>82</v>
      </c>
      <c r="C112" s="95">
        <v>29.13288897</v>
      </c>
      <c r="D112" s="27" t="str">
        <f>IF($B112="N/A","N/A",IF(C112&gt;60,"No",IF(C112&lt;10,"No","Yes")))</f>
        <v>Yes</v>
      </c>
      <c r="E112" s="63">
        <v>31.673299322999998</v>
      </c>
      <c r="F112" s="27" t="str">
        <f>IF($B112="N/A","N/A",IF(E112&gt;60,"No",IF(E112&lt;10,"No","Yes")))</f>
        <v>Yes</v>
      </c>
      <c r="G112" s="63">
        <v>34.327022354</v>
      </c>
      <c r="H112" s="27" t="str">
        <f>IF($B112="N/A","N/A",IF(G112&gt;60,"No",IF(G112&lt;10,"No","Yes")))</f>
        <v>Yes</v>
      </c>
      <c r="I112" s="29">
        <v>8.7200000000000006</v>
      </c>
      <c r="J112" s="29">
        <v>8.3780000000000001</v>
      </c>
      <c r="K112" s="27" t="str">
        <f t="shared" si="37"/>
        <v>Yes</v>
      </c>
    </row>
    <row r="113" spans="1:11" x14ac:dyDescent="0.25">
      <c r="A113" s="90" t="s">
        <v>220</v>
      </c>
      <c r="B113" s="22" t="s">
        <v>82</v>
      </c>
      <c r="C113" s="95">
        <v>352.61252087999998</v>
      </c>
      <c r="D113" s="27" t="str">
        <f>IF($B113="N/A","N/A",IF(C113&gt;60,"No",IF(C113&lt;10,"No","Yes")))</f>
        <v>No</v>
      </c>
      <c r="E113" s="63">
        <v>319.42576181999999</v>
      </c>
      <c r="F113" s="27" t="str">
        <f>IF($B113="N/A","N/A",IF(E113&gt;60,"No",IF(E113&lt;10,"No","Yes")))</f>
        <v>No</v>
      </c>
      <c r="G113" s="63" t="s">
        <v>1205</v>
      </c>
      <c r="H113" s="27" t="str">
        <f>IF($B113="N/A","N/A",IF(G113&gt;60,"No",IF(G113&lt;10,"No","Yes")))</f>
        <v>No</v>
      </c>
      <c r="I113" s="29">
        <v>-9.41</v>
      </c>
      <c r="J113" s="29" t="s">
        <v>1205</v>
      </c>
      <c r="K113" s="27" t="str">
        <f t="shared" si="37"/>
        <v>N/A</v>
      </c>
    </row>
    <row r="114" spans="1:11" x14ac:dyDescent="0.25">
      <c r="A114" s="90" t="s">
        <v>221</v>
      </c>
      <c r="B114" s="22" t="s">
        <v>49</v>
      </c>
      <c r="C114" s="95">
        <v>145.83094374999999</v>
      </c>
      <c r="D114" s="27" t="str">
        <f t="shared" ref="D114:D124" si="38">IF($B114="N/A","N/A",IF(C114&gt;15,"No",IF(C114&lt;-15,"No","Yes")))</f>
        <v>N/A</v>
      </c>
      <c r="E114" s="63">
        <v>161.26477123000001</v>
      </c>
      <c r="F114" s="27" t="str">
        <f>IF($B114="N/A","N/A",IF(E114&gt;15,"No",IF(E114&lt;-15,"No","Yes")))</f>
        <v>N/A</v>
      </c>
      <c r="G114" s="63">
        <v>166.98203368</v>
      </c>
      <c r="H114" s="27" t="str">
        <f>IF($B114="N/A","N/A",IF(G114&gt;15,"No",IF(G114&lt;-15,"No","Yes")))</f>
        <v>N/A</v>
      </c>
      <c r="I114" s="29">
        <v>10.58</v>
      </c>
      <c r="J114" s="29">
        <v>3.5449999999999999</v>
      </c>
      <c r="K114" s="27" t="str">
        <f t="shared" si="37"/>
        <v>Yes</v>
      </c>
    </row>
    <row r="115" spans="1:11" x14ac:dyDescent="0.25">
      <c r="A115" s="90" t="s">
        <v>222</v>
      </c>
      <c r="B115" s="22" t="s">
        <v>49</v>
      </c>
      <c r="C115" s="95">
        <v>78.428719333000004</v>
      </c>
      <c r="D115" s="27" t="str">
        <f t="shared" si="38"/>
        <v>N/A</v>
      </c>
      <c r="E115" s="63">
        <v>83.112418332999994</v>
      </c>
      <c r="F115" s="27" t="str">
        <f t="shared" ref="F115:F123" si="39">IF($B115="N/A","N/A",IF(E115&gt;15,"No",IF(E115&lt;-15,"No","Yes")))</f>
        <v>N/A</v>
      </c>
      <c r="G115" s="63">
        <v>91.254590374000003</v>
      </c>
      <c r="H115" s="27" t="str">
        <f t="shared" ref="H115:H136" si="40">IF($B115="N/A","N/A",IF(G115&gt;15,"No",IF(G115&lt;-15,"No","Yes")))</f>
        <v>N/A</v>
      </c>
      <c r="I115" s="29">
        <v>5.9720000000000004</v>
      </c>
      <c r="J115" s="29">
        <v>9.7970000000000006</v>
      </c>
      <c r="K115" s="27" t="str">
        <f t="shared" si="37"/>
        <v>Yes</v>
      </c>
    </row>
    <row r="116" spans="1:11" x14ac:dyDescent="0.25">
      <c r="A116" s="90" t="s">
        <v>223</v>
      </c>
      <c r="B116" s="22" t="s">
        <v>49</v>
      </c>
      <c r="C116" s="95">
        <v>55.436361578000003</v>
      </c>
      <c r="D116" s="27" t="str">
        <f t="shared" si="38"/>
        <v>N/A</v>
      </c>
      <c r="E116" s="63">
        <v>66.363565765999994</v>
      </c>
      <c r="F116" s="27" t="str">
        <f t="shared" si="39"/>
        <v>N/A</v>
      </c>
      <c r="G116" s="63">
        <v>66.075980251000004</v>
      </c>
      <c r="H116" s="27" t="str">
        <f t="shared" si="40"/>
        <v>N/A</v>
      </c>
      <c r="I116" s="29">
        <v>19.71</v>
      </c>
      <c r="J116" s="29">
        <v>-0.433</v>
      </c>
      <c r="K116" s="27" t="str">
        <f t="shared" si="37"/>
        <v>Yes</v>
      </c>
    </row>
    <row r="117" spans="1:11" x14ac:dyDescent="0.25">
      <c r="A117" s="90" t="s">
        <v>226</v>
      </c>
      <c r="B117" s="22" t="s">
        <v>49</v>
      </c>
      <c r="C117" s="95">
        <v>67.426175346999997</v>
      </c>
      <c r="D117" s="27" t="str">
        <f t="shared" si="38"/>
        <v>N/A</v>
      </c>
      <c r="E117" s="63">
        <v>46.057052181000003</v>
      </c>
      <c r="F117" s="27" t="str">
        <f t="shared" si="39"/>
        <v>N/A</v>
      </c>
      <c r="G117" s="63">
        <v>50.277306615999997</v>
      </c>
      <c r="H117" s="27" t="str">
        <f t="shared" si="40"/>
        <v>N/A</v>
      </c>
      <c r="I117" s="29">
        <v>-31.7</v>
      </c>
      <c r="J117" s="29">
        <v>9.1630000000000003</v>
      </c>
      <c r="K117" s="27" t="str">
        <f t="shared" si="37"/>
        <v>Yes</v>
      </c>
    </row>
    <row r="118" spans="1:11" x14ac:dyDescent="0.25">
      <c r="A118" s="90" t="s">
        <v>227</v>
      </c>
      <c r="B118" s="22" t="s">
        <v>49</v>
      </c>
      <c r="C118" s="95">
        <v>151.88264502000001</v>
      </c>
      <c r="D118" s="27" t="str">
        <f t="shared" si="38"/>
        <v>N/A</v>
      </c>
      <c r="E118" s="63">
        <v>97.139022202000007</v>
      </c>
      <c r="F118" s="27" t="str">
        <f t="shared" si="39"/>
        <v>N/A</v>
      </c>
      <c r="G118" s="63">
        <v>34.735745076999997</v>
      </c>
      <c r="H118" s="27" t="str">
        <f t="shared" si="40"/>
        <v>N/A</v>
      </c>
      <c r="I118" s="29">
        <v>-36</v>
      </c>
      <c r="J118" s="29">
        <v>-64.2</v>
      </c>
      <c r="K118" s="27" t="str">
        <f t="shared" si="37"/>
        <v>No</v>
      </c>
    </row>
    <row r="119" spans="1:11" x14ac:dyDescent="0.25">
      <c r="A119" s="90" t="s">
        <v>228</v>
      </c>
      <c r="B119" s="22" t="s">
        <v>49</v>
      </c>
      <c r="C119" s="95">
        <v>108.22787146</v>
      </c>
      <c r="D119" s="27" t="str">
        <f t="shared" si="38"/>
        <v>N/A</v>
      </c>
      <c r="E119" s="63">
        <v>112.12933298999999</v>
      </c>
      <c r="F119" s="27" t="str">
        <f t="shared" si="39"/>
        <v>N/A</v>
      </c>
      <c r="G119" s="63">
        <v>120.00106638</v>
      </c>
      <c r="H119" s="27" t="str">
        <f t="shared" si="40"/>
        <v>N/A</v>
      </c>
      <c r="I119" s="29">
        <v>3.605</v>
      </c>
      <c r="J119" s="29">
        <v>7.02</v>
      </c>
      <c r="K119" s="27" t="str">
        <f t="shared" si="37"/>
        <v>Yes</v>
      </c>
    </row>
    <row r="120" spans="1:11" x14ac:dyDescent="0.25">
      <c r="A120" s="90" t="s">
        <v>229</v>
      </c>
      <c r="B120" s="22" t="s">
        <v>49</v>
      </c>
      <c r="C120" s="95">
        <v>69.546523683999993</v>
      </c>
      <c r="D120" s="27" t="str">
        <f t="shared" si="38"/>
        <v>N/A</v>
      </c>
      <c r="E120" s="63">
        <v>76.126729479999995</v>
      </c>
      <c r="F120" s="27" t="str">
        <f t="shared" si="39"/>
        <v>N/A</v>
      </c>
      <c r="G120" s="63">
        <v>76.334594108999994</v>
      </c>
      <c r="H120" s="27" t="str">
        <f t="shared" si="40"/>
        <v>N/A</v>
      </c>
      <c r="I120" s="29">
        <v>9.4619999999999997</v>
      </c>
      <c r="J120" s="29">
        <v>0.27310000000000001</v>
      </c>
      <c r="K120" s="27" t="str">
        <f t="shared" si="37"/>
        <v>Yes</v>
      </c>
    </row>
    <row r="121" spans="1:11" x14ac:dyDescent="0.25">
      <c r="A121" s="90" t="s">
        <v>230</v>
      </c>
      <c r="B121" s="22" t="s">
        <v>49</v>
      </c>
      <c r="C121" s="95">
        <v>583.14583340000001</v>
      </c>
      <c r="D121" s="27" t="str">
        <f t="shared" si="38"/>
        <v>N/A</v>
      </c>
      <c r="E121" s="63">
        <v>968.71129822</v>
      </c>
      <c r="F121" s="27" t="str">
        <f t="shared" si="39"/>
        <v>N/A</v>
      </c>
      <c r="G121" s="63">
        <v>752.64108163000003</v>
      </c>
      <c r="H121" s="27" t="str">
        <f t="shared" si="40"/>
        <v>N/A</v>
      </c>
      <c r="I121" s="29">
        <v>66.12</v>
      </c>
      <c r="J121" s="29">
        <v>-22.3</v>
      </c>
      <c r="K121" s="27" t="str">
        <f t="shared" si="37"/>
        <v>Yes</v>
      </c>
    </row>
    <row r="122" spans="1:11" x14ac:dyDescent="0.25">
      <c r="A122" s="90" t="s">
        <v>235</v>
      </c>
      <c r="B122" s="22" t="s">
        <v>49</v>
      </c>
      <c r="C122" s="95">
        <v>359.23836476000002</v>
      </c>
      <c r="D122" s="27" t="str">
        <f t="shared" si="38"/>
        <v>N/A</v>
      </c>
      <c r="E122" s="63">
        <v>411.99022946999997</v>
      </c>
      <c r="F122" s="27" t="str">
        <f t="shared" si="39"/>
        <v>N/A</v>
      </c>
      <c r="G122" s="63">
        <v>560.85175520999996</v>
      </c>
      <c r="H122" s="27" t="str">
        <f t="shared" si="40"/>
        <v>N/A</v>
      </c>
      <c r="I122" s="29">
        <v>14.68</v>
      </c>
      <c r="J122" s="29">
        <v>36.130000000000003</v>
      </c>
      <c r="K122" s="27" t="str">
        <f t="shared" si="37"/>
        <v>No</v>
      </c>
    </row>
    <row r="123" spans="1:11" x14ac:dyDescent="0.25">
      <c r="A123" s="90" t="s">
        <v>236</v>
      </c>
      <c r="B123" s="22" t="s">
        <v>49</v>
      </c>
      <c r="C123" s="95">
        <v>61.857733660000001</v>
      </c>
      <c r="D123" s="27" t="str">
        <f t="shared" si="38"/>
        <v>N/A</v>
      </c>
      <c r="E123" s="63">
        <v>66.674187674999999</v>
      </c>
      <c r="F123" s="27" t="str">
        <f t="shared" si="39"/>
        <v>N/A</v>
      </c>
      <c r="G123" s="63">
        <v>72.767528216000002</v>
      </c>
      <c r="H123" s="27" t="str">
        <f t="shared" si="40"/>
        <v>N/A</v>
      </c>
      <c r="I123" s="29">
        <v>7.7859999999999996</v>
      </c>
      <c r="J123" s="29">
        <v>9.1389999999999993</v>
      </c>
      <c r="K123" s="27" t="str">
        <f t="shared" si="37"/>
        <v>Yes</v>
      </c>
    </row>
    <row r="124" spans="1:11" x14ac:dyDescent="0.25">
      <c r="A124" s="90" t="s">
        <v>237</v>
      </c>
      <c r="B124" s="22" t="s">
        <v>49</v>
      </c>
      <c r="C124" s="95">
        <v>157.85407065999999</v>
      </c>
      <c r="D124" s="27" t="str">
        <f t="shared" si="38"/>
        <v>N/A</v>
      </c>
      <c r="E124" s="63">
        <v>145.77908768</v>
      </c>
      <c r="F124" s="27" t="str">
        <f>IF($B124="N/A","N/A",IF(E124&gt;15,"No",IF(E124&lt;-15,"No","Yes")))</f>
        <v>N/A</v>
      </c>
      <c r="G124" s="63">
        <v>138.46160968999999</v>
      </c>
      <c r="H124" s="27" t="str">
        <f t="shared" si="40"/>
        <v>N/A</v>
      </c>
      <c r="I124" s="29">
        <v>-7.65</v>
      </c>
      <c r="J124" s="29">
        <v>-5.0199999999999996</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0.8809997383</v>
      </c>
      <c r="D126" s="27" t="str">
        <f>IF($B126="N/A","N/A",IF(C126&gt;15,"No",IF(C126&lt;-15,"No","Yes")))</f>
        <v>N/A</v>
      </c>
      <c r="E126" s="29">
        <v>0.75966847420000005</v>
      </c>
      <c r="F126" s="27" t="str">
        <f>IF($B126="N/A","N/A",IF(E126&gt;15,"No",IF(E126&lt;-15,"No","Yes")))</f>
        <v>N/A</v>
      </c>
      <c r="G126" s="29">
        <v>0.77566667789999999</v>
      </c>
      <c r="H126" s="27" t="str">
        <f t="shared" si="40"/>
        <v>N/A</v>
      </c>
      <c r="I126" s="29">
        <v>-13.8</v>
      </c>
      <c r="J126" s="29">
        <v>2.1059999999999999</v>
      </c>
      <c r="K126" s="27" t="str">
        <f>IF(J126="Div by 0", "N/A", IF(J126="N/A","N/A", IF(J126&gt;30, "No", IF(J126&lt;-30, "No", "Yes"))))</f>
        <v>Yes</v>
      </c>
    </row>
    <row r="127" spans="1:11" x14ac:dyDescent="0.25">
      <c r="A127" s="88" t="s">
        <v>241</v>
      </c>
      <c r="B127" s="22" t="s">
        <v>49</v>
      </c>
      <c r="C127" s="93">
        <v>0.83406664990000001</v>
      </c>
      <c r="D127" s="27" t="str">
        <f>IF($B127="N/A","N/A",IF(C127&gt;15,"No",IF(C127&lt;-15,"No","Yes")))</f>
        <v>N/A</v>
      </c>
      <c r="E127" s="29">
        <v>0.73283080389999999</v>
      </c>
      <c r="F127" s="27" t="str">
        <f t="shared" ref="F127:F136" si="41">IF($B127="N/A","N/A",IF(E127&gt;15,"No",IF(E127&lt;-15,"No","Yes")))</f>
        <v>N/A</v>
      </c>
      <c r="G127" s="29">
        <v>0.67853538579999995</v>
      </c>
      <c r="H127" s="27" t="str">
        <f t="shared" si="40"/>
        <v>N/A</v>
      </c>
      <c r="I127" s="29">
        <v>-12.1</v>
      </c>
      <c r="J127" s="29">
        <v>-7.41</v>
      </c>
      <c r="K127" s="27" t="str">
        <f>IF(J127="Div by 0", "N/A", IF(J127="N/A","N/A", IF(J127&gt;30, "No", IF(J127&lt;-30, "No", "Yes"))))</f>
        <v>Yes</v>
      </c>
    </row>
    <row r="128" spans="1:11" x14ac:dyDescent="0.25">
      <c r="A128" s="88" t="s">
        <v>242</v>
      </c>
      <c r="B128" s="22" t="s">
        <v>49</v>
      </c>
      <c r="C128" s="93">
        <v>0.53079800109999997</v>
      </c>
      <c r="D128" s="27" t="str">
        <f>IF($B128="N/A","N/A",IF(C128&gt;15,"No",IF(C128&lt;-15,"No","Yes")))</f>
        <v>N/A</v>
      </c>
      <c r="E128" s="29">
        <v>0.52608220930000005</v>
      </c>
      <c r="F128" s="27" t="str">
        <f t="shared" si="41"/>
        <v>N/A</v>
      </c>
      <c r="G128" s="29">
        <v>0.53162553599999995</v>
      </c>
      <c r="H128" s="27" t="str">
        <f t="shared" si="40"/>
        <v>N/A</v>
      </c>
      <c r="I128" s="29">
        <v>-0.88800000000000001</v>
      </c>
      <c r="J128" s="29">
        <v>1.054</v>
      </c>
      <c r="K128" s="27" t="str">
        <f>IF(J128="Div by 0", "N/A", IF(J128="N/A","N/A", IF(J128&gt;30, "No", IF(J128&lt;-30, "No", "Yes"))))</f>
        <v>Yes</v>
      </c>
    </row>
    <row r="129" spans="1:11" x14ac:dyDescent="0.25">
      <c r="A129" s="88" t="s">
        <v>243</v>
      </c>
      <c r="B129" s="22" t="s">
        <v>49</v>
      </c>
      <c r="C129" s="93">
        <v>1.6124419999999999E-4</v>
      </c>
      <c r="D129" s="27" t="str">
        <f>IF($B129="N/A","N/A",IF(C129&gt;15,"No",IF(C129&lt;-15,"No","Yes")))</f>
        <v>N/A</v>
      </c>
      <c r="E129" s="29">
        <v>6.1015399999999999E-5</v>
      </c>
      <c r="F129" s="27" t="str">
        <f t="shared" si="41"/>
        <v>N/A</v>
      </c>
      <c r="G129" s="29">
        <v>5.5257899999999998E-5</v>
      </c>
      <c r="H129" s="27" t="str">
        <f t="shared" si="40"/>
        <v>N/A</v>
      </c>
      <c r="I129" s="29">
        <v>-62.2</v>
      </c>
      <c r="J129" s="29">
        <v>-9.44</v>
      </c>
      <c r="K129" s="27" t="str">
        <f>IF(J129="Div by 0", "N/A", IF(J129="N/A","N/A", IF(J129&gt;30, "No", IF(J129&lt;-30, "No", "Yes"))))</f>
        <v>Yes</v>
      </c>
    </row>
    <row r="130" spans="1:11" x14ac:dyDescent="0.25">
      <c r="A130" s="88" t="s">
        <v>802</v>
      </c>
      <c r="B130" s="22" t="s">
        <v>49</v>
      </c>
      <c r="C130" s="93">
        <v>12.122913893</v>
      </c>
      <c r="D130" s="27" t="str">
        <f>IF($B130="N/A","N/A",IF(C130&gt;15,"No",IF(C130&lt;-15,"No","Yes")))</f>
        <v>N/A</v>
      </c>
      <c r="E130" s="29">
        <v>14.031487768</v>
      </c>
      <c r="F130" s="27" t="str">
        <f t="shared" si="41"/>
        <v>N/A</v>
      </c>
      <c r="G130" s="29">
        <v>13.032402600999999</v>
      </c>
      <c r="H130" s="27" t="str">
        <f t="shared" si="40"/>
        <v>N/A</v>
      </c>
      <c r="I130" s="29">
        <v>15.74</v>
      </c>
      <c r="J130" s="29">
        <v>-7.12</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33.813761223999997</v>
      </c>
      <c r="D132" s="27" t="str">
        <f>IF($B132="N/A","N/A",IF(C132&gt;15,"No",IF(C132&lt;-15,"No","Yes")))</f>
        <v>N/A</v>
      </c>
      <c r="E132" s="101">
        <v>42.703949786000003</v>
      </c>
      <c r="F132" s="27" t="str">
        <f t="shared" si="41"/>
        <v>N/A</v>
      </c>
      <c r="G132" s="101">
        <v>48.328598296000003</v>
      </c>
      <c r="H132" s="27" t="str">
        <f>IF($B132="N/A","N/A",IF(G132&gt;15,"No",IF(G132&lt;-15,"No","Yes")))</f>
        <v>N/A</v>
      </c>
      <c r="I132" s="29">
        <v>26.29</v>
      </c>
      <c r="J132" s="29">
        <v>13.17</v>
      </c>
      <c r="K132" s="27" t="str">
        <f>IF(J132="Div by 0", "N/A", IF(J132="N/A","N/A", IF(J132&gt;30, "No", IF(J132&lt;-30, "No", "Yes"))))</f>
        <v>Yes</v>
      </c>
    </row>
    <row r="133" spans="1:11" x14ac:dyDescent="0.25">
      <c r="A133" s="88" t="s">
        <v>241</v>
      </c>
      <c r="B133" s="22" t="s">
        <v>49</v>
      </c>
      <c r="C133" s="100">
        <v>86.041068729000003</v>
      </c>
      <c r="D133" s="27" t="str">
        <f>IF($B133="N/A","N/A",IF(C133&gt;15,"No",IF(C133&lt;-15,"No","Yes")))</f>
        <v>N/A</v>
      </c>
      <c r="E133" s="101">
        <v>89.673557744999997</v>
      </c>
      <c r="F133" s="27" t="str">
        <f t="shared" si="41"/>
        <v>N/A</v>
      </c>
      <c r="G133" s="101">
        <v>93.026545228000003</v>
      </c>
      <c r="H133" s="27" t="str">
        <f t="shared" si="40"/>
        <v>N/A</v>
      </c>
      <c r="I133" s="29">
        <v>4.2220000000000004</v>
      </c>
      <c r="J133" s="29">
        <v>3.7389999999999999</v>
      </c>
      <c r="K133" s="27" t="str">
        <f>IF(J133="Div by 0", "N/A", IF(J133="N/A","N/A", IF(J133&gt;30, "No", IF(J133&lt;-30, "No", "Yes"))))</f>
        <v>Yes</v>
      </c>
    </row>
    <row r="134" spans="1:11" x14ac:dyDescent="0.25">
      <c r="A134" s="88" t="s">
        <v>242</v>
      </c>
      <c r="B134" s="22" t="s">
        <v>49</v>
      </c>
      <c r="C134" s="100">
        <v>161.26648509</v>
      </c>
      <c r="D134" s="27" t="str">
        <f>IF($B134="N/A","N/A",IF(C134&gt;15,"No",IF(C134&lt;-15,"No","Yes")))</f>
        <v>N/A</v>
      </c>
      <c r="E134" s="101">
        <v>164.94401836</v>
      </c>
      <c r="F134" s="27" t="str">
        <f t="shared" si="41"/>
        <v>N/A</v>
      </c>
      <c r="G134" s="101">
        <v>168.13399301999999</v>
      </c>
      <c r="H134" s="27" t="str">
        <f t="shared" si="40"/>
        <v>N/A</v>
      </c>
      <c r="I134" s="29">
        <v>2.2799999999999998</v>
      </c>
      <c r="J134" s="29">
        <v>1.9339999999999999</v>
      </c>
      <c r="K134" s="27" t="str">
        <f>IF(J134="Div by 0", "N/A", IF(J134="N/A","N/A", IF(J134&gt;30, "No", IF(J134&lt;-30, "No", "Yes"))))</f>
        <v>Yes</v>
      </c>
    </row>
    <row r="135" spans="1:11" x14ac:dyDescent="0.25">
      <c r="A135" s="88" t="s">
        <v>243</v>
      </c>
      <c r="B135" s="22" t="s">
        <v>49</v>
      </c>
      <c r="C135" s="100">
        <v>218.06837607</v>
      </c>
      <c r="D135" s="27" t="str">
        <f>IF($B135="N/A","N/A",IF(C135&gt;15,"No",IF(C135&lt;-15,"No","Yes")))</f>
        <v>N/A</v>
      </c>
      <c r="E135" s="101">
        <v>192.87234043000001</v>
      </c>
      <c r="F135" s="27" t="str">
        <f t="shared" si="41"/>
        <v>N/A</v>
      </c>
      <c r="G135" s="101">
        <v>181.6</v>
      </c>
      <c r="H135" s="27" t="str">
        <f t="shared" si="40"/>
        <v>N/A</v>
      </c>
      <c r="I135" s="29">
        <v>-11.6</v>
      </c>
      <c r="J135" s="29">
        <v>-5.84</v>
      </c>
      <c r="K135" s="27" t="str">
        <f>IF(J135="Div by 0", "N/A", IF(J135="N/A","N/A", IF(J135&gt;30, "No", IF(J135&lt;-30, "No", "Yes"))))</f>
        <v>Yes</v>
      </c>
    </row>
    <row r="136" spans="1:11" x14ac:dyDescent="0.25">
      <c r="A136" s="88" t="s">
        <v>802</v>
      </c>
      <c r="B136" s="22" t="s">
        <v>49</v>
      </c>
      <c r="C136" s="100">
        <v>134.45634781000001</v>
      </c>
      <c r="D136" s="27" t="str">
        <f>IF($B136="N/A","N/A",IF(C136&gt;15,"No",IF(C136&lt;-15,"No","Yes")))</f>
        <v>N/A</v>
      </c>
      <c r="E136" s="101">
        <v>154.10687487000001</v>
      </c>
      <c r="F136" s="27" t="str">
        <f t="shared" si="41"/>
        <v>N/A</v>
      </c>
      <c r="G136" s="101">
        <v>154.31262466000001</v>
      </c>
      <c r="H136" s="27" t="str">
        <f t="shared" si="40"/>
        <v>N/A</v>
      </c>
      <c r="I136" s="29">
        <v>14.61</v>
      </c>
      <c r="J136" s="29">
        <v>0.13350000000000001</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69.091953130999997</v>
      </c>
      <c r="D138" s="27" t="str">
        <f>IF($B138="N/A","N/A",IF(C138&gt;60,"Yes","No"))</f>
        <v>Yes</v>
      </c>
      <c r="E138" s="29">
        <v>66.232004071999995</v>
      </c>
      <c r="F138" s="27" t="str">
        <f>IF($B138="N/A","N/A",IF(E138&gt;60,"Yes","No"))</f>
        <v>Yes</v>
      </c>
      <c r="G138" s="29">
        <v>65.076516822000002</v>
      </c>
      <c r="H138" s="27" t="str">
        <f>IF($B138="N/A","N/A",IF(G138&gt;60,"Yes","No"))</f>
        <v>Yes</v>
      </c>
      <c r="I138" s="29">
        <v>-4.1399999999999997</v>
      </c>
      <c r="J138" s="29">
        <v>-1.74</v>
      </c>
      <c r="K138" s="27" t="str">
        <f t="shared" ref="K138:K155" si="42">IF(J138="Div by 0", "N/A", IF(J138="N/A","N/A", IF(J138&gt;30, "No", IF(J138&lt;-30, "No", "Yes"))))</f>
        <v>Yes</v>
      </c>
    </row>
    <row r="139" spans="1:11" x14ac:dyDescent="0.25">
      <c r="A139" s="88" t="s">
        <v>245</v>
      </c>
      <c r="B139" s="22" t="s">
        <v>83</v>
      </c>
      <c r="C139" s="93">
        <v>99.999807388999997</v>
      </c>
      <c r="D139" s="27" t="str">
        <f>IF($B139="N/A","N/A",IF(C139&gt;100,"No",IF(C139&lt;85,"No","Yes")))</f>
        <v>Yes</v>
      </c>
      <c r="E139" s="29">
        <v>99.999894162000004</v>
      </c>
      <c r="F139" s="27" t="str">
        <f>IF($B139="N/A","N/A",IF(E139&gt;100,"No",IF(E139&lt;85,"No","Yes")))</f>
        <v>Yes</v>
      </c>
      <c r="G139" s="29">
        <v>99.999817086999997</v>
      </c>
      <c r="H139" s="27" t="str">
        <f>IF($B139="N/A","N/A",IF(G139&gt;100,"No",IF(G139&lt;85,"No","Yes")))</f>
        <v>Yes</v>
      </c>
      <c r="I139" s="29">
        <v>1E-4</v>
      </c>
      <c r="J139" s="29">
        <v>0</v>
      </c>
      <c r="K139" s="27" t="str">
        <f t="shared" si="42"/>
        <v>Yes</v>
      </c>
    </row>
    <row r="140" spans="1:11" x14ac:dyDescent="0.25">
      <c r="A140" s="88" t="s">
        <v>246</v>
      </c>
      <c r="B140" s="22" t="s">
        <v>49</v>
      </c>
      <c r="C140" s="93">
        <v>5.5686782595000004</v>
      </c>
      <c r="D140" s="27" t="str">
        <f>IF($B140="N/A","N/A",IF(C140&gt;15,"No",IF(C140&lt;-15,"No","Yes")))</f>
        <v>N/A</v>
      </c>
      <c r="E140" s="29">
        <v>6.1590284801999999</v>
      </c>
      <c r="F140" s="27" t="str">
        <f>IF($B140="N/A","N/A",IF(E140&gt;15,"No",IF(E140&lt;-15,"No","Yes")))</f>
        <v>N/A</v>
      </c>
      <c r="G140" s="29">
        <v>5.2592864323999997</v>
      </c>
      <c r="H140" s="27" t="str">
        <f>IF($B140="N/A","N/A",IF(G140&gt;15,"No",IF(G140&lt;-15,"No","Yes")))</f>
        <v>N/A</v>
      </c>
      <c r="I140" s="29">
        <v>10.6</v>
      </c>
      <c r="J140" s="29">
        <v>-14.6</v>
      </c>
      <c r="K140" s="27" t="str">
        <f t="shared" si="42"/>
        <v>Yes</v>
      </c>
    </row>
    <row r="141" spans="1:11" x14ac:dyDescent="0.25">
      <c r="A141" s="88" t="s">
        <v>184</v>
      </c>
      <c r="B141" s="22" t="s">
        <v>11</v>
      </c>
      <c r="C141" s="93">
        <v>4.7661771524000001</v>
      </c>
      <c r="D141" s="27" t="str">
        <f>IF($B141="N/A","N/A",IF(C141&gt;25,"No",IF(C141&lt;5,"No","Yes")))</f>
        <v>No</v>
      </c>
      <c r="E141" s="29">
        <v>4.5707182614999997</v>
      </c>
      <c r="F141" s="27" t="str">
        <f>IF($B141="N/A","N/A",IF(E141&gt;25,"No",IF(E141&lt;5,"No","Yes")))</f>
        <v>No</v>
      </c>
      <c r="G141" s="29">
        <v>4.447608539</v>
      </c>
      <c r="H141" s="27" t="str">
        <f>IF($B141="N/A","N/A",IF(G141&gt;25,"No",IF(G141&lt;5,"No","Yes")))</f>
        <v>No</v>
      </c>
      <c r="I141" s="29">
        <v>-4.0999999999999996</v>
      </c>
      <c r="J141" s="29">
        <v>-2.69</v>
      </c>
      <c r="K141" s="27" t="str">
        <f t="shared" si="42"/>
        <v>Yes</v>
      </c>
    </row>
    <row r="142" spans="1:11" x14ac:dyDescent="0.25">
      <c r="A142" s="88" t="s">
        <v>185</v>
      </c>
      <c r="B142" s="22" t="s">
        <v>12</v>
      </c>
      <c r="C142" s="93">
        <v>53.058443515</v>
      </c>
      <c r="D142" s="27" t="str">
        <f>IF($B142="N/A","N/A",IF(C142&gt;70,"No",IF(C142&lt;40,"No","Yes")))</f>
        <v>Yes</v>
      </c>
      <c r="E142" s="29">
        <v>52.195292555000002</v>
      </c>
      <c r="F142" s="27" t="str">
        <f>IF($B142="N/A","N/A",IF(E142&gt;70,"No",IF(E142&lt;40,"No","Yes")))</f>
        <v>Yes</v>
      </c>
      <c r="G142" s="29">
        <v>51.500118393000001</v>
      </c>
      <c r="H142" s="27" t="str">
        <f>IF($B142="N/A","N/A",IF(G142&gt;70,"No",IF(G142&lt;40,"No","Yes")))</f>
        <v>Yes</v>
      </c>
      <c r="I142" s="29">
        <v>-1.63</v>
      </c>
      <c r="J142" s="29">
        <v>-1.33</v>
      </c>
      <c r="K142" s="27" t="str">
        <f t="shared" si="42"/>
        <v>Yes</v>
      </c>
    </row>
    <row r="143" spans="1:11" x14ac:dyDescent="0.25">
      <c r="A143" s="88" t="s">
        <v>186</v>
      </c>
      <c r="B143" s="22" t="s">
        <v>13</v>
      </c>
      <c r="C143" s="93">
        <v>42.121391629000001</v>
      </c>
      <c r="D143" s="27" t="str">
        <f>IF($B143="N/A","N/A",IF(C143&gt;55,"No",IF(C143&lt;20,"No","Yes")))</f>
        <v>Yes</v>
      </c>
      <c r="E143" s="29">
        <v>43.174620374</v>
      </c>
      <c r="F143" s="27" t="str">
        <f>IF($B143="N/A","N/A",IF(E143&gt;55,"No",IF(E143&lt;20,"No","Yes")))</f>
        <v>Yes</v>
      </c>
      <c r="G143" s="29">
        <v>44.031552781000002</v>
      </c>
      <c r="H143" s="27" t="str">
        <f>IF($B143="N/A","N/A",IF(G143&gt;55,"No",IF(G143&lt;20,"No","Yes")))</f>
        <v>Yes</v>
      </c>
      <c r="I143" s="29">
        <v>2.5</v>
      </c>
      <c r="J143" s="29">
        <v>1.9850000000000001</v>
      </c>
      <c r="K143" s="27" t="str">
        <f t="shared" si="42"/>
        <v>Yes</v>
      </c>
    </row>
    <row r="144" spans="1:11" x14ac:dyDescent="0.25">
      <c r="A144" s="88" t="s">
        <v>869</v>
      </c>
      <c r="B144" s="22" t="s">
        <v>875</v>
      </c>
      <c r="C144" s="93">
        <v>90.336414392999998</v>
      </c>
      <c r="D144" s="27" t="str">
        <f>IF($B144="N/A","N/A",IF(C144&gt;95,"Yes","No"))</f>
        <v>No</v>
      </c>
      <c r="E144" s="29">
        <v>90.177093313</v>
      </c>
      <c r="F144" s="27" t="str">
        <f>IF($B144="N/A","N/A",IF(E144&gt;95,"Yes","No"))</f>
        <v>No</v>
      </c>
      <c r="G144" s="29">
        <v>90.917153845000001</v>
      </c>
      <c r="H144" s="27" t="str">
        <f>IF($B144="N/A","N/A",IF(G144&gt;95,"Yes","No"))</f>
        <v>No</v>
      </c>
      <c r="I144" s="29">
        <v>-0.17599999999999999</v>
      </c>
      <c r="J144" s="29">
        <v>0.82069999999999999</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27.736785988000001</v>
      </c>
      <c r="D147" s="27" t="str">
        <f>IF($B147="N/A","N/A",IF(C147&gt;15,"No",IF(C147&lt;-15,"No","Yes")))</f>
        <v>N/A</v>
      </c>
      <c r="E147" s="29">
        <v>34.761789993000001</v>
      </c>
      <c r="F147" s="27" t="str">
        <f>IF($B147="N/A","N/A",IF(E147&gt;15,"No",IF(E147&lt;-15,"No","Yes")))</f>
        <v>N/A</v>
      </c>
      <c r="G147" s="29">
        <v>33.710453975999997</v>
      </c>
      <c r="H147" s="27" t="str">
        <f>IF($B147="N/A","N/A",IF(G147&gt;15,"No",IF(G147&lt;-15,"No","Yes")))</f>
        <v>N/A</v>
      </c>
      <c r="I147" s="29">
        <v>25.33</v>
      </c>
      <c r="J147" s="29">
        <v>-3.02</v>
      </c>
      <c r="K147" s="27" t="str">
        <f t="shared" si="42"/>
        <v>Yes</v>
      </c>
    </row>
    <row r="148" spans="1:11" x14ac:dyDescent="0.25">
      <c r="A148" s="88" t="s">
        <v>804</v>
      </c>
      <c r="B148" s="22" t="s">
        <v>49</v>
      </c>
      <c r="C148" s="93">
        <v>40.935673874000003</v>
      </c>
      <c r="D148" s="27" t="str">
        <f>IF($B148="N/A","N/A",IF(C148&gt;15,"No",IF(C148&lt;-15,"No","Yes")))</f>
        <v>N/A</v>
      </c>
      <c r="E148" s="29">
        <v>48.059029031000001</v>
      </c>
      <c r="F148" s="27" t="str">
        <f>IF($B148="N/A","N/A",IF(E148&gt;15,"No",IF(E148&lt;-15,"No","Yes")))</f>
        <v>N/A</v>
      </c>
      <c r="G148" s="29">
        <v>48.312903454999997</v>
      </c>
      <c r="H148" s="27" t="str">
        <f>IF($B148="N/A","N/A",IF(G148&gt;15,"No",IF(G148&lt;-15,"No","Yes")))</f>
        <v>N/A</v>
      </c>
      <c r="I148" s="29">
        <v>17.399999999999999</v>
      </c>
      <c r="J148" s="29">
        <v>0.52829999999999999</v>
      </c>
      <c r="K148" s="27" t="str">
        <f t="shared" si="42"/>
        <v>Yes</v>
      </c>
    </row>
    <row r="149" spans="1:11" x14ac:dyDescent="0.25">
      <c r="A149" s="88" t="s">
        <v>249</v>
      </c>
      <c r="B149" s="22" t="s">
        <v>54</v>
      </c>
      <c r="C149" s="93">
        <v>89.878479892000001</v>
      </c>
      <c r="D149" s="27" t="str">
        <f>IF($B149="N/A","N/A",IF(C149&gt;100,"No",IF(C149&lt;98,"No","Yes")))</f>
        <v>No</v>
      </c>
      <c r="E149" s="29">
        <v>89.734392210999999</v>
      </c>
      <c r="F149" s="27" t="str">
        <f>IF($B149="N/A","N/A",IF(E149&gt;100,"No",IF(E149&lt;98,"No","Yes")))</f>
        <v>No</v>
      </c>
      <c r="G149" s="29">
        <v>90.498947797</v>
      </c>
      <c r="H149" s="27" t="str">
        <f>IF($B149="N/A","N/A",IF(G149&gt;100,"No",IF(G149&lt;98,"No","Yes")))</f>
        <v>No</v>
      </c>
      <c r="I149" s="29">
        <v>-0.16</v>
      </c>
      <c r="J149" s="29">
        <v>0.85199999999999998</v>
      </c>
      <c r="K149" s="27" t="str">
        <f t="shared" si="42"/>
        <v>Yes</v>
      </c>
    </row>
    <row r="150" spans="1:11" x14ac:dyDescent="0.25">
      <c r="A150" s="88" t="s">
        <v>250</v>
      </c>
      <c r="B150" s="22" t="s">
        <v>49</v>
      </c>
      <c r="C150" s="93">
        <v>43.736818403999997</v>
      </c>
      <c r="D150" s="27" t="str">
        <f>IF($B150="N/A","N/A",IF(C150&gt;15,"No",IF(C150&lt;-15,"No","Yes")))</f>
        <v>N/A</v>
      </c>
      <c r="E150" s="29">
        <v>40.590482543</v>
      </c>
      <c r="F150" s="27" t="str">
        <f>IF($B150="N/A","N/A",IF(E150&gt;15,"No",IF(E150&lt;-15,"No","Yes")))</f>
        <v>N/A</v>
      </c>
      <c r="G150" s="29">
        <v>40.023328913999997</v>
      </c>
      <c r="H150" s="27" t="str">
        <f>IF($B150="N/A","N/A",IF(G150&gt;15,"No",IF(G150&lt;-15,"No","Yes")))</f>
        <v>N/A</v>
      </c>
      <c r="I150" s="29">
        <v>-7.19</v>
      </c>
      <c r="J150" s="29">
        <v>-1.4</v>
      </c>
      <c r="K150" s="27" t="str">
        <f t="shared" si="42"/>
        <v>Yes</v>
      </c>
    </row>
    <row r="151" spans="1:11" x14ac:dyDescent="0.25">
      <c r="A151" s="88" t="s">
        <v>251</v>
      </c>
      <c r="B151" s="22" t="s">
        <v>49</v>
      </c>
      <c r="C151" s="93">
        <v>37.958455915000002</v>
      </c>
      <c r="D151" s="27" t="str">
        <f>IF($B151="N/A","N/A",IF(C151&gt;15,"No",IF(C151&lt;-15,"No","Yes")))</f>
        <v>N/A</v>
      </c>
      <c r="E151" s="29">
        <v>41.792698588</v>
      </c>
      <c r="F151" s="27" t="str">
        <f>IF($B151="N/A","N/A",IF(E151&gt;15,"No",IF(E151&lt;-15,"No","Yes")))</f>
        <v>N/A</v>
      </c>
      <c r="G151" s="29">
        <v>42.728088913999997</v>
      </c>
      <c r="H151" s="27" t="str">
        <f>IF($B151="N/A","N/A",IF(G151&gt;15,"No",IF(G151&lt;-15,"No","Yes")))</f>
        <v>N/A</v>
      </c>
      <c r="I151" s="29">
        <v>10.1</v>
      </c>
      <c r="J151" s="29">
        <v>2.238</v>
      </c>
      <c r="K151" s="27" t="str">
        <f t="shared" si="42"/>
        <v>Yes</v>
      </c>
    </row>
    <row r="152" spans="1:11" x14ac:dyDescent="0.25">
      <c r="A152" s="88" t="s">
        <v>252</v>
      </c>
      <c r="B152" s="22" t="s">
        <v>49</v>
      </c>
      <c r="C152" s="93">
        <v>4.6032910025999998</v>
      </c>
      <c r="D152" s="27" t="str">
        <f>IF($B152="N/A","N/A",IF(C152&gt;15,"No",IF(C152&lt;-15,"No","Yes")))</f>
        <v>N/A</v>
      </c>
      <c r="E152" s="29">
        <v>4.2478435567000004</v>
      </c>
      <c r="F152" s="27" t="str">
        <f>IF($B152="N/A","N/A",IF(E152&gt;15,"No",IF(E152&lt;-15,"No","Yes")))</f>
        <v>N/A</v>
      </c>
      <c r="G152" s="29">
        <v>4.0267143645000001</v>
      </c>
      <c r="H152" s="27" t="str">
        <f>IF($B152="N/A","N/A",IF(G152&gt;15,"No",IF(G152&lt;-15,"No","Yes")))</f>
        <v>N/A</v>
      </c>
      <c r="I152" s="29">
        <v>-7.72</v>
      </c>
      <c r="J152" s="29">
        <v>-5.21</v>
      </c>
      <c r="K152" s="27" t="str">
        <f t="shared" si="42"/>
        <v>Yes</v>
      </c>
    </row>
    <row r="153" spans="1:11" x14ac:dyDescent="0.25">
      <c r="A153" s="88" t="s">
        <v>253</v>
      </c>
      <c r="B153" s="22" t="s">
        <v>49</v>
      </c>
      <c r="C153" s="93">
        <v>13.701434678</v>
      </c>
      <c r="D153" s="27" t="str">
        <f>IF($B153="N/A","N/A",IF(C153&gt;15,"No",IF(C153&lt;-15,"No","Yes")))</f>
        <v>N/A</v>
      </c>
      <c r="E153" s="29">
        <v>13.368975312</v>
      </c>
      <c r="F153" s="27" t="str">
        <f>IF($B153="N/A","N/A",IF(E153&gt;15,"No",IF(E153&lt;-15,"No","Yes")))</f>
        <v>N/A</v>
      </c>
      <c r="G153" s="29">
        <v>13.221867808000001</v>
      </c>
      <c r="H153" s="27" t="str">
        <f>IF($B153="N/A","N/A",IF(G153&gt;15,"No",IF(G153&lt;-15,"No","Yes")))</f>
        <v>N/A</v>
      </c>
      <c r="I153" s="29">
        <v>-2.4300000000000002</v>
      </c>
      <c r="J153" s="29">
        <v>-1.1000000000000001</v>
      </c>
      <c r="K153" s="27" t="str">
        <f t="shared" si="42"/>
        <v>Yes</v>
      </c>
    </row>
    <row r="154" spans="1:11" x14ac:dyDescent="0.25">
      <c r="A154" s="88" t="s">
        <v>188</v>
      </c>
      <c r="B154" s="22" t="s">
        <v>54</v>
      </c>
      <c r="C154" s="93">
        <v>99.999689559999993</v>
      </c>
      <c r="D154" s="27" t="str">
        <f>IF($B154="N/A","N/A",IF(C154&gt;100,"No",IF(C154&lt;98,"No","Yes")))</f>
        <v>Yes</v>
      </c>
      <c r="E154" s="29">
        <v>99.999868773000003</v>
      </c>
      <c r="F154" s="27" t="str">
        <f>IF($B154="N/A","N/A",IF(E154&gt;100,"No",IF(E154&lt;98,"No","Yes")))</f>
        <v>Yes</v>
      </c>
      <c r="G154" s="29">
        <v>99.999875477000003</v>
      </c>
      <c r="H154" s="27" t="str">
        <f>IF($B154="N/A","N/A",IF(G154&gt;100,"No",IF(G154&lt;98,"No","Yes")))</f>
        <v>Yes</v>
      </c>
      <c r="I154" s="29">
        <v>2.0000000000000001E-4</v>
      </c>
      <c r="J154" s="29">
        <v>0</v>
      </c>
      <c r="K154" s="27" t="str">
        <f t="shared" si="42"/>
        <v>Yes</v>
      </c>
    </row>
    <row r="155" spans="1:11" ht="25" x14ac:dyDescent="0.25">
      <c r="A155" s="88" t="s">
        <v>254</v>
      </c>
      <c r="B155" s="65" t="s">
        <v>54</v>
      </c>
      <c r="C155" s="93">
        <v>99.999774931000005</v>
      </c>
      <c r="D155" s="27" t="str">
        <f>IF($B155="N/A","N/A",IF(C155&gt;100,"No",IF(C155&lt;98,"No","Yes")))</f>
        <v>Yes</v>
      </c>
      <c r="E155" s="29">
        <v>99.999882881999994</v>
      </c>
      <c r="F155" s="27" t="str">
        <f>IF($B155="N/A","N/A",IF(E155&gt;100,"No",IF(E155&lt;98,"No","Yes")))</f>
        <v>Yes</v>
      </c>
      <c r="G155" s="29">
        <v>99.999977240999996</v>
      </c>
      <c r="H155" s="27" t="str">
        <f>IF($B155="N/A","N/A",IF(G155&gt;100,"No",IF(G155&lt;98,"No","Yes")))</f>
        <v>Yes</v>
      </c>
      <c r="I155" s="29">
        <v>1E-4</v>
      </c>
      <c r="J155" s="29">
        <v>1E-4</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76.127311973000005</v>
      </c>
      <c r="D159" s="27" t="str">
        <f t="shared" ref="D159:D182" si="43">IF($B159="N/A","N/A",IF(C159&gt;15,"No",IF(C159&lt;-15,"No","Yes")))</f>
        <v>N/A</v>
      </c>
      <c r="E159" s="27">
        <v>73.055080278000005</v>
      </c>
      <c r="F159" s="27" t="str">
        <f t="shared" ref="F159:F182" si="44">IF($B159="N/A","N/A",IF(E159&gt;15,"No",IF(E159&lt;-15,"No","Yes")))</f>
        <v>N/A</v>
      </c>
      <c r="G159" s="29">
        <v>74.083868482</v>
      </c>
      <c r="H159" s="27" t="str">
        <f t="shared" ref="H159:H182" si="45">IF($B159="N/A","N/A",IF(G159&gt;15,"No",IF(G159&lt;-15,"No","Yes")))</f>
        <v>N/A</v>
      </c>
      <c r="I159" s="29">
        <v>-4.04</v>
      </c>
      <c r="J159" s="29">
        <v>1.4079999999999999</v>
      </c>
      <c r="K159" s="27" t="str">
        <f t="shared" ref="K159:K182" si="46">IF(J159="Div by 0", "N/A", IF(J159="N/A","N/A", IF(J159&gt;30, "No", IF(J159&lt;-30, "No", "Yes"))))</f>
        <v>Yes</v>
      </c>
    </row>
    <row r="160" spans="1:11" ht="12.75" customHeight="1" x14ac:dyDescent="0.25">
      <c r="A160" s="88" t="s">
        <v>256</v>
      </c>
      <c r="B160" s="22" t="s">
        <v>49</v>
      </c>
      <c r="C160" s="91">
        <v>11.756769651999999</v>
      </c>
      <c r="D160" s="22" t="s">
        <v>49</v>
      </c>
      <c r="E160" s="27">
        <v>12.917473249</v>
      </c>
      <c r="F160" s="22" t="s">
        <v>49</v>
      </c>
      <c r="G160" s="29">
        <v>12.886718372000001</v>
      </c>
      <c r="H160" s="22" t="s">
        <v>49</v>
      </c>
      <c r="I160" s="29">
        <v>9.8729999999999993</v>
      </c>
      <c r="J160" s="29">
        <v>-0.23799999999999999</v>
      </c>
      <c r="K160" s="27" t="str">
        <f t="shared" si="46"/>
        <v>Yes</v>
      </c>
    </row>
    <row r="161" spans="1:11" x14ac:dyDescent="0.25">
      <c r="A161" s="90" t="s">
        <v>257</v>
      </c>
      <c r="B161" s="22" t="s">
        <v>49</v>
      </c>
      <c r="C161" s="91">
        <v>0.26073738930000001</v>
      </c>
      <c r="D161" s="27" t="str">
        <f t="shared" si="43"/>
        <v>N/A</v>
      </c>
      <c r="E161" s="27">
        <v>1.1450168120999999</v>
      </c>
      <c r="F161" s="27" t="str">
        <f t="shared" si="44"/>
        <v>N/A</v>
      </c>
      <c r="G161" s="29">
        <v>1.1603956259999999</v>
      </c>
      <c r="H161" s="27" t="str">
        <f t="shared" si="45"/>
        <v>N/A</v>
      </c>
      <c r="I161" s="29">
        <v>339.1</v>
      </c>
      <c r="J161" s="29">
        <v>1.343</v>
      </c>
      <c r="K161" s="27" t="str">
        <f t="shared" si="46"/>
        <v>Yes</v>
      </c>
    </row>
    <row r="162" spans="1:11" x14ac:dyDescent="0.25">
      <c r="A162" s="90" t="s">
        <v>755</v>
      </c>
      <c r="B162" s="22" t="s">
        <v>49</v>
      </c>
      <c r="C162" s="91">
        <v>4.9641164000000003E-3</v>
      </c>
      <c r="D162" s="27" t="str">
        <f t="shared" si="43"/>
        <v>N/A</v>
      </c>
      <c r="E162" s="27">
        <v>3.9452271000000004E-3</v>
      </c>
      <c r="F162" s="27" t="str">
        <f t="shared" si="44"/>
        <v>N/A</v>
      </c>
      <c r="G162" s="29">
        <v>3.6934403000000002E-3</v>
      </c>
      <c r="H162" s="27" t="str">
        <f t="shared" si="45"/>
        <v>N/A</v>
      </c>
      <c r="I162" s="29">
        <v>-20.5</v>
      </c>
      <c r="J162" s="29">
        <v>-6.38</v>
      </c>
      <c r="K162" s="27" t="str">
        <f t="shared" si="46"/>
        <v>Yes</v>
      </c>
    </row>
    <row r="163" spans="1:11" x14ac:dyDescent="0.25">
      <c r="A163" s="90" t="s">
        <v>258</v>
      </c>
      <c r="B163" s="22" t="s">
        <v>49</v>
      </c>
      <c r="C163" s="91">
        <v>0.84747472560000003</v>
      </c>
      <c r="D163" s="27" t="str">
        <f t="shared" si="43"/>
        <v>N/A</v>
      </c>
      <c r="E163" s="27">
        <v>0.90423333120000005</v>
      </c>
      <c r="F163" s="27" t="str">
        <f t="shared" si="44"/>
        <v>N/A</v>
      </c>
      <c r="G163" s="29">
        <v>0.85204087939999995</v>
      </c>
      <c r="H163" s="27" t="str">
        <f t="shared" si="45"/>
        <v>N/A</v>
      </c>
      <c r="I163" s="29">
        <v>6.6970000000000001</v>
      </c>
      <c r="J163" s="29">
        <v>-5.77</v>
      </c>
      <c r="K163" s="27" t="str">
        <f t="shared" si="46"/>
        <v>Yes</v>
      </c>
    </row>
    <row r="164" spans="1:11" x14ac:dyDescent="0.25">
      <c r="A164" s="90" t="s">
        <v>259</v>
      </c>
      <c r="B164" s="22" t="s">
        <v>49</v>
      </c>
      <c r="C164" s="91">
        <v>1.5932153842000001</v>
      </c>
      <c r="D164" s="27" t="str">
        <f t="shared" si="43"/>
        <v>N/A</v>
      </c>
      <c r="E164" s="27">
        <v>1.5867680069000001</v>
      </c>
      <c r="F164" s="27" t="str">
        <f t="shared" si="44"/>
        <v>N/A</v>
      </c>
      <c r="G164" s="29">
        <v>1.6682558296000001</v>
      </c>
      <c r="H164" s="27" t="str">
        <f t="shared" si="45"/>
        <v>N/A</v>
      </c>
      <c r="I164" s="29">
        <v>-0.40500000000000003</v>
      </c>
      <c r="J164" s="29">
        <v>5.1349999999999998</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1205</v>
      </c>
      <c r="J165" s="29" t="s">
        <v>1205</v>
      </c>
      <c r="K165" s="27" t="str">
        <f t="shared" si="46"/>
        <v>N/A</v>
      </c>
    </row>
    <row r="166" spans="1:11" x14ac:dyDescent="0.25">
      <c r="A166" s="90" t="s">
        <v>261</v>
      </c>
      <c r="B166" s="22" t="s">
        <v>49</v>
      </c>
      <c r="C166" s="91">
        <v>0.96935191460000003</v>
      </c>
      <c r="D166" s="27" t="str">
        <f t="shared" si="43"/>
        <v>N/A</v>
      </c>
      <c r="E166" s="27">
        <v>1.0694940786</v>
      </c>
      <c r="F166" s="27" t="str">
        <f t="shared" si="44"/>
        <v>N/A</v>
      </c>
      <c r="G166" s="29">
        <v>1.048437525</v>
      </c>
      <c r="H166" s="27" t="str">
        <f t="shared" si="45"/>
        <v>N/A</v>
      </c>
      <c r="I166" s="29">
        <v>10.33</v>
      </c>
      <c r="J166" s="29">
        <v>-1.97</v>
      </c>
      <c r="K166" s="27" t="str">
        <f t="shared" si="46"/>
        <v>Yes</v>
      </c>
    </row>
    <row r="167" spans="1:11" x14ac:dyDescent="0.25">
      <c r="A167" s="90" t="s">
        <v>262</v>
      </c>
      <c r="B167" s="22" t="s">
        <v>49</v>
      </c>
      <c r="C167" s="91">
        <v>1.5121646761</v>
      </c>
      <c r="D167" s="27" t="str">
        <f t="shared" si="43"/>
        <v>N/A</v>
      </c>
      <c r="E167" s="27">
        <v>1.5324669342999999</v>
      </c>
      <c r="F167" s="27" t="str">
        <f t="shared" si="44"/>
        <v>N/A</v>
      </c>
      <c r="G167" s="29">
        <v>1.4764710112999999</v>
      </c>
      <c r="H167" s="27" t="str">
        <f t="shared" si="45"/>
        <v>N/A</v>
      </c>
      <c r="I167" s="29">
        <v>1.343</v>
      </c>
      <c r="J167" s="29">
        <v>-3.65</v>
      </c>
      <c r="K167" s="27" t="str">
        <f t="shared" si="46"/>
        <v>Yes</v>
      </c>
    </row>
    <row r="168" spans="1:11" x14ac:dyDescent="0.25">
      <c r="A168" s="90" t="s">
        <v>263</v>
      </c>
      <c r="B168" s="22" t="s">
        <v>49</v>
      </c>
      <c r="C168" s="91">
        <v>2.0829650213000002</v>
      </c>
      <c r="D168" s="27" t="str">
        <f t="shared" si="43"/>
        <v>N/A</v>
      </c>
      <c r="E168" s="27">
        <v>2.2190338163000001</v>
      </c>
      <c r="F168" s="27" t="str">
        <f t="shared" si="44"/>
        <v>N/A</v>
      </c>
      <c r="G168" s="29">
        <v>2.2770159163999999</v>
      </c>
      <c r="H168" s="27" t="str">
        <f t="shared" si="45"/>
        <v>N/A</v>
      </c>
      <c r="I168" s="29">
        <v>6.532</v>
      </c>
      <c r="J168" s="29">
        <v>2.613</v>
      </c>
      <c r="K168" s="27" t="str">
        <f t="shared" si="46"/>
        <v>Yes</v>
      </c>
    </row>
    <row r="169" spans="1:11" x14ac:dyDescent="0.25">
      <c r="A169" s="90" t="s">
        <v>264</v>
      </c>
      <c r="B169" s="22" t="s">
        <v>49</v>
      </c>
      <c r="C169" s="91">
        <v>0.42047389039999999</v>
      </c>
      <c r="D169" s="27" t="str">
        <f t="shared" si="43"/>
        <v>N/A</v>
      </c>
      <c r="E169" s="27">
        <v>0.24920489849999999</v>
      </c>
      <c r="F169" s="27" t="str">
        <f t="shared" si="44"/>
        <v>N/A</v>
      </c>
      <c r="G169" s="29">
        <v>0.30951295290000003</v>
      </c>
      <c r="H169" s="27" t="str">
        <f t="shared" si="45"/>
        <v>N/A</v>
      </c>
      <c r="I169" s="29">
        <v>-40.700000000000003</v>
      </c>
      <c r="J169" s="29">
        <v>24.2</v>
      </c>
      <c r="K169" s="27" t="str">
        <f t="shared" si="46"/>
        <v>Yes</v>
      </c>
    </row>
    <row r="170" spans="1:11" x14ac:dyDescent="0.25">
      <c r="A170" s="90" t="s">
        <v>265</v>
      </c>
      <c r="B170" s="22" t="s">
        <v>49</v>
      </c>
      <c r="C170" s="91">
        <v>4.0654225339999996</v>
      </c>
      <c r="D170" s="27" t="str">
        <f t="shared" si="43"/>
        <v>N/A</v>
      </c>
      <c r="E170" s="27">
        <v>4.2073101436</v>
      </c>
      <c r="F170" s="27" t="str">
        <f t="shared" si="44"/>
        <v>N/A</v>
      </c>
      <c r="G170" s="29">
        <v>4.0908951910000004</v>
      </c>
      <c r="H170" s="27" t="str">
        <f t="shared" si="45"/>
        <v>N/A</v>
      </c>
      <c r="I170" s="29">
        <v>3.49</v>
      </c>
      <c r="J170" s="29">
        <v>-2.77</v>
      </c>
      <c r="K170" s="27" t="str">
        <f t="shared" si="46"/>
        <v>Yes</v>
      </c>
    </row>
    <row r="171" spans="1:11" x14ac:dyDescent="0.25">
      <c r="A171" s="88" t="s">
        <v>266</v>
      </c>
      <c r="B171" s="22" t="s">
        <v>49</v>
      </c>
      <c r="C171" s="91">
        <v>12.115918375</v>
      </c>
      <c r="D171" s="27" t="str">
        <f t="shared" si="43"/>
        <v>N/A</v>
      </c>
      <c r="E171" s="27">
        <v>14.027446474</v>
      </c>
      <c r="F171" s="27" t="str">
        <f t="shared" si="44"/>
        <v>N/A</v>
      </c>
      <c r="G171" s="29">
        <v>13.029413146</v>
      </c>
      <c r="H171" s="27" t="str">
        <f t="shared" si="45"/>
        <v>N/A</v>
      </c>
      <c r="I171" s="29">
        <v>15.78</v>
      </c>
      <c r="J171" s="29">
        <v>-7.11</v>
      </c>
      <c r="K171" s="27" t="str">
        <f t="shared" si="46"/>
        <v>Yes</v>
      </c>
    </row>
    <row r="172" spans="1:11" x14ac:dyDescent="0.25">
      <c r="A172" s="90" t="s">
        <v>267</v>
      </c>
      <c r="B172" s="22" t="s">
        <v>49</v>
      </c>
      <c r="C172" s="91">
        <v>11.362874870000001</v>
      </c>
      <c r="D172" s="27" t="str">
        <f t="shared" si="43"/>
        <v>N/A</v>
      </c>
      <c r="E172" s="27">
        <v>13.3405135</v>
      </c>
      <c r="F172" s="27" t="str">
        <f t="shared" si="44"/>
        <v>N/A</v>
      </c>
      <c r="G172" s="29">
        <v>12.362473086</v>
      </c>
      <c r="H172" s="27" t="str">
        <f t="shared" si="45"/>
        <v>N/A</v>
      </c>
      <c r="I172" s="29">
        <v>17.399999999999999</v>
      </c>
      <c r="J172" s="29">
        <v>-7.33</v>
      </c>
      <c r="K172" s="27" t="str">
        <f t="shared" si="46"/>
        <v>Yes</v>
      </c>
    </row>
    <row r="173" spans="1:11" x14ac:dyDescent="0.25">
      <c r="A173" s="90" t="s">
        <v>268</v>
      </c>
      <c r="B173" s="22" t="s">
        <v>49</v>
      </c>
      <c r="C173" s="91">
        <v>2.2082186899999998E-2</v>
      </c>
      <c r="D173" s="27" t="str">
        <f t="shared" si="43"/>
        <v>N/A</v>
      </c>
      <c r="E173" s="27">
        <v>1.66857532E-2</v>
      </c>
      <c r="F173" s="27" t="str">
        <f t="shared" si="44"/>
        <v>N/A</v>
      </c>
      <c r="G173" s="29">
        <v>0.1093399801</v>
      </c>
      <c r="H173" s="27" t="str">
        <f t="shared" si="45"/>
        <v>N/A</v>
      </c>
      <c r="I173" s="29">
        <v>-24.4</v>
      </c>
      <c r="J173" s="29">
        <v>555.29999999999995</v>
      </c>
      <c r="K173" s="27" t="str">
        <f t="shared" si="46"/>
        <v>No</v>
      </c>
    </row>
    <row r="174" spans="1:11" x14ac:dyDescent="0.25">
      <c r="A174" s="90" t="s">
        <v>756</v>
      </c>
      <c r="B174" s="22" t="s">
        <v>49</v>
      </c>
      <c r="C174" s="91">
        <v>0</v>
      </c>
      <c r="D174" s="27" t="str">
        <f t="shared" si="43"/>
        <v>N/A</v>
      </c>
      <c r="E174" s="27">
        <v>6.1404820000000003E-4</v>
      </c>
      <c r="F174" s="27" t="str">
        <f t="shared" si="44"/>
        <v>N/A</v>
      </c>
      <c r="G174" s="29">
        <v>1.8025138E-3</v>
      </c>
      <c r="H174" s="27" t="str">
        <f t="shared" si="45"/>
        <v>N/A</v>
      </c>
      <c r="I174" s="29" t="s">
        <v>1205</v>
      </c>
      <c r="J174" s="29">
        <v>193.5</v>
      </c>
      <c r="K174" s="27" t="str">
        <f t="shared" si="46"/>
        <v>No</v>
      </c>
    </row>
    <row r="175" spans="1:11" x14ac:dyDescent="0.25">
      <c r="A175" s="90" t="s">
        <v>269</v>
      </c>
      <c r="B175" s="22" t="s">
        <v>49</v>
      </c>
      <c r="C175" s="91">
        <v>0</v>
      </c>
      <c r="D175" s="27" t="str">
        <f t="shared" si="43"/>
        <v>N/A</v>
      </c>
      <c r="E175" s="27">
        <v>0</v>
      </c>
      <c r="F175" s="27" t="str">
        <f t="shared" si="44"/>
        <v>N/A</v>
      </c>
      <c r="G175" s="29">
        <v>0</v>
      </c>
      <c r="H175" s="27" t="str">
        <f t="shared" si="45"/>
        <v>N/A</v>
      </c>
      <c r="I175" s="29" t="s">
        <v>1205</v>
      </c>
      <c r="J175" s="29" t="s">
        <v>1205</v>
      </c>
      <c r="K175" s="27" t="str">
        <f t="shared" si="46"/>
        <v>N/A</v>
      </c>
    </row>
    <row r="176" spans="1:11" x14ac:dyDescent="0.25">
      <c r="A176" s="90" t="s">
        <v>270</v>
      </c>
      <c r="B176" s="22" t="s">
        <v>49</v>
      </c>
      <c r="C176" s="91">
        <v>0</v>
      </c>
      <c r="D176" s="27" t="str">
        <f t="shared" si="43"/>
        <v>N/A</v>
      </c>
      <c r="E176" s="27">
        <v>5.8055464000000001E-3</v>
      </c>
      <c r="F176" s="27" t="str">
        <f t="shared" si="44"/>
        <v>N/A</v>
      </c>
      <c r="G176" s="29">
        <v>1.83743684E-2</v>
      </c>
      <c r="H176" s="27" t="str">
        <f t="shared" si="45"/>
        <v>N/A</v>
      </c>
      <c r="I176" s="29" t="s">
        <v>1205</v>
      </c>
      <c r="J176" s="29">
        <v>216.5</v>
      </c>
      <c r="K176" s="27" t="str">
        <f t="shared" si="46"/>
        <v>No</v>
      </c>
    </row>
    <row r="177" spans="1:11" x14ac:dyDescent="0.25">
      <c r="A177" s="90" t="s">
        <v>271</v>
      </c>
      <c r="B177" s="22" t="s">
        <v>49</v>
      </c>
      <c r="C177" s="91">
        <v>4.0419925099999997E-2</v>
      </c>
      <c r="D177" s="27" t="str">
        <f t="shared" si="43"/>
        <v>N/A</v>
      </c>
      <c r="E177" s="27">
        <v>3.2021379400000001E-2</v>
      </c>
      <c r="F177" s="27" t="str">
        <f t="shared" si="44"/>
        <v>N/A</v>
      </c>
      <c r="G177" s="29">
        <v>2.2446878100000001E-2</v>
      </c>
      <c r="H177" s="27" t="str">
        <f t="shared" si="45"/>
        <v>N/A</v>
      </c>
      <c r="I177" s="29">
        <v>-20.8</v>
      </c>
      <c r="J177" s="29">
        <v>-29.9</v>
      </c>
      <c r="K177" s="27" t="str">
        <f t="shared" si="46"/>
        <v>Yes</v>
      </c>
    </row>
    <row r="178" spans="1:11" x14ac:dyDescent="0.25">
      <c r="A178" s="90" t="s">
        <v>272</v>
      </c>
      <c r="B178" s="22" t="s">
        <v>49</v>
      </c>
      <c r="C178" s="91">
        <v>4.6802164000000002E-3</v>
      </c>
      <c r="D178" s="27" t="str">
        <f t="shared" si="43"/>
        <v>N/A</v>
      </c>
      <c r="E178" s="27">
        <v>6.7519336000000001E-3</v>
      </c>
      <c r="F178" s="27" t="str">
        <f t="shared" si="44"/>
        <v>N/A</v>
      </c>
      <c r="G178" s="29">
        <v>7.0354401999999996E-3</v>
      </c>
      <c r="H178" s="27" t="str">
        <f t="shared" si="45"/>
        <v>N/A</v>
      </c>
      <c r="I178" s="29">
        <v>44.27</v>
      </c>
      <c r="J178" s="29">
        <v>4.1989999999999998</v>
      </c>
      <c r="K178" s="27" t="str">
        <f t="shared" si="46"/>
        <v>Yes</v>
      </c>
    </row>
    <row r="179" spans="1:11" x14ac:dyDescent="0.25">
      <c r="A179" s="90" t="s">
        <v>273</v>
      </c>
      <c r="B179" s="22" t="s">
        <v>49</v>
      </c>
      <c r="C179" s="91">
        <v>0</v>
      </c>
      <c r="D179" s="27" t="str">
        <f t="shared" si="43"/>
        <v>N/A</v>
      </c>
      <c r="E179" s="27">
        <v>2.6483259999999999E-4</v>
      </c>
      <c r="F179" s="27" t="str">
        <f t="shared" si="44"/>
        <v>N/A</v>
      </c>
      <c r="G179" s="29">
        <v>8.4544640000000005E-4</v>
      </c>
      <c r="H179" s="27" t="str">
        <f t="shared" si="45"/>
        <v>N/A</v>
      </c>
      <c r="I179" s="29" t="s">
        <v>1205</v>
      </c>
      <c r="J179" s="29">
        <v>219.2</v>
      </c>
      <c r="K179" s="27" t="str">
        <f t="shared" si="46"/>
        <v>No</v>
      </c>
    </row>
    <row r="180" spans="1:11" x14ac:dyDescent="0.25">
      <c r="A180" s="90" t="s">
        <v>274</v>
      </c>
      <c r="B180" s="22" t="s">
        <v>49</v>
      </c>
      <c r="C180" s="91">
        <v>1.047398E-4</v>
      </c>
      <c r="D180" s="27" t="str">
        <f t="shared" si="43"/>
        <v>N/A</v>
      </c>
      <c r="E180" s="27">
        <v>1.2852170000000001E-4</v>
      </c>
      <c r="F180" s="27" t="str">
        <f t="shared" si="44"/>
        <v>N/A</v>
      </c>
      <c r="G180" s="29">
        <v>9.3938500000000002E-5</v>
      </c>
      <c r="H180" s="27" t="str">
        <f t="shared" si="45"/>
        <v>N/A</v>
      </c>
      <c r="I180" s="29">
        <v>22.71</v>
      </c>
      <c r="J180" s="29">
        <v>-26.9</v>
      </c>
      <c r="K180" s="27" t="str">
        <f t="shared" si="46"/>
        <v>Yes</v>
      </c>
    </row>
    <row r="181" spans="1:11" x14ac:dyDescent="0.25">
      <c r="A181" s="90" t="s">
        <v>275</v>
      </c>
      <c r="B181" s="22" t="s">
        <v>49</v>
      </c>
      <c r="C181" s="91">
        <v>0</v>
      </c>
      <c r="D181" s="27" t="str">
        <f t="shared" si="43"/>
        <v>N/A</v>
      </c>
      <c r="E181" s="27">
        <v>5.1927965000000001E-6</v>
      </c>
      <c r="F181" s="27" t="str">
        <f t="shared" si="44"/>
        <v>N/A</v>
      </c>
      <c r="G181" s="29">
        <v>9.9464282E-6</v>
      </c>
      <c r="H181" s="27" t="str">
        <f t="shared" si="45"/>
        <v>N/A</v>
      </c>
      <c r="I181" s="29" t="s">
        <v>1205</v>
      </c>
      <c r="J181" s="29">
        <v>91.54</v>
      </c>
      <c r="K181" s="27" t="str">
        <f t="shared" si="46"/>
        <v>No</v>
      </c>
    </row>
    <row r="182" spans="1:11" x14ac:dyDescent="0.25">
      <c r="A182" s="90" t="s">
        <v>276</v>
      </c>
      <c r="B182" s="22" t="s">
        <v>49</v>
      </c>
      <c r="C182" s="91">
        <v>0.68575643679999998</v>
      </c>
      <c r="D182" s="27" t="str">
        <f t="shared" si="43"/>
        <v>N/A</v>
      </c>
      <c r="E182" s="27">
        <v>0.62465576629999997</v>
      </c>
      <c r="F182" s="27" t="str">
        <f t="shared" si="44"/>
        <v>N/A</v>
      </c>
      <c r="G182" s="29">
        <v>0.50699154879999997</v>
      </c>
      <c r="H182" s="27" t="str">
        <f t="shared" si="45"/>
        <v>N/A</v>
      </c>
      <c r="I182" s="29">
        <v>-8.91</v>
      </c>
      <c r="J182" s="29">
        <v>-18.8</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13</v>
      </c>
      <c r="D184" s="27" t="str">
        <f>IF($B184="N/A","N/A",IF(C184&gt;15,"No",IF(C184&lt;-15,"No","Yes")))</f>
        <v>N/A</v>
      </c>
      <c r="E184" s="23">
        <v>29</v>
      </c>
      <c r="F184" s="27" t="str">
        <f>IF($B184="N/A","N/A",IF(E184&gt;15,"No",IF(E184&lt;-15,"No","Yes")))</f>
        <v>N/A</v>
      </c>
      <c r="G184" s="23">
        <v>42</v>
      </c>
      <c r="H184" s="27" t="str">
        <f>IF($B184="N/A","N/A",IF(G184&gt;15,"No",IF(G184&lt;-15,"No","Yes")))</f>
        <v>N/A</v>
      </c>
      <c r="I184" s="29">
        <v>123.1</v>
      </c>
      <c r="J184" s="29">
        <v>44.83</v>
      </c>
      <c r="K184" s="27" t="str">
        <f t="shared" ref="K184:K191" si="47">IF(J184="Div by 0", "N/A", IF(J184="N/A","N/A", IF(J184&gt;30, "No", IF(J184&lt;-30, "No", "Yes"))))</f>
        <v>No</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51.538461538</v>
      </c>
      <c r="D187" s="27" t="str">
        <f>IF($B187="N/A","N/A",IF(C187&gt;15,"No",IF(C187&lt;-15,"No","Yes")))</f>
        <v>N/A</v>
      </c>
      <c r="E187" s="63">
        <v>29.620689655</v>
      </c>
      <c r="F187" s="27" t="str">
        <f>IF($B187="N/A","N/A",IF(E187&gt;15,"No",IF(E187&lt;-15,"No","Yes")))</f>
        <v>N/A</v>
      </c>
      <c r="G187" s="63">
        <v>18.952380951999999</v>
      </c>
      <c r="H187" s="27" t="str">
        <f>IF($B187="N/A","N/A",IF(G187&gt;15,"No",IF(G187&lt;-15,"No","Yes")))</f>
        <v>N/A</v>
      </c>
      <c r="I187" s="29">
        <v>-42.5</v>
      </c>
      <c r="J187" s="29">
        <v>-36</v>
      </c>
      <c r="K187" s="27" t="str">
        <f t="shared" si="47"/>
        <v>No</v>
      </c>
    </row>
    <row r="188" spans="1:11" x14ac:dyDescent="0.25">
      <c r="A188" s="88" t="s">
        <v>87</v>
      </c>
      <c r="B188" s="22" t="s">
        <v>49</v>
      </c>
      <c r="C188" s="93">
        <v>30.769230769</v>
      </c>
      <c r="D188" s="27" t="str">
        <f>IF($B188="N/A","N/A",IF(C188&gt;15,"No",IF(C188&lt;-15,"No","Yes")))</f>
        <v>N/A</v>
      </c>
      <c r="E188" s="29">
        <v>93.103448275999995</v>
      </c>
      <c r="F188" s="27" t="str">
        <f>IF($B188="N/A","N/A",IF(E188&gt;15,"No",IF(E188&lt;-15,"No","Yes")))</f>
        <v>N/A</v>
      </c>
      <c r="G188" s="29">
        <v>92.857142856999999</v>
      </c>
      <c r="H188" s="27" t="str">
        <f>IF($B188="N/A","N/A",IF(G188&gt;15,"No",IF(G188&lt;-15,"No","Yes")))</f>
        <v>N/A</v>
      </c>
      <c r="I188" s="29">
        <v>202.6</v>
      </c>
      <c r="J188" s="29">
        <v>-0.26500000000000001</v>
      </c>
      <c r="K188" s="27" t="str">
        <f t="shared" si="47"/>
        <v>Yes</v>
      </c>
    </row>
    <row r="189" spans="1:11" x14ac:dyDescent="0.25">
      <c r="A189" s="88" t="s">
        <v>203</v>
      </c>
      <c r="B189" s="22" t="s">
        <v>49</v>
      </c>
      <c r="C189" s="93" t="s">
        <v>1205</v>
      </c>
      <c r="D189" s="27" t="str">
        <f>IF($B189="N/A","N/A",IF(C189&gt;15,"No",IF(C189&lt;-15,"No","Yes")))</f>
        <v>N/A</v>
      </c>
      <c r="E189" s="29" t="s">
        <v>1205</v>
      </c>
      <c r="F189" s="27" t="str">
        <f>IF($B189="N/A","N/A",IF(E189&gt;15,"No",IF(E189&lt;-15,"No","Yes")))</f>
        <v>N/A</v>
      </c>
      <c r="G189" s="29" t="s">
        <v>1205</v>
      </c>
      <c r="H189" s="27" t="str">
        <f>IF($B189="N/A","N/A",IF(G189&gt;15,"No",IF(G189&lt;-15,"No","Yes")))</f>
        <v>N/A</v>
      </c>
      <c r="I189" s="29" t="s">
        <v>1205</v>
      </c>
      <c r="J189" s="29" t="s">
        <v>1205</v>
      </c>
      <c r="K189" s="27" t="str">
        <f t="shared" si="47"/>
        <v>N/A</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30.769230769</v>
      </c>
      <c r="D191" s="27" t="str">
        <f>IF($B191="N/A","N/A",IF(C191&gt;15,"No",IF(C191&lt;-15,"No","Yes")))</f>
        <v>N/A</v>
      </c>
      <c r="E191" s="29">
        <v>93.103448275999995</v>
      </c>
      <c r="F191" s="27" t="str">
        <f>IF($B191="N/A","N/A",IF(E191&gt;15,"No",IF(E191&lt;-15,"No","Yes")))</f>
        <v>N/A</v>
      </c>
      <c r="G191" s="29">
        <v>92.857142856999999</v>
      </c>
      <c r="H191" s="27" t="str">
        <f>IF($B191="N/A","N/A",IF(G191&gt;15,"No",IF(G191&lt;-15,"No","Yes")))</f>
        <v>N/A</v>
      </c>
      <c r="I191" s="29">
        <v>202.6</v>
      </c>
      <c r="J191" s="29">
        <v>-0.26500000000000001</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23.076923077</v>
      </c>
      <c r="D193" s="27" t="str">
        <f>IF($B193="N/A","N/A",IF(C193&gt;15,"No",IF(C193&lt;-15,"No","Yes")))</f>
        <v>N/A</v>
      </c>
      <c r="E193" s="29">
        <v>3.4482758621</v>
      </c>
      <c r="F193" s="27" t="str">
        <f t="shared" ref="F193:F213" si="48">IF($B193="N/A","N/A",IF(E193&gt;15,"No",IF(E193&lt;-15,"No","Yes")))</f>
        <v>N/A</v>
      </c>
      <c r="G193" s="29">
        <v>2.3809523810000002</v>
      </c>
      <c r="H193" s="27" t="str">
        <f t="shared" ref="H193:H213" si="49">IF($B193="N/A","N/A",IF(G193&gt;15,"No",IF(G193&lt;-15,"No","Yes")))</f>
        <v>N/A</v>
      </c>
      <c r="I193" s="29">
        <v>-85.1</v>
      </c>
      <c r="J193" s="29">
        <v>-31</v>
      </c>
      <c r="K193" s="27" t="str">
        <f t="shared" ref="K193:K209" si="50">IF(J193="Div by 0", "N/A", IF(J193="N/A","N/A", IF(J193&gt;30, "No", IF(J193&lt;-30, "No", "Yes"))))</f>
        <v>No</v>
      </c>
    </row>
    <row r="194" spans="1:11" x14ac:dyDescent="0.25">
      <c r="A194" s="88" t="s">
        <v>215</v>
      </c>
      <c r="B194" s="22" t="s">
        <v>49</v>
      </c>
      <c r="C194" s="93">
        <v>0</v>
      </c>
      <c r="D194" s="27" t="str">
        <f>IF($B194="N/A","N/A",IF(C194&gt;15,"No",IF(C194&lt;-15,"No","Yes")))</f>
        <v>N/A</v>
      </c>
      <c r="E194" s="29">
        <v>0</v>
      </c>
      <c r="F194" s="27" t="str">
        <f t="shared" si="48"/>
        <v>N/A</v>
      </c>
      <c r="G194" s="29">
        <v>0</v>
      </c>
      <c r="H194" s="27" t="str">
        <f t="shared" si="49"/>
        <v>N/A</v>
      </c>
      <c r="I194" s="29" t="s">
        <v>1205</v>
      </c>
      <c r="J194" s="29" t="s">
        <v>1205</v>
      </c>
      <c r="K194" s="27" t="str">
        <f t="shared" si="50"/>
        <v>N/A</v>
      </c>
    </row>
    <row r="195" spans="1:11" x14ac:dyDescent="0.25">
      <c r="A195" s="88" t="s">
        <v>216</v>
      </c>
      <c r="B195" s="22" t="s">
        <v>49</v>
      </c>
      <c r="C195" s="93">
        <v>0</v>
      </c>
      <c r="D195" s="27" t="str">
        <f>IF($B195="N/A","N/A",IF(C195&gt;15,"No",IF(C195&lt;-15,"No","Yes")))</f>
        <v>N/A</v>
      </c>
      <c r="E195" s="29">
        <v>0</v>
      </c>
      <c r="F195" s="27" t="str">
        <f t="shared" si="48"/>
        <v>N/A</v>
      </c>
      <c r="G195" s="29">
        <v>0</v>
      </c>
      <c r="H195" s="27" t="str">
        <f t="shared" si="49"/>
        <v>N/A</v>
      </c>
      <c r="I195" s="29" t="s">
        <v>1205</v>
      </c>
      <c r="J195" s="29" t="s">
        <v>1205</v>
      </c>
      <c r="K195" s="27" t="str">
        <f t="shared" si="50"/>
        <v>N/A</v>
      </c>
    </row>
    <row r="196" spans="1:11" x14ac:dyDescent="0.25">
      <c r="A196" s="88" t="s">
        <v>217</v>
      </c>
      <c r="B196" s="22" t="s">
        <v>49</v>
      </c>
      <c r="C196" s="93">
        <v>0</v>
      </c>
      <c r="D196" s="27" t="str">
        <f>IF($B196="N/A","N/A",IF(C196&gt;15,"No",IF(C196&lt;-15,"No","Yes")))</f>
        <v>N/A</v>
      </c>
      <c r="E196" s="29">
        <v>0</v>
      </c>
      <c r="F196" s="27" t="str">
        <f t="shared" si="48"/>
        <v>N/A</v>
      </c>
      <c r="G196" s="29">
        <v>0</v>
      </c>
      <c r="H196" s="27" t="str">
        <f t="shared" si="49"/>
        <v>N/A</v>
      </c>
      <c r="I196" s="29" t="s">
        <v>1205</v>
      </c>
      <c r="J196" s="29" t="s">
        <v>1205</v>
      </c>
      <c r="K196" s="27" t="str">
        <f t="shared" si="50"/>
        <v>N/A</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7.6923076923</v>
      </c>
      <c r="D198" s="27" t="str">
        <f t="shared" si="51"/>
        <v>N/A</v>
      </c>
      <c r="E198" s="29">
        <v>0</v>
      </c>
      <c r="F198" s="27" t="str">
        <f t="shared" si="48"/>
        <v>N/A</v>
      </c>
      <c r="G198" s="29">
        <v>0</v>
      </c>
      <c r="H198" s="27" t="str">
        <f t="shared" si="49"/>
        <v>N/A</v>
      </c>
      <c r="I198" s="29">
        <v>-100</v>
      </c>
      <c r="J198" s="29" t="s">
        <v>1205</v>
      </c>
      <c r="K198" s="27" t="str">
        <f t="shared" si="50"/>
        <v>N/A</v>
      </c>
    </row>
    <row r="199" spans="1:11" x14ac:dyDescent="0.25">
      <c r="A199" s="88" t="s">
        <v>221</v>
      </c>
      <c r="B199" s="22" t="s">
        <v>49</v>
      </c>
      <c r="C199" s="93">
        <v>0</v>
      </c>
      <c r="D199" s="27" t="str">
        <f t="shared" si="51"/>
        <v>N/A</v>
      </c>
      <c r="E199" s="29">
        <v>0</v>
      </c>
      <c r="F199" s="27" t="str">
        <f t="shared" si="48"/>
        <v>N/A</v>
      </c>
      <c r="G199" s="29">
        <v>0</v>
      </c>
      <c r="H199" s="27" t="str">
        <f t="shared" si="49"/>
        <v>N/A</v>
      </c>
      <c r="I199" s="29" t="s">
        <v>1205</v>
      </c>
      <c r="J199" s="29" t="s">
        <v>1205</v>
      </c>
      <c r="K199" s="27" t="str">
        <f t="shared" si="50"/>
        <v>N/A</v>
      </c>
    </row>
    <row r="200" spans="1:11" x14ac:dyDescent="0.25">
      <c r="A200" s="88" t="s">
        <v>222</v>
      </c>
      <c r="B200" s="22" t="s">
        <v>49</v>
      </c>
      <c r="C200" s="93">
        <v>30.769230769</v>
      </c>
      <c r="D200" s="27" t="str">
        <f t="shared" si="51"/>
        <v>N/A</v>
      </c>
      <c r="E200" s="29">
        <v>93.103448275999995</v>
      </c>
      <c r="F200" s="27" t="str">
        <f t="shared" si="48"/>
        <v>N/A</v>
      </c>
      <c r="G200" s="29">
        <v>97.619047619</v>
      </c>
      <c r="H200" s="27" t="str">
        <f t="shared" si="49"/>
        <v>N/A</v>
      </c>
      <c r="I200" s="29">
        <v>202.6</v>
      </c>
      <c r="J200" s="29">
        <v>4.8499999999999996</v>
      </c>
      <c r="K200" s="27" t="str">
        <f t="shared" si="50"/>
        <v>Yes</v>
      </c>
    </row>
    <row r="201" spans="1:11" x14ac:dyDescent="0.25">
      <c r="A201" s="88" t="s">
        <v>223</v>
      </c>
      <c r="B201" s="22" t="s">
        <v>49</v>
      </c>
      <c r="C201" s="93">
        <v>0</v>
      </c>
      <c r="D201" s="27" t="str">
        <f t="shared" si="51"/>
        <v>N/A</v>
      </c>
      <c r="E201" s="29">
        <v>0</v>
      </c>
      <c r="F201" s="27" t="str">
        <f t="shared" si="48"/>
        <v>N/A</v>
      </c>
      <c r="G201" s="29">
        <v>0</v>
      </c>
      <c r="H201" s="27" t="str">
        <f t="shared" si="49"/>
        <v>N/A</v>
      </c>
      <c r="I201" s="29" t="s">
        <v>1205</v>
      </c>
      <c r="J201" s="29" t="s">
        <v>1205</v>
      </c>
      <c r="K201" s="27" t="str">
        <f t="shared" si="50"/>
        <v>N/A</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1205</v>
      </c>
      <c r="J204" s="29" t="s">
        <v>1205</v>
      </c>
      <c r="K204" s="27" t="str">
        <f t="shared" si="50"/>
        <v>N/A</v>
      </c>
    </row>
    <row r="205" spans="1:11" x14ac:dyDescent="0.25">
      <c r="A205" s="88" t="s">
        <v>229</v>
      </c>
      <c r="B205" s="22" t="s">
        <v>49</v>
      </c>
      <c r="C205" s="93">
        <v>0</v>
      </c>
      <c r="D205" s="27" t="str">
        <f t="shared" si="51"/>
        <v>N/A</v>
      </c>
      <c r="E205" s="29">
        <v>0</v>
      </c>
      <c r="F205" s="27" t="str">
        <f t="shared" si="48"/>
        <v>N/A</v>
      </c>
      <c r="G205" s="29">
        <v>0</v>
      </c>
      <c r="H205" s="27" t="str">
        <f t="shared" si="49"/>
        <v>N/A</v>
      </c>
      <c r="I205" s="29" t="s">
        <v>1205</v>
      </c>
      <c r="J205" s="29" t="s">
        <v>1205</v>
      </c>
      <c r="K205" s="27" t="str">
        <f t="shared" si="50"/>
        <v>N/A</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38.461538462</v>
      </c>
      <c r="D208" s="27" t="str">
        <f t="shared" si="51"/>
        <v>N/A</v>
      </c>
      <c r="E208" s="29">
        <v>3.4482758621</v>
      </c>
      <c r="F208" s="27" t="str">
        <f t="shared" si="48"/>
        <v>N/A</v>
      </c>
      <c r="G208" s="29">
        <v>0</v>
      </c>
      <c r="H208" s="27" t="str">
        <f t="shared" si="49"/>
        <v>N/A</v>
      </c>
      <c r="I208" s="29">
        <v>-91</v>
      </c>
      <c r="J208" s="29">
        <v>-100</v>
      </c>
      <c r="K208" s="27" t="str">
        <f t="shared" si="50"/>
        <v>No</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100</v>
      </c>
      <c r="D211" s="27" t="str">
        <f t="shared" si="51"/>
        <v>N/A</v>
      </c>
      <c r="E211" s="29">
        <v>100</v>
      </c>
      <c r="F211" s="27" t="str">
        <f t="shared" si="48"/>
        <v>N/A</v>
      </c>
      <c r="G211" s="29">
        <v>100</v>
      </c>
      <c r="H211" s="27" t="str">
        <f t="shared" si="49"/>
        <v>N/A</v>
      </c>
      <c r="I211" s="29">
        <v>0</v>
      </c>
      <c r="J211" s="29">
        <v>0</v>
      </c>
      <c r="K211" s="27" t="str">
        <f t="shared" ref="K211:K223" si="52">IF(J211="Div by 0", "N/A", IF(J211="N/A","N/A", IF(J211&gt;30, "No", IF(J211&lt;-30, "No", "Yes"))))</f>
        <v>Yes</v>
      </c>
    </row>
    <row r="212" spans="1:11" x14ac:dyDescent="0.25">
      <c r="A212" s="88" t="s">
        <v>245</v>
      </c>
      <c r="B212" s="22" t="s">
        <v>83</v>
      </c>
      <c r="C212" s="93">
        <v>100</v>
      </c>
      <c r="D212" s="27" t="str">
        <f>IF($B212="N/A","N/A",IF(C212&gt;100,"No",IF(C212&lt;85,"No","Yes")))</f>
        <v>Yes</v>
      </c>
      <c r="E212" s="29">
        <v>100</v>
      </c>
      <c r="F212" s="27" t="str">
        <f>IF($B212="N/A","N/A",IF(E212&gt;100,"No",IF(E212&lt;85,"No","Yes")))</f>
        <v>Yes</v>
      </c>
      <c r="G212" s="29">
        <v>100</v>
      </c>
      <c r="H212" s="27" t="str">
        <f>IF($B212="N/A","N/A",IF(G212&gt;100,"No",IF(G212&lt;85,"No","Yes")))</f>
        <v>Yes</v>
      </c>
      <c r="I212" s="29">
        <v>0</v>
      </c>
      <c r="J212" s="29">
        <v>0</v>
      </c>
      <c r="K212" s="27" t="str">
        <f t="shared" si="52"/>
        <v>Yes</v>
      </c>
    </row>
    <row r="213" spans="1:11" x14ac:dyDescent="0.25">
      <c r="A213" s="88" t="s">
        <v>246</v>
      </c>
      <c r="B213" s="22" t="s">
        <v>49</v>
      </c>
      <c r="C213" s="93">
        <v>0</v>
      </c>
      <c r="D213" s="27" t="str">
        <f t="shared" si="51"/>
        <v>N/A</v>
      </c>
      <c r="E213" s="29">
        <v>0</v>
      </c>
      <c r="F213" s="27" t="str">
        <f t="shared" si="48"/>
        <v>N/A</v>
      </c>
      <c r="G213" s="29">
        <v>0</v>
      </c>
      <c r="H213" s="27" t="str">
        <f t="shared" si="49"/>
        <v>N/A</v>
      </c>
      <c r="I213" s="29" t="s">
        <v>1205</v>
      </c>
      <c r="J213" s="29" t="s">
        <v>1205</v>
      </c>
      <c r="K213" s="27" t="str">
        <f t="shared" si="52"/>
        <v>N/A</v>
      </c>
    </row>
    <row r="214" spans="1:11" x14ac:dyDescent="0.25">
      <c r="A214" s="88" t="s">
        <v>184</v>
      </c>
      <c r="B214" s="22" t="s">
        <v>11</v>
      </c>
      <c r="C214" s="93">
        <v>7.6923076923</v>
      </c>
      <c r="D214" s="27" t="str">
        <f>IF($B214="N/A","N/A",IF(C214&gt;25,"No",IF(C214&lt;5,"No","Yes")))</f>
        <v>Yes</v>
      </c>
      <c r="E214" s="29">
        <v>3.4482758621</v>
      </c>
      <c r="F214" s="27" t="str">
        <f>IF($B214="N/A","N/A",IF(E214&gt;25,"No",IF(E214&lt;5,"No","Yes")))</f>
        <v>No</v>
      </c>
      <c r="G214" s="29">
        <v>0</v>
      </c>
      <c r="H214" s="27" t="str">
        <f>IF($B214="N/A","N/A",IF(G214&gt;25,"No",IF(G214&lt;5,"No","Yes")))</f>
        <v>No</v>
      </c>
      <c r="I214" s="29">
        <v>-55.2</v>
      </c>
      <c r="J214" s="29">
        <v>-100</v>
      </c>
      <c r="K214" s="27" t="str">
        <f t="shared" si="52"/>
        <v>No</v>
      </c>
    </row>
    <row r="215" spans="1:11" x14ac:dyDescent="0.25">
      <c r="A215" s="88" t="s">
        <v>185</v>
      </c>
      <c r="B215" s="22" t="s">
        <v>12</v>
      </c>
      <c r="C215" s="93">
        <v>30.769230769</v>
      </c>
      <c r="D215" s="27" t="str">
        <f>IF($B215="N/A","N/A",IF(C215&gt;70,"No",IF(C215&lt;40,"No","Yes")))</f>
        <v>No</v>
      </c>
      <c r="E215" s="29">
        <v>6.8965517241000001</v>
      </c>
      <c r="F215" s="27" t="str">
        <f>IF($B215="N/A","N/A",IF(E215&gt;70,"No",IF(E215&lt;40,"No","Yes")))</f>
        <v>No</v>
      </c>
      <c r="G215" s="29">
        <v>2.3809523810000002</v>
      </c>
      <c r="H215" s="27" t="str">
        <f>IF($B215="N/A","N/A",IF(G215&gt;70,"No",IF(G215&lt;40,"No","Yes")))</f>
        <v>No</v>
      </c>
      <c r="I215" s="29">
        <v>-77.599999999999994</v>
      </c>
      <c r="J215" s="29">
        <v>-65.5</v>
      </c>
      <c r="K215" s="27" t="str">
        <f t="shared" si="52"/>
        <v>No</v>
      </c>
    </row>
    <row r="216" spans="1:11" x14ac:dyDescent="0.25">
      <c r="A216" s="88" t="s">
        <v>186</v>
      </c>
      <c r="B216" s="22" t="s">
        <v>13</v>
      </c>
      <c r="C216" s="93">
        <v>61.538461538</v>
      </c>
      <c r="D216" s="27" t="str">
        <f>IF($B216="N/A","N/A",IF(C216&gt;55,"No",IF(C216&lt;20,"No","Yes")))</f>
        <v>No</v>
      </c>
      <c r="E216" s="29">
        <v>89.655172414000006</v>
      </c>
      <c r="F216" s="27" t="str">
        <f>IF($B216="N/A","N/A",IF(E216&gt;55,"No",IF(E216&lt;20,"No","Yes")))</f>
        <v>No</v>
      </c>
      <c r="G216" s="29">
        <v>97.619047619</v>
      </c>
      <c r="H216" s="27" t="str">
        <f>IF($B216="N/A","N/A",IF(G216&gt;55,"No",IF(G216&lt;20,"No","Yes")))</f>
        <v>No</v>
      </c>
      <c r="I216" s="29">
        <v>45.69</v>
      </c>
      <c r="J216" s="29">
        <v>8.8829999999999991</v>
      </c>
      <c r="K216" s="27" t="str">
        <f t="shared" si="52"/>
        <v>Yes</v>
      </c>
    </row>
    <row r="217" spans="1:11" x14ac:dyDescent="0.25">
      <c r="A217" s="88" t="s">
        <v>869</v>
      </c>
      <c r="B217" s="22" t="s">
        <v>875</v>
      </c>
      <c r="C217" s="93">
        <v>100</v>
      </c>
      <c r="D217" s="27" t="str">
        <f>IF($B217="N/A","N/A",IF(C217&gt;95,"Yes","No"))</f>
        <v>Yes</v>
      </c>
      <c r="E217" s="29">
        <v>100</v>
      </c>
      <c r="F217" s="27" t="str">
        <f>IF($B217="N/A","N/A",IF(E217&gt;95,"Yes","No"))</f>
        <v>Yes</v>
      </c>
      <c r="G217" s="29">
        <v>100</v>
      </c>
      <c r="H217" s="27" t="str">
        <f>IF($B217="N/A","N/A",IF(G217&gt;95,"Yes","No"))</f>
        <v>Yes</v>
      </c>
      <c r="I217" s="29">
        <v>0</v>
      </c>
      <c r="J217" s="29">
        <v>0</v>
      </c>
      <c r="K217" s="27" t="str">
        <f t="shared" si="52"/>
        <v>Yes</v>
      </c>
    </row>
    <row r="218" spans="1:11" x14ac:dyDescent="0.25">
      <c r="A218" s="88" t="s">
        <v>247</v>
      </c>
      <c r="B218" s="22" t="s">
        <v>49</v>
      </c>
      <c r="C218" s="93" t="s">
        <v>1205</v>
      </c>
      <c r="D218" s="27" t="str">
        <f t="shared" ref="D218:D228" si="53">IF($B218="N/A","N/A",IF(C218&gt;15,"No",IF(C218&lt;-15,"No","Yes")))</f>
        <v>N/A</v>
      </c>
      <c r="E218" s="29" t="s">
        <v>1205</v>
      </c>
      <c r="F218" s="27" t="str">
        <f>IF($B218="N/A","N/A",IF(E218&gt;15,"No",IF(E218&lt;-15,"No","Yes")))</f>
        <v>N/A</v>
      </c>
      <c r="G218" s="29" t="s">
        <v>1205</v>
      </c>
      <c r="H218" s="27" t="str">
        <f>IF($B218="N/A","N/A",IF(G218&gt;15,"No",IF(G218&lt;-15,"No","Yes")))</f>
        <v>N/A</v>
      </c>
      <c r="I218" s="29" t="s">
        <v>1205</v>
      </c>
      <c r="J218" s="29" t="s">
        <v>1205</v>
      </c>
      <c r="K218" s="27" t="str">
        <f t="shared" si="52"/>
        <v>N/A</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100</v>
      </c>
      <c r="D220" s="27" t="str">
        <f>IF($B220="N/A","N/A",IF(C220&gt;100,"No",IF(C220&lt;98,"No","Yes")))</f>
        <v>Yes</v>
      </c>
      <c r="E220" s="29">
        <v>100</v>
      </c>
      <c r="F220" s="27" t="str">
        <f>IF($B220="N/A","N/A",IF(E220&gt;100,"No",IF(E220&lt;98,"No","Yes")))</f>
        <v>Yes</v>
      </c>
      <c r="G220" s="29">
        <v>100</v>
      </c>
      <c r="H220" s="27" t="str">
        <f>IF($B220="N/A","N/A",IF(G220&gt;100,"No",IF(G220&lt;98,"No","Yes")))</f>
        <v>Yes</v>
      </c>
      <c r="I220" s="29">
        <v>0</v>
      </c>
      <c r="J220" s="29">
        <v>0</v>
      </c>
      <c r="K220" s="27" t="str">
        <f t="shared" si="52"/>
        <v>Yes</v>
      </c>
    </row>
    <row r="221" spans="1:11" x14ac:dyDescent="0.25">
      <c r="A221" s="88" t="s">
        <v>250</v>
      </c>
      <c r="B221" s="22" t="s">
        <v>49</v>
      </c>
      <c r="C221" s="93">
        <v>46.153846154</v>
      </c>
      <c r="D221" s="27" t="str">
        <f t="shared" si="53"/>
        <v>N/A</v>
      </c>
      <c r="E221" s="29">
        <v>6.8965517241000001</v>
      </c>
      <c r="F221" s="27" t="str">
        <f>IF($B221="N/A","N/A",IF(E221&gt;15,"No",IF(E221&lt;-15,"No","Yes")))</f>
        <v>N/A</v>
      </c>
      <c r="G221" s="29">
        <v>2.3809523810000002</v>
      </c>
      <c r="H221" s="27" t="str">
        <f>IF($B221="N/A","N/A",IF(G221&gt;15,"No",IF(G221&lt;-15,"No","Yes")))</f>
        <v>N/A</v>
      </c>
      <c r="I221" s="29">
        <v>-85.1</v>
      </c>
      <c r="J221" s="29">
        <v>-65.5</v>
      </c>
      <c r="K221" s="27" t="str">
        <f t="shared" si="52"/>
        <v>No</v>
      </c>
    </row>
    <row r="222" spans="1:11" x14ac:dyDescent="0.25">
      <c r="A222" s="88" t="s">
        <v>251</v>
      </c>
      <c r="B222" s="22" t="s">
        <v>49</v>
      </c>
      <c r="C222" s="93">
        <v>53.846153846</v>
      </c>
      <c r="D222" s="27" t="str">
        <f t="shared" si="53"/>
        <v>N/A</v>
      </c>
      <c r="E222" s="29">
        <v>93.103448275999995</v>
      </c>
      <c r="F222" s="27" t="str">
        <f>IF($B222="N/A","N/A",IF(E222&gt;15,"No",IF(E222&lt;-15,"No","Yes")))</f>
        <v>N/A</v>
      </c>
      <c r="G222" s="29">
        <v>97.619047619</v>
      </c>
      <c r="H222" s="27" t="str">
        <f>IF($B222="N/A","N/A",IF(G222&gt;15,"No",IF(G222&lt;-15,"No","Yes")))</f>
        <v>N/A</v>
      </c>
      <c r="I222" s="29">
        <v>72.91</v>
      </c>
      <c r="J222" s="29">
        <v>4.8499999999999996</v>
      </c>
      <c r="K222" s="27" t="str">
        <f t="shared" si="52"/>
        <v>Yes</v>
      </c>
    </row>
    <row r="223" spans="1:11" x14ac:dyDescent="0.25">
      <c r="A223" s="88" t="s">
        <v>277</v>
      </c>
      <c r="B223" s="22" t="s">
        <v>49</v>
      </c>
      <c r="C223" s="93">
        <v>0</v>
      </c>
      <c r="D223" s="27" t="str">
        <f t="shared" si="53"/>
        <v>N/A</v>
      </c>
      <c r="E223" s="29">
        <v>0</v>
      </c>
      <c r="F223" s="27" t="str">
        <f>IF($B223="N/A","N/A",IF(E223&gt;15,"No",IF(E223&lt;-15,"No","Yes")))</f>
        <v>N/A</v>
      </c>
      <c r="G223" s="29">
        <v>0</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69.230769230999996</v>
      </c>
      <c r="D225" s="27" t="str">
        <f t="shared" si="53"/>
        <v>N/A</v>
      </c>
      <c r="E225" s="29">
        <v>10.344827585999999</v>
      </c>
      <c r="F225" s="27" t="str">
        <f>IF($B225="N/A","N/A",IF(E225&gt;15,"No",IF(E225&lt;-15,"No","Yes")))</f>
        <v>N/A</v>
      </c>
      <c r="G225" s="29">
        <v>11.904761905000001</v>
      </c>
      <c r="H225" s="27" t="str">
        <f>IF($B225="N/A","N/A",IF(G225&gt;15,"No",IF(G225&lt;-15,"No","Yes")))</f>
        <v>N/A</v>
      </c>
      <c r="I225" s="29">
        <v>-85.1</v>
      </c>
      <c r="J225" s="29">
        <v>15.08</v>
      </c>
      <c r="K225" s="27" t="str">
        <f>IF(J225="Div by 0", "N/A", IF(J225="N/A","N/A", IF(J225&gt;30, "No", IF(J225&lt;-30, "No", "Yes"))))</f>
        <v>Yes</v>
      </c>
    </row>
    <row r="226" spans="1:11" x14ac:dyDescent="0.25">
      <c r="A226" s="88" t="s">
        <v>256</v>
      </c>
      <c r="B226" s="22" t="s">
        <v>49</v>
      </c>
      <c r="C226" s="93">
        <v>30.769230769</v>
      </c>
      <c r="D226" s="27" t="str">
        <f t="shared" ref="D226" si="54">IF($B226="N/A","N/A",IF(C226&gt;15,"No",IF(C226&lt;-15,"No","Yes")))</f>
        <v>N/A</v>
      </c>
      <c r="E226" s="29">
        <v>89.655172414000006</v>
      </c>
      <c r="F226" s="27" t="str">
        <f>IF($B226="N/A","N/A",IF(E226&gt;15,"No",IF(E226&lt;-15,"No","Yes")))</f>
        <v>N/A</v>
      </c>
      <c r="G226" s="29">
        <v>88.095238094999999</v>
      </c>
      <c r="H226" s="27" t="str">
        <f>IF($B226="N/A","N/A",IF(G226&gt;15,"No",IF(G226&lt;-15,"No","Yes")))</f>
        <v>N/A</v>
      </c>
      <c r="I226" s="29">
        <v>191.4</v>
      </c>
      <c r="J226" s="29">
        <v>-1.74</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0</v>
      </c>
      <c r="F227" s="27" t="str">
        <f>IF($B227="N/A","N/A",IF(E227&gt;15,"No",IF(E227&lt;-15,"No","Yes")))</f>
        <v>N/A</v>
      </c>
      <c r="G227" s="29">
        <v>0</v>
      </c>
      <c r="H227" s="27" t="str">
        <f>IF($B227="N/A","N/A",IF(G227&gt;15,"No",IF(G227&lt;-15,"No","Yes")))</f>
        <v>N/A</v>
      </c>
      <c r="I227" s="29" t="s">
        <v>1205</v>
      </c>
      <c r="J227" s="29" t="s">
        <v>1205</v>
      </c>
      <c r="K227" s="27" t="str">
        <f>IF(J227="Div by 0", "N/A", IF(J227="N/A","N/A", IF(J227&gt;30, "No", IF(J227&lt;-30, "No", "Yes"))))</f>
        <v>N/A</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34926275</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2.0091521354999999</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14.837557111000001</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63.491228309</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17.373163900000002</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80.835565774000003</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1.5839593543999999</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0.9113321579</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4.9991070274</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1.6127609207</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45.558396938000001</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0.72565997950000005</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1.1523587901000001</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8.5951880067000008</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1.0379578126</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0.92983863870000005</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27.714853645000002</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3.0361182232999999</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5.1173192675000001</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0.74569647059999999</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4.4751408499999999E-2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6.5308997000000004E-3</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3.95232529E-2</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0.45037153260000001</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0.20416148009999999</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8.4686958500000006E-2</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1.5569510347</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3.092228E-4</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2.8059100000000001E-4</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2.6241389899000001</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0.37490685740000002</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99.274056565999999</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99.999730239000002</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40.088995011000002</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97.340626791999995</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99.219200610000001</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87.041827100999996</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12.937306631</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2.0866267800000001E-2</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27470175</v>
      </c>
      <c r="D7" s="130" t="str">
        <f>IF($B7="N/A","N/A",IF(C7&gt;15,"No",IF(C7&lt;-15,"No","Yes")))</f>
        <v>N/A</v>
      </c>
      <c r="E7" s="126">
        <v>26174545</v>
      </c>
      <c r="F7" s="130" t="str">
        <f>IF($B7="N/A","N/A",IF(E7&gt;15,"No",IF(E7&lt;-15,"No","Yes")))</f>
        <v>N/A</v>
      </c>
      <c r="G7" s="126">
        <v>30056131</v>
      </c>
      <c r="H7" s="130" t="str">
        <f>IF($B7="N/A","N/A",IF(G7&gt;15,"No",IF(G7&lt;-15,"No","Yes")))</f>
        <v>N/A</v>
      </c>
      <c r="I7" s="131">
        <v>-4.72</v>
      </c>
      <c r="J7" s="131">
        <v>14.83</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42" t="s">
        <v>46</v>
      </c>
      <c r="B13" s="22" t="s">
        <v>49</v>
      </c>
      <c r="C13" s="23">
        <v>27470175</v>
      </c>
      <c r="D13" s="27" t="str">
        <f>IF($B13="N/A","N/A",IF(C13&gt;15,"No",IF(C13&lt;-15,"No","Yes")))</f>
        <v>N/A</v>
      </c>
      <c r="E13" s="23">
        <v>26174545</v>
      </c>
      <c r="F13" s="27" t="str">
        <f>IF($B13="N/A","N/A",IF(E13&gt;15,"No",IF(E13&lt;-15,"No","Yes")))</f>
        <v>N/A</v>
      </c>
      <c r="G13" s="23">
        <v>30056131</v>
      </c>
      <c r="H13" s="27" t="str">
        <f>IF($B13="N/A","N/A",IF(G13&gt;15,"No",IF(G13&lt;-15,"No","Yes")))</f>
        <v>N/A</v>
      </c>
      <c r="I13" s="29">
        <v>-4.72</v>
      </c>
      <c r="J13" s="29">
        <v>14.83</v>
      </c>
      <c r="K13" s="27" t="str">
        <f t="shared" si="0"/>
        <v>Yes</v>
      </c>
    </row>
    <row r="14" spans="1:12" ht="14.25" customHeight="1" x14ac:dyDescent="0.25">
      <c r="A14" s="39" t="s">
        <v>633</v>
      </c>
      <c r="B14" s="22" t="s">
        <v>49</v>
      </c>
      <c r="C14" s="27">
        <v>0.52221363720000002</v>
      </c>
      <c r="D14" s="27" t="str">
        <f>IF($B14="N/A","N/A",IF(C14&gt;15,"No",IF(C14&lt;-15,"No","Yes")))</f>
        <v>N/A</v>
      </c>
      <c r="E14" s="27">
        <v>0.44905460629999999</v>
      </c>
      <c r="F14" s="27" t="str">
        <f>IF($B14="N/A","N/A",IF(E14&gt;15,"No",IF(E14&lt;-15,"No","Yes")))</f>
        <v>N/A</v>
      </c>
      <c r="G14" s="27">
        <v>0</v>
      </c>
      <c r="H14" s="27" t="str">
        <f>IF($B14="N/A","N/A",IF(G14&gt;15,"No",IF(G14&lt;-15,"No","Yes")))</f>
        <v>N/A</v>
      </c>
      <c r="I14" s="29">
        <v>-14</v>
      </c>
      <c r="J14" s="29">
        <v>-100</v>
      </c>
      <c r="K14" s="27" t="str">
        <f t="shared" si="0"/>
        <v>No</v>
      </c>
    </row>
    <row r="15" spans="1:12" ht="12.75" customHeight="1" x14ac:dyDescent="0.25">
      <c r="A15" s="39" t="s">
        <v>634</v>
      </c>
      <c r="B15" s="22" t="s">
        <v>49</v>
      </c>
      <c r="C15" s="63">
        <v>140.30177828000001</v>
      </c>
      <c r="D15" s="27" t="str">
        <f>IF($B15="N/A","N/A",IF(C15&gt;15,"No",IF(C15&lt;-15,"No","Yes")))</f>
        <v>N/A</v>
      </c>
      <c r="E15" s="63">
        <v>175.40649832</v>
      </c>
      <c r="F15" s="27" t="str">
        <f>IF($B15="N/A","N/A",IF(E15&gt;15,"No",IF(E15&lt;-15,"No","Yes")))</f>
        <v>N/A</v>
      </c>
      <c r="G15" s="63" t="s">
        <v>1205</v>
      </c>
      <c r="H15" s="27" t="str">
        <f>IF($B15="N/A","N/A",IF(G15&gt;15,"No",IF(G15&lt;-15,"No","Yes")))</f>
        <v>N/A</v>
      </c>
      <c r="I15" s="29">
        <v>25.02</v>
      </c>
      <c r="J15" s="29" t="s">
        <v>1205</v>
      </c>
      <c r="K15" s="27" t="str">
        <f t="shared" si="0"/>
        <v>N/A</v>
      </c>
    </row>
    <row r="16" spans="1:12" ht="12.75" customHeight="1" x14ac:dyDescent="0.25">
      <c r="A16" s="42" t="s">
        <v>769</v>
      </c>
      <c r="B16" s="22" t="s">
        <v>49</v>
      </c>
      <c r="C16" s="23">
        <v>26104</v>
      </c>
      <c r="D16" s="27" t="str">
        <f>IF($B16="N/A","N/A",IF(C16&gt;15,"No",IF(C16&lt;-15,"No","Yes")))</f>
        <v>N/A</v>
      </c>
      <c r="E16" s="23">
        <v>25358</v>
      </c>
      <c r="F16" s="27" t="str">
        <f>IF($B16="N/A","N/A",IF(E16&gt;15,"No",IF(E16&lt;-15,"No","Yes")))</f>
        <v>N/A</v>
      </c>
      <c r="G16" s="23">
        <v>29057</v>
      </c>
      <c r="H16" s="27" t="str">
        <f>IF($B16="N/A","N/A",IF(G16&gt;15,"No",IF(G16&lt;-15,"No","Yes")))</f>
        <v>N/A</v>
      </c>
      <c r="I16" s="22" t="s">
        <v>1209</v>
      </c>
      <c r="J16" s="29">
        <v>14.59</v>
      </c>
      <c r="K16" s="27" t="str">
        <f t="shared" si="0"/>
        <v>Yes</v>
      </c>
    </row>
    <row r="17" spans="1:11" ht="27.75" customHeight="1" x14ac:dyDescent="0.25">
      <c r="A17" s="42" t="s">
        <v>770</v>
      </c>
      <c r="B17" s="22" t="s">
        <v>49</v>
      </c>
      <c r="C17" s="63">
        <v>77.917713759999998</v>
      </c>
      <c r="D17" s="27" t="str">
        <f>IF($B17="N/A","N/A",IF(C17&gt;60,"No",IF(C17&lt;15,"No","Yes")))</f>
        <v>N/A</v>
      </c>
      <c r="E17" s="63">
        <v>80.055130531000003</v>
      </c>
      <c r="F17" s="27" t="str">
        <f>IF($B17="N/A","N/A",IF(E17&gt;60,"No",IF(E17&lt;15,"No","Yes")))</f>
        <v>N/A</v>
      </c>
      <c r="G17" s="63">
        <v>58.780878962000003</v>
      </c>
      <c r="H17" s="27" t="str">
        <f>IF($B17="N/A","N/A",IF(G17&gt;60,"No",IF(G17&lt;15,"No","Yes")))</f>
        <v>N/A</v>
      </c>
      <c r="I17" s="29">
        <v>2.7429999999999999</v>
      </c>
      <c r="J17" s="29">
        <v>-26.6</v>
      </c>
      <c r="K17" s="27" t="str">
        <f t="shared" si="0"/>
        <v>Yes</v>
      </c>
    </row>
    <row r="18" spans="1:11" x14ac:dyDescent="0.25">
      <c r="A18" s="42" t="s">
        <v>155</v>
      </c>
      <c r="B18" s="22" t="s">
        <v>121</v>
      </c>
      <c r="C18" s="23">
        <v>16</v>
      </c>
      <c r="D18" s="27" t="str">
        <f>IF($B18="N/A","N/A",IF(C18="N/A","N/A",IF(C18=0,"Yes","No")))</f>
        <v>No</v>
      </c>
      <c r="E18" s="23">
        <v>11</v>
      </c>
      <c r="F18" s="27" t="str">
        <f>IF($B18="N/A","N/A",IF(E18="N/A","N/A",IF(E18=0,"Yes","No")))</f>
        <v>No</v>
      </c>
      <c r="G18" s="23">
        <v>51</v>
      </c>
      <c r="H18" s="27" t="str">
        <f>IF($B18="N/A","N/A",IF(G18=0,"Yes","No"))</f>
        <v>No</v>
      </c>
      <c r="I18" s="22" t="s">
        <v>1210</v>
      </c>
      <c r="J18" s="29">
        <v>628.6</v>
      </c>
      <c r="K18" s="27" t="str">
        <f t="shared" si="0"/>
        <v>No</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27470175</v>
      </c>
      <c r="D22" s="27" t="str">
        <f>IF($B22="N/A","N/A",IF(C22&gt;15,"No",IF(C22&lt;-15,"No","Yes")))</f>
        <v>N/A</v>
      </c>
      <c r="E22" s="23">
        <v>26174545</v>
      </c>
      <c r="F22" s="27" t="str">
        <f>IF($B22="N/A","N/A",IF(E22&gt;15,"No",IF(E22&lt;-15,"No","Yes")))</f>
        <v>N/A</v>
      </c>
      <c r="G22" s="23">
        <v>30056131</v>
      </c>
      <c r="H22" s="27" t="str">
        <f>IF($B22="N/A","N/A",IF(G22&gt;15,"No",IF(G22&lt;-15,"No","Yes")))</f>
        <v>N/A</v>
      </c>
      <c r="I22" s="29">
        <v>-4.72</v>
      </c>
      <c r="J22" s="29">
        <v>14.83</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67.406537780999997</v>
      </c>
      <c r="D25" s="27" t="str">
        <f>IF($B25="N/A","N/A",IF(C25&gt;60,"No",IF(C25&lt;15,"No","Yes")))</f>
        <v>No</v>
      </c>
      <c r="E25" s="63">
        <v>73.156344990999997</v>
      </c>
      <c r="F25" s="27" t="str">
        <f>IF($B25="N/A","N/A",IF(E25&gt;60,"No",IF(E25&lt;15,"No","Yes")))</f>
        <v>No</v>
      </c>
      <c r="G25" s="63">
        <v>72.507216713999995</v>
      </c>
      <c r="H25" s="27" t="str">
        <f>IF($B25="N/A","N/A",IF(G25&gt;60,"No",IF(G25&lt;15,"No","Yes")))</f>
        <v>No</v>
      </c>
      <c r="I25" s="29">
        <v>8.5299999999999994</v>
      </c>
      <c r="J25" s="29">
        <v>-0.88700000000000001</v>
      </c>
      <c r="K25" s="27" t="str">
        <f t="shared" si="4"/>
        <v>Yes</v>
      </c>
    </row>
    <row r="26" spans="1:11" x14ac:dyDescent="0.25">
      <c r="A26" s="42" t="s">
        <v>47</v>
      </c>
      <c r="B26" s="22" t="s">
        <v>165</v>
      </c>
      <c r="C26" s="27">
        <v>0.30882220440000002</v>
      </c>
      <c r="D26" s="27" t="str">
        <f>IF($B26="N/A","N/A",IF(C26&gt;15,"No",IF(C26&lt;=0,"No","Yes")))</f>
        <v>Yes</v>
      </c>
      <c r="E26" s="27">
        <v>0.37082210980000002</v>
      </c>
      <c r="F26" s="27" t="str">
        <f>IF($B26="N/A","N/A",IF(E26&gt;15,"No",IF(E26&lt;=0,"No","Yes")))</f>
        <v>Yes</v>
      </c>
      <c r="G26" s="27">
        <v>0.62566935180000005</v>
      </c>
      <c r="H26" s="27" t="str">
        <f>IF($B26="N/A","N/A",IF(G26&gt;15,"No",IF(G26&lt;=0,"No","Yes")))</f>
        <v>Yes</v>
      </c>
      <c r="I26" s="29">
        <v>20.079999999999998</v>
      </c>
      <c r="J26" s="29">
        <v>68.72</v>
      </c>
      <c r="K26" s="27" t="str">
        <f t="shared" si="4"/>
        <v>No</v>
      </c>
    </row>
    <row r="27" spans="1:11" x14ac:dyDescent="0.25">
      <c r="A27" s="42" t="s">
        <v>176</v>
      </c>
      <c r="B27" s="22" t="s">
        <v>49</v>
      </c>
      <c r="C27" s="63">
        <v>94.017280807000006</v>
      </c>
      <c r="D27" s="27" t="str">
        <f>IF($B27="N/A","N/A",IF(C27&gt;15,"No",IF(C27&lt;-15,"No","Yes")))</f>
        <v>N/A</v>
      </c>
      <c r="E27" s="63">
        <v>107.57874945</v>
      </c>
      <c r="F27" s="27" t="str">
        <f>IF($B27="N/A","N/A",IF(E27&gt;15,"No",IF(E27&lt;-15,"No","Yes")))</f>
        <v>N/A</v>
      </c>
      <c r="G27" s="63">
        <v>106.94705188</v>
      </c>
      <c r="H27" s="27" t="str">
        <f>IF($B27="N/A","N/A",IF(G27&gt;15,"No",IF(G27&lt;-15,"No","Yes")))</f>
        <v>N/A</v>
      </c>
      <c r="I27" s="29">
        <v>14.42</v>
      </c>
      <c r="J27" s="29">
        <v>-0.58699999999999997</v>
      </c>
      <c r="K27" s="27" t="str">
        <f t="shared" si="4"/>
        <v>Yes</v>
      </c>
    </row>
    <row r="28" spans="1:11" x14ac:dyDescent="0.25">
      <c r="A28" s="42" t="s">
        <v>181</v>
      </c>
      <c r="B28" s="22" t="s">
        <v>49</v>
      </c>
      <c r="C28" s="27">
        <v>1.8674799000000001E-3</v>
      </c>
      <c r="D28" s="27" t="str">
        <f>IF($B28="N/A","N/A",IF(C28&gt;15,"No",IF(C28&lt;-15,"No","Yes")))</f>
        <v>N/A</v>
      </c>
      <c r="E28" s="27">
        <v>1.2989720000000001E-4</v>
      </c>
      <c r="F28" s="27" t="str">
        <f>IF($B28="N/A","N/A",IF(E28&gt;15,"No",IF(E28&lt;-15,"No","Yes")))</f>
        <v>N/A</v>
      </c>
      <c r="G28" s="27">
        <v>9.9813246000000008E-6</v>
      </c>
      <c r="H28" s="27" t="str">
        <f>IF($B28="N/A","N/A",IF(G28&gt;15,"No",IF(G28&lt;-15,"No","Yes")))</f>
        <v>N/A</v>
      </c>
      <c r="I28" s="29">
        <v>-93</v>
      </c>
      <c r="J28" s="29">
        <v>-92.3</v>
      </c>
      <c r="K28" s="27" t="str">
        <f t="shared" si="4"/>
        <v>No</v>
      </c>
    </row>
    <row r="29" spans="1:11" x14ac:dyDescent="0.25">
      <c r="A29" s="42" t="s">
        <v>278</v>
      </c>
      <c r="B29" s="22" t="s">
        <v>127</v>
      </c>
      <c r="C29" s="27">
        <v>99.689273912999994</v>
      </c>
      <c r="D29" s="27" t="str">
        <f>IF($B29="N/A","N/A",IF(C29&gt;99,"No",IF(C29&lt;95,"No","Yes")))</f>
        <v>No</v>
      </c>
      <c r="E29" s="27">
        <v>99.666145103999995</v>
      </c>
      <c r="F29" s="27" t="str">
        <f>IF($B29="N/A","N/A",IF(E29&gt;99,"No",IF(E29&lt;95,"No","Yes")))</f>
        <v>No</v>
      </c>
      <c r="G29" s="27">
        <v>99.635056155000001</v>
      </c>
      <c r="H29" s="27" t="str">
        <f>IF($B29="N/A","N/A",IF(G29&gt;99,"No",IF(G29&lt;95,"No","Yes")))</f>
        <v>No</v>
      </c>
      <c r="I29" s="29">
        <v>-2.3E-2</v>
      </c>
      <c r="J29" s="29">
        <v>-3.1E-2</v>
      </c>
      <c r="K29" s="27" t="str">
        <f t="shared" si="4"/>
        <v>Yes</v>
      </c>
    </row>
    <row r="30" spans="1:11" x14ac:dyDescent="0.25">
      <c r="A30" s="42" t="s">
        <v>279</v>
      </c>
      <c r="B30" s="22" t="s">
        <v>128</v>
      </c>
      <c r="C30" s="27">
        <v>0.31072608750000003</v>
      </c>
      <c r="D30" s="27" t="str">
        <f>IF($B30="N/A","N/A",IF(C30&gt;6,"No",IF(C30&lt;=0,"No","Yes")))</f>
        <v>Yes</v>
      </c>
      <c r="E30" s="27">
        <v>0.33385489600000001</v>
      </c>
      <c r="F30" s="27" t="str">
        <f>IF($B30="N/A","N/A",IF(E30&gt;6,"No",IF(E30&lt;=0,"No","Yes")))</f>
        <v>Yes</v>
      </c>
      <c r="G30" s="27">
        <v>0.36494384460000001</v>
      </c>
      <c r="H30" s="27" t="str">
        <f>IF($B30="N/A","N/A",IF(G30&gt;6,"No",IF(G30&lt;=0,"No","Yes")))</f>
        <v>Yes</v>
      </c>
      <c r="I30" s="29">
        <v>7.4429999999999996</v>
      </c>
      <c r="J30" s="29">
        <v>9.3119999999999994</v>
      </c>
      <c r="K30" s="27" t="str">
        <f t="shared" si="4"/>
        <v>Yes</v>
      </c>
    </row>
    <row r="31" spans="1:11" x14ac:dyDescent="0.25">
      <c r="A31" s="42" t="s">
        <v>870</v>
      </c>
      <c r="B31" s="22" t="s">
        <v>49</v>
      </c>
      <c r="C31" s="27">
        <v>100</v>
      </c>
      <c r="D31" s="27" t="str">
        <f>IF($B31="N/A","N/A",IF(C31&gt;15,"No",IF(C31&lt;-15,"No","Yes")))</f>
        <v>N/A</v>
      </c>
      <c r="E31" s="27">
        <v>100</v>
      </c>
      <c r="F31" s="27" t="str">
        <f>IF($B31="N/A","N/A",IF(E31&gt;15,"No",IF(E31&lt;-15,"No","Yes")))</f>
        <v>N/A</v>
      </c>
      <c r="G31" s="27">
        <v>100</v>
      </c>
      <c r="H31" s="27" t="str">
        <f>IF($B31="N/A","N/A",IF(G31&gt;15,"No",IF(G31&lt;-15,"No","Yes")))</f>
        <v>N/A</v>
      </c>
      <c r="I31" s="29">
        <v>0</v>
      </c>
      <c r="J31" s="29">
        <v>0</v>
      </c>
      <c r="K31" s="27" t="str">
        <f t="shared" si="4"/>
        <v>Yes</v>
      </c>
    </row>
    <row r="32" spans="1:11" x14ac:dyDescent="0.25">
      <c r="A32" s="42" t="s">
        <v>871</v>
      </c>
      <c r="B32" s="22" t="s">
        <v>130</v>
      </c>
      <c r="C32" s="27">
        <v>99.999842978999993</v>
      </c>
      <c r="D32" s="27" t="str">
        <f>IF($B32="N/A","N/A",IF(C32&gt;98,"Yes","No"))</f>
        <v>Yes</v>
      </c>
      <c r="E32" s="27">
        <v>99.999816000999999</v>
      </c>
      <c r="F32" s="27" t="str">
        <f>IF($B32="N/A","N/A",IF(E32&gt;98,"Yes","No"))</f>
        <v>Yes</v>
      </c>
      <c r="G32" s="27">
        <v>99.999465713000006</v>
      </c>
      <c r="H32" s="27" t="str">
        <f>IF($B32="N/A","N/A",IF(G32&gt;98,"Yes","No"))</f>
        <v>Yes</v>
      </c>
      <c r="I32" s="29">
        <v>0</v>
      </c>
      <c r="J32" s="29">
        <v>0</v>
      </c>
      <c r="K32" s="27" t="str">
        <f t="shared" si="4"/>
        <v>Yes</v>
      </c>
    </row>
    <row r="33" spans="1:11" x14ac:dyDescent="0.25">
      <c r="A33" s="42" t="s">
        <v>129</v>
      </c>
      <c r="B33" s="22" t="s">
        <v>130</v>
      </c>
      <c r="C33" s="27">
        <v>99.938305232000005</v>
      </c>
      <c r="D33" s="27" t="str">
        <f>IF($B33="N/A","N/A",IF(C33&gt;98,"Yes","No"))</f>
        <v>Yes</v>
      </c>
      <c r="E33" s="27">
        <v>99.945225926999996</v>
      </c>
      <c r="F33" s="27" t="str">
        <f>IF($B33="N/A","N/A",IF(E33&gt;98,"Yes","No"))</f>
        <v>Yes</v>
      </c>
      <c r="G33" s="27">
        <v>99.941328591000001</v>
      </c>
      <c r="H33" s="27" t="str">
        <f>IF($B33="N/A","N/A",IF(G33&gt;98,"Yes","No"))</f>
        <v>Yes</v>
      </c>
      <c r="I33" s="29">
        <v>6.8999999999999999E-3</v>
      </c>
      <c r="J33" s="29">
        <v>-4.0000000000000001E-3</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99.282115967999999</v>
      </c>
      <c r="D36" s="27" t="str">
        <f>IF($B36="N/A","N/A",IF(C36&gt;100,"No",IF(C36&lt;98,"No","Yes")))</f>
        <v>Yes</v>
      </c>
      <c r="E36" s="27">
        <v>99.306956434</v>
      </c>
      <c r="F36" s="27" t="str">
        <f>IF($B36="N/A","N/A",IF(E36&gt;100,"No",IF(E36&lt;98,"No","Yes")))</f>
        <v>Yes</v>
      </c>
      <c r="G36" s="27">
        <v>98.943047593000003</v>
      </c>
      <c r="H36" s="27" t="str">
        <f>IF($B36="N/A","N/A",IF(G36&gt;100,"No",IF(G36&lt;98,"No","Yes")))</f>
        <v>Yes</v>
      </c>
      <c r="I36" s="29">
        <v>2.5000000000000001E-2</v>
      </c>
      <c r="J36" s="29">
        <v>-0.36599999999999999</v>
      </c>
      <c r="K36" s="27" t="str">
        <f>IF(J36="Div by 0", "N/A", IF(J36="N/A","N/A", IF(J36&gt;30, "No", IF(J36&lt;-30, "No", "Yes"))))</f>
        <v>Yes</v>
      </c>
    </row>
    <row r="37" spans="1:11" x14ac:dyDescent="0.25">
      <c r="A37" s="42" t="s">
        <v>281</v>
      </c>
      <c r="B37" s="22" t="s">
        <v>54</v>
      </c>
      <c r="C37" s="27">
        <v>99.621982750000001</v>
      </c>
      <c r="D37" s="27" t="str">
        <f>IF($B37="N/A","N/A",IF(C37&gt;100,"No",IF(C37&lt;98,"No","Yes")))</f>
        <v>Yes</v>
      </c>
      <c r="E37" s="27">
        <v>99.589876347000001</v>
      </c>
      <c r="F37" s="27" t="str">
        <f>IF($B37="N/A","N/A",IF(E37&gt;100,"No",IF(E37&lt;98,"No","Yes")))</f>
        <v>Yes</v>
      </c>
      <c r="G37" s="27">
        <v>99.195641648000006</v>
      </c>
      <c r="H37" s="27" t="str">
        <f>IF($B37="N/A","N/A",IF(G37&gt;100,"No",IF(G37&lt;98,"No","Yes")))</f>
        <v>Yes</v>
      </c>
      <c r="I37" s="29">
        <v>-3.2000000000000001E-2</v>
      </c>
      <c r="J37" s="29">
        <v>-0.39600000000000002</v>
      </c>
      <c r="K37" s="27" t="str">
        <f>IF(J37="Div by 0", "N/A", IF(J37="N/A","N/A", IF(J37&gt;30, "No", IF(J37&lt;-30, "No", "Yes"))))</f>
        <v>Yes</v>
      </c>
    </row>
    <row r="38" spans="1:11" x14ac:dyDescent="0.25">
      <c r="A38" s="42" t="s">
        <v>282</v>
      </c>
      <c r="B38" s="22" t="s">
        <v>54</v>
      </c>
      <c r="C38" s="27">
        <v>99.621982750000001</v>
      </c>
      <c r="D38" s="27" t="str">
        <f>IF($B38="N/A","N/A",IF(C38&gt;100,"No",IF(C38&lt;98,"No","Yes")))</f>
        <v>Yes</v>
      </c>
      <c r="E38" s="27">
        <v>99.589876347000001</v>
      </c>
      <c r="F38" s="27" t="str">
        <f>IF($B38="N/A","N/A",IF(E38&gt;100,"No",IF(E38&lt;98,"No","Yes")))</f>
        <v>Yes</v>
      </c>
      <c r="G38" s="27">
        <v>99.195641648000006</v>
      </c>
      <c r="H38" s="27" t="str">
        <f>IF($B38="N/A","N/A",IF(G38&gt;100,"No",IF(G38&lt;98,"No","Yes")))</f>
        <v>Yes</v>
      </c>
      <c r="I38" s="29">
        <v>-3.2000000000000001E-2</v>
      </c>
      <c r="J38" s="29">
        <v>-0.39600000000000002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61.361647677999997</v>
      </c>
      <c r="D40" s="27" t="str">
        <f>IF($B40="N/A","N/A",IF(C40&gt;15,"No",IF(C40&lt;-15,"No","Yes")))</f>
        <v>N/A</v>
      </c>
      <c r="E40" s="27">
        <v>60.26295013</v>
      </c>
      <c r="F40" s="27" t="str">
        <f>IF($B40="N/A","N/A",IF(E40&gt;15,"No",IF(E40&lt;-15,"No","Yes")))</f>
        <v>N/A</v>
      </c>
      <c r="G40" s="27">
        <v>58.084904541</v>
      </c>
      <c r="H40" s="27" t="str">
        <f>IF($B40="N/A","N/A",IF(G40&gt;15,"No",IF(G40&lt;-15,"No","Yes")))</f>
        <v>N/A</v>
      </c>
      <c r="I40" s="29">
        <v>-1.79</v>
      </c>
      <c r="J40" s="29">
        <v>-3.61</v>
      </c>
      <c r="K40" s="27" t="str">
        <f t="shared" ref="K40:K49" si="5">IF(J40="Div by 0", "N/A", IF(J40="N/A","N/A", IF(J40&gt;30, "No", IF(J40&lt;-30, "No", "Yes"))))</f>
        <v>Yes</v>
      </c>
    </row>
    <row r="41" spans="1:11" x14ac:dyDescent="0.25">
      <c r="A41" s="42" t="s">
        <v>641</v>
      </c>
      <c r="B41" s="22" t="s">
        <v>49</v>
      </c>
      <c r="C41" s="27">
        <v>38.219589063000001</v>
      </c>
      <c r="D41" s="27" t="str">
        <f>IF($B41="N/A","N/A",IF(C41&gt;15,"No",IF(C41&lt;-15,"No","Yes")))</f>
        <v>N/A</v>
      </c>
      <c r="E41" s="27">
        <v>39.282081120999997</v>
      </c>
      <c r="F41" s="27" t="str">
        <f>IF($B41="N/A","N/A",IF(E41&gt;15,"No",IF(E41&lt;-15,"No","Yes")))</f>
        <v>N/A</v>
      </c>
      <c r="G41" s="27">
        <v>41.069614049999998</v>
      </c>
      <c r="H41" s="27" t="str">
        <f>IF($B41="N/A","N/A",IF(G41&gt;15,"No",IF(G41&lt;-15,"No","Yes")))</f>
        <v>N/A</v>
      </c>
      <c r="I41" s="29">
        <v>2.78</v>
      </c>
      <c r="J41" s="29">
        <v>4.5510000000000002</v>
      </c>
      <c r="K41" s="27" t="str">
        <f t="shared" si="5"/>
        <v>Yes</v>
      </c>
    </row>
    <row r="42" spans="1:11" x14ac:dyDescent="0.25">
      <c r="A42" s="42" t="s">
        <v>642</v>
      </c>
      <c r="B42" s="22" t="s">
        <v>49</v>
      </c>
      <c r="C42" s="27">
        <v>0</v>
      </c>
      <c r="D42" s="27" t="str">
        <f>IF($B42="N/A","N/A",IF(C42&gt;15,"No",IF(C42&lt;-15,"No","Yes")))</f>
        <v>N/A</v>
      </c>
      <c r="E42" s="27">
        <v>0</v>
      </c>
      <c r="F42" s="27" t="str">
        <f>IF($B42="N/A","N/A",IF(E42&gt;15,"No",IF(E42&lt;-15,"No","Yes")))</f>
        <v>N/A</v>
      </c>
      <c r="G42" s="27">
        <v>0</v>
      </c>
      <c r="H42" s="27" t="str">
        <f>IF($B42="N/A","N/A",IF(G42&gt;15,"No",IF(G42&lt;-15,"No","Yes")))</f>
        <v>N/A</v>
      </c>
      <c r="I42" s="29" t="s">
        <v>1205</v>
      </c>
      <c r="J42" s="29" t="s">
        <v>1205</v>
      </c>
      <c r="K42" s="27" t="str">
        <f t="shared" si="5"/>
        <v>N/A</v>
      </c>
    </row>
    <row r="43" spans="1:11" x14ac:dyDescent="0.25">
      <c r="A43" s="42" t="s">
        <v>872</v>
      </c>
      <c r="B43" s="22" t="s">
        <v>49</v>
      </c>
      <c r="C43" s="27">
        <v>99.621982750000001</v>
      </c>
      <c r="D43" s="27" t="str">
        <f t="shared" ref="D43:D45" si="6">IF($B43="N/A","N/A",IF(C43&gt;15,"No",IF(C43&lt;-15,"No","Yes")))</f>
        <v>N/A</v>
      </c>
      <c r="E43" s="27">
        <v>99.589876347000001</v>
      </c>
      <c r="F43" s="27" t="str">
        <f t="shared" ref="F43:F45" si="7">IF($B43="N/A","N/A",IF(E43&gt;15,"No",IF(E43&lt;-15,"No","Yes")))</f>
        <v>N/A</v>
      </c>
      <c r="G43" s="27">
        <v>99.195641648000006</v>
      </c>
      <c r="H43" s="27" t="str">
        <f t="shared" ref="H43:H45" si="8">IF($B43="N/A","N/A",IF(G43&gt;15,"No",IF(G43&lt;-15,"No","Yes")))</f>
        <v>N/A</v>
      </c>
      <c r="I43" s="29">
        <v>-3.2000000000000001E-2</v>
      </c>
      <c r="J43" s="29">
        <v>-0.39600000000000002</v>
      </c>
      <c r="K43" s="27" t="str">
        <f t="shared" si="5"/>
        <v>Yes</v>
      </c>
    </row>
    <row r="44" spans="1:11" x14ac:dyDescent="0.25">
      <c r="A44" s="42" t="s">
        <v>873</v>
      </c>
      <c r="B44" s="22" t="s">
        <v>49</v>
      </c>
      <c r="C44" s="27">
        <v>99.621982750000001</v>
      </c>
      <c r="D44" s="27" t="str">
        <f t="shared" si="6"/>
        <v>N/A</v>
      </c>
      <c r="E44" s="27">
        <v>99.589876347000001</v>
      </c>
      <c r="F44" s="27" t="str">
        <f t="shared" si="7"/>
        <v>N/A</v>
      </c>
      <c r="G44" s="27">
        <v>99.195641648000006</v>
      </c>
      <c r="H44" s="27" t="str">
        <f t="shared" si="8"/>
        <v>N/A</v>
      </c>
      <c r="I44" s="29">
        <v>-3.2000000000000001E-2</v>
      </c>
      <c r="J44" s="29">
        <v>-0.39600000000000002</v>
      </c>
      <c r="K44" s="27" t="str">
        <f t="shared" si="5"/>
        <v>Yes</v>
      </c>
    </row>
    <row r="45" spans="1:11" x14ac:dyDescent="0.25">
      <c r="A45" s="42" t="s">
        <v>874</v>
      </c>
      <c r="B45" s="22" t="s">
        <v>49</v>
      </c>
      <c r="C45" s="27">
        <v>99.621982750000001</v>
      </c>
      <c r="D45" s="27" t="str">
        <f t="shared" si="6"/>
        <v>N/A</v>
      </c>
      <c r="E45" s="27">
        <v>99.589876347000001</v>
      </c>
      <c r="F45" s="27" t="str">
        <f t="shared" si="7"/>
        <v>N/A</v>
      </c>
      <c r="G45" s="27">
        <v>99.195641648000006</v>
      </c>
      <c r="H45" s="27" t="str">
        <f t="shared" si="8"/>
        <v>N/A</v>
      </c>
      <c r="I45" s="29">
        <v>-3.2000000000000001E-2</v>
      </c>
      <c r="J45" s="29">
        <v>-0.39600000000000002</v>
      </c>
      <c r="K45" s="27" t="str">
        <f t="shared" si="5"/>
        <v>Yes</v>
      </c>
    </row>
    <row r="46" spans="1:11" x14ac:dyDescent="0.25">
      <c r="A46" s="42" t="s">
        <v>283</v>
      </c>
      <c r="B46" s="22" t="s">
        <v>49</v>
      </c>
      <c r="C46" s="27">
        <v>11.179084225</v>
      </c>
      <c r="D46" s="27" t="str">
        <f>IF($B46="N/A","N/A",IF(C46&gt;15,"No",IF(C46&lt;-15,"No","Yes")))</f>
        <v>N/A</v>
      </c>
      <c r="E46" s="27">
        <v>11.443942960999999</v>
      </c>
      <c r="F46" s="27" t="str">
        <f>IF($B46="N/A","N/A",IF(E46&gt;15,"No",IF(E46&lt;-15,"No","Yes")))</f>
        <v>N/A</v>
      </c>
      <c r="G46" s="27">
        <v>11.240535251000001</v>
      </c>
      <c r="H46" s="27" t="str">
        <f>IF($B46="N/A","N/A",IF(G46&gt;15,"No",IF(G46&lt;-15,"No","Yes")))</f>
        <v>N/A</v>
      </c>
      <c r="I46" s="29">
        <v>2.3690000000000002</v>
      </c>
      <c r="J46" s="29">
        <v>-1.78</v>
      </c>
      <c r="K46" s="27" t="str">
        <f t="shared" si="5"/>
        <v>Yes</v>
      </c>
    </row>
    <row r="47" spans="1:11" x14ac:dyDescent="0.25">
      <c r="A47" s="42" t="s">
        <v>284</v>
      </c>
      <c r="B47" s="22" t="s">
        <v>49</v>
      </c>
      <c r="C47" s="27">
        <v>88.442898525000004</v>
      </c>
      <c r="D47" s="27" t="str">
        <f>IF($B47="N/A","N/A",IF(C47&gt;15,"No",IF(C47&lt;-15,"No","Yes")))</f>
        <v>N/A</v>
      </c>
      <c r="E47" s="27">
        <v>88.145933386999999</v>
      </c>
      <c r="F47" s="27" t="str">
        <f>IF($B47="N/A","N/A",IF(E47&gt;15,"No",IF(E47&lt;-15,"No","Yes")))</f>
        <v>N/A</v>
      </c>
      <c r="G47" s="27">
        <v>87.955106396999994</v>
      </c>
      <c r="H47" s="27" t="str">
        <f>IF($B47="N/A","N/A",IF(G47&gt;15,"No",IF(G47&lt;-15,"No","Yes")))</f>
        <v>N/A</v>
      </c>
      <c r="I47" s="29">
        <v>-0.33600000000000002</v>
      </c>
      <c r="J47" s="29">
        <v>-0.216</v>
      </c>
      <c r="K47" s="27" t="str">
        <f t="shared" si="5"/>
        <v>Yes</v>
      </c>
    </row>
    <row r="48" spans="1:11" x14ac:dyDescent="0.25">
      <c r="A48" s="42" t="s">
        <v>285</v>
      </c>
      <c r="B48" s="22" t="s">
        <v>49</v>
      </c>
      <c r="C48" s="27">
        <v>60.160264722999997</v>
      </c>
      <c r="D48" s="27" t="str">
        <f>IF($B48="N/A","N/A",IF(C48&gt;15,"No",IF(C48&lt;-15,"No","Yes")))</f>
        <v>N/A</v>
      </c>
      <c r="E48" s="27">
        <v>64.487936657999995</v>
      </c>
      <c r="F48" s="27" t="str">
        <f>IF($B48="N/A","N/A",IF(E48&gt;15,"No",IF(E48&lt;-15,"No","Yes")))</f>
        <v>N/A</v>
      </c>
      <c r="G48" s="27">
        <v>67.887969346000006</v>
      </c>
      <c r="H48" s="27" t="str">
        <f>IF($B48="N/A","N/A",IF(G48&gt;15,"No",IF(G48&lt;-15,"No","Yes")))</f>
        <v>N/A</v>
      </c>
      <c r="I48" s="29">
        <v>7.194</v>
      </c>
      <c r="J48" s="29">
        <v>5.2720000000000002</v>
      </c>
      <c r="K48" s="27" t="str">
        <f t="shared" si="5"/>
        <v>Yes</v>
      </c>
    </row>
    <row r="49" spans="1:11" x14ac:dyDescent="0.25">
      <c r="A49" s="42" t="s">
        <v>286</v>
      </c>
      <c r="B49" s="22" t="s">
        <v>49</v>
      </c>
      <c r="C49" s="27">
        <v>30.462041105000001</v>
      </c>
      <c r="D49" s="27" t="str">
        <f>IF($B49="N/A","N/A",IF(C49&gt;15,"No",IF(C49&lt;-15,"No","Yes")))</f>
        <v>N/A</v>
      </c>
      <c r="E49" s="27">
        <v>29.387559554999999</v>
      </c>
      <c r="F49" s="27" t="str">
        <f>IF($B49="N/A","N/A",IF(E49&gt;15,"No",IF(E49&lt;-15,"No","Yes")))</f>
        <v>N/A</v>
      </c>
      <c r="G49" s="27">
        <v>25.009087164</v>
      </c>
      <c r="H49" s="27" t="str">
        <f>IF($B49="N/A","N/A",IF(G49&gt;15,"No",IF(G49&lt;-15,"No","Yes")))</f>
        <v>N/A</v>
      </c>
      <c r="I49" s="29">
        <v>-3.53</v>
      </c>
      <c r="J49" s="29">
        <v>-14.9</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4313350</v>
      </c>
      <c r="D7" s="127" t="str">
        <f>IF($B7="N/A","N/A",IF(C7&gt;10,"No",IF(C7&lt;-10,"No","Yes")))</f>
        <v>N/A</v>
      </c>
      <c r="E7" s="126">
        <v>4488332</v>
      </c>
      <c r="F7" s="127" t="str">
        <f>IF($B7="N/A","N/A",IF(E7&gt;10,"No",IF(E7&lt;-10,"No","Yes")))</f>
        <v>N/A</v>
      </c>
      <c r="G7" s="126">
        <v>4754472</v>
      </c>
      <c r="H7" s="127" t="str">
        <f>IF($B7="N/A","N/A",IF(G7&gt;10,"No",IF(G7&lt;-10,"No","Yes")))</f>
        <v>N/A</v>
      </c>
      <c r="I7" s="128">
        <v>4.0570000000000004</v>
      </c>
      <c r="J7" s="128">
        <v>5.93</v>
      </c>
      <c r="K7" s="129" t="s">
        <v>1191</v>
      </c>
      <c r="L7" s="130" t="str">
        <f>IF(J7="Div by 0", "N/A", IF(K7="N/A","N/A", IF(J7&gt;VALUE(MID(K7,1,2)), "No", IF(J7&lt;-1*VALUE(MID(K7,1,2)), "No", "Yes"))))</f>
        <v>Yes</v>
      </c>
    </row>
    <row r="8" spans="1:12" x14ac:dyDescent="0.25">
      <c r="A8" s="42" t="s">
        <v>287</v>
      </c>
      <c r="B8" s="22" t="s">
        <v>49</v>
      </c>
      <c r="C8" s="28">
        <v>15295163190</v>
      </c>
      <c r="D8" s="24" t="str">
        <f>IF($B8="N/A","N/A",IF(C8&gt;10,"No",IF(C8&lt;-10,"No","Yes")))</f>
        <v>N/A</v>
      </c>
      <c r="E8" s="28">
        <v>17228264218</v>
      </c>
      <c r="F8" s="24" t="str">
        <f>IF($B8="N/A","N/A",IF(E8&gt;10,"No",IF(E8&lt;-10,"No","Yes")))</f>
        <v>N/A</v>
      </c>
      <c r="G8" s="28">
        <v>19691875747</v>
      </c>
      <c r="H8" s="24" t="str">
        <f>IF($B8="N/A","N/A",IF(G8&gt;10,"No",IF(G8&lt;-10,"No","Yes")))</f>
        <v>N/A</v>
      </c>
      <c r="I8" s="25">
        <v>12.64</v>
      </c>
      <c r="J8" s="25">
        <v>14.3</v>
      </c>
      <c r="K8" s="26" t="s">
        <v>1191</v>
      </c>
      <c r="L8" s="27" t="str">
        <f>IF(J8="Div by 0", "N/A", IF(K8="N/A","N/A", IF(J8&gt;VALUE(MID(K8,1,2)), "No", IF(J8&lt;-1*VALUE(MID(K8,1,2)), "No", "Yes"))))</f>
        <v>Yes</v>
      </c>
    </row>
    <row r="9" spans="1:12" x14ac:dyDescent="0.25">
      <c r="A9" s="40" t="s">
        <v>1071</v>
      </c>
      <c r="B9" s="27" t="s">
        <v>49</v>
      </c>
      <c r="C9" s="29">
        <v>9.0178167781000003</v>
      </c>
      <c r="D9" s="24" t="str">
        <f>IF($B9="N/A","N/A",IF(C9&gt;10,"No",IF(C9&lt;-10,"No","Yes")))</f>
        <v>N/A</v>
      </c>
      <c r="E9" s="29">
        <v>9.715970209</v>
      </c>
      <c r="F9" s="24" t="str">
        <f>IF($B9="N/A","N/A",IF(E9&gt;10,"No",IF(E9&lt;-10,"No","Yes")))</f>
        <v>N/A</v>
      </c>
      <c r="G9" s="29">
        <v>9.3644047120000007</v>
      </c>
      <c r="H9" s="24" t="str">
        <f>IF($B9="N/A","N/A",IF(G9&gt;10,"No",IF(G9&lt;-10,"No","Yes")))</f>
        <v>N/A</v>
      </c>
      <c r="I9" s="25">
        <v>7.742</v>
      </c>
      <c r="J9" s="25">
        <v>-3.62</v>
      </c>
      <c r="K9" s="27" t="s">
        <v>49</v>
      </c>
      <c r="L9" s="27" t="str">
        <f>IF(J9="Div by 0", "N/A", IF(K9="N/A","N/A", IF(J9&gt;VALUE(MID(K9,1,2)), "No", IF(J9&lt;-1*VALUE(MID(K9,1,2)), "No", "Yes"))))</f>
        <v>N/A</v>
      </c>
    </row>
    <row r="10" spans="1:12" x14ac:dyDescent="0.25">
      <c r="A10" s="40" t="s">
        <v>288</v>
      </c>
      <c r="B10" s="27" t="s">
        <v>49</v>
      </c>
      <c r="C10" s="29">
        <v>18.689974150000001</v>
      </c>
      <c r="D10" s="24" t="str">
        <f t="shared" ref="D10:D17" si="0">IF($B10="N/A","N/A",IF(C10&gt;10,"No",IF(C10&lt;-10,"No","Yes")))</f>
        <v>N/A</v>
      </c>
      <c r="E10" s="29">
        <v>18.818483125</v>
      </c>
      <c r="F10" s="24" t="str">
        <f t="shared" ref="F10:F17" si="1">IF($B10="N/A","N/A",IF(E10&gt;10,"No",IF(E10&lt;-10,"No","Yes")))</f>
        <v>N/A</v>
      </c>
      <c r="G10" s="29">
        <v>17.332566056000001</v>
      </c>
      <c r="H10" s="24" t="str">
        <f t="shared" ref="H10:H17" si="2">IF($B10="N/A","N/A",IF(G10&gt;10,"No",IF(G10&lt;-10,"No","Yes")))</f>
        <v>N/A</v>
      </c>
      <c r="I10" s="25">
        <v>0.68759999999999999</v>
      </c>
      <c r="J10" s="25">
        <v>-7.9</v>
      </c>
      <c r="K10" s="27" t="s">
        <v>49</v>
      </c>
      <c r="L10" s="27" t="str">
        <f t="shared" ref="L10:L24" si="3">IF(J10="Div by 0", "N/A", IF(K10="N/A","N/A", IF(J10&gt;VALUE(MID(K10,1,2)), "No", IF(J10&lt;-1*VALUE(MID(K10,1,2)), "No", "Yes"))))</f>
        <v>N/A</v>
      </c>
    </row>
    <row r="11" spans="1:12" x14ac:dyDescent="0.25">
      <c r="A11" s="40" t="s">
        <v>289</v>
      </c>
      <c r="B11" s="27" t="s">
        <v>49</v>
      </c>
      <c r="C11" s="29">
        <v>7.4658907808999997</v>
      </c>
      <c r="D11" s="24" t="str">
        <f t="shared" si="0"/>
        <v>N/A</v>
      </c>
      <c r="E11" s="29">
        <v>7.0585241912000001</v>
      </c>
      <c r="F11" s="24" t="str">
        <f t="shared" si="1"/>
        <v>N/A</v>
      </c>
      <c r="G11" s="29">
        <v>6.5994078837999997</v>
      </c>
      <c r="H11" s="24" t="str">
        <f t="shared" si="2"/>
        <v>N/A</v>
      </c>
      <c r="I11" s="25">
        <v>-5.46</v>
      </c>
      <c r="J11" s="25">
        <v>-6.5</v>
      </c>
      <c r="K11" s="27" t="s">
        <v>49</v>
      </c>
      <c r="L11" s="27" t="str">
        <f t="shared" si="3"/>
        <v>N/A</v>
      </c>
    </row>
    <row r="12" spans="1:12" x14ac:dyDescent="0.25">
      <c r="A12" s="40" t="s">
        <v>290</v>
      </c>
      <c r="B12" s="27" t="s">
        <v>49</v>
      </c>
      <c r="C12" s="29">
        <v>0.91163480819999998</v>
      </c>
      <c r="D12" s="24" t="str">
        <f t="shared" si="0"/>
        <v>N/A</v>
      </c>
      <c r="E12" s="29">
        <v>1.2692688509000001</v>
      </c>
      <c r="F12" s="24" t="str">
        <f t="shared" si="1"/>
        <v>N/A</v>
      </c>
      <c r="G12" s="29">
        <v>1.2847693708000001</v>
      </c>
      <c r="H12" s="24" t="str">
        <f t="shared" si="2"/>
        <v>N/A</v>
      </c>
      <c r="I12" s="25">
        <v>39.229999999999997</v>
      </c>
      <c r="J12" s="25">
        <v>1.2210000000000001</v>
      </c>
      <c r="K12" s="27" t="s">
        <v>49</v>
      </c>
      <c r="L12" s="27" t="str">
        <f t="shared" si="3"/>
        <v>N/A</v>
      </c>
    </row>
    <row r="13" spans="1:12" x14ac:dyDescent="0.25">
      <c r="A13" s="40" t="s">
        <v>291</v>
      </c>
      <c r="B13" s="24" t="s">
        <v>49</v>
      </c>
      <c r="C13" s="29">
        <v>31.114632478000001</v>
      </c>
      <c r="D13" s="24" t="str">
        <f t="shared" si="0"/>
        <v>N/A</v>
      </c>
      <c r="E13" s="29">
        <v>28.436376809999999</v>
      </c>
      <c r="F13" s="24" t="str">
        <f t="shared" si="1"/>
        <v>N/A</v>
      </c>
      <c r="G13" s="29">
        <v>29.246317993000002</v>
      </c>
      <c r="H13" s="24" t="str">
        <f t="shared" si="2"/>
        <v>N/A</v>
      </c>
      <c r="I13" s="25">
        <v>-8.61</v>
      </c>
      <c r="J13" s="25">
        <v>2.8479999999999999</v>
      </c>
      <c r="K13" s="27" t="s">
        <v>49</v>
      </c>
      <c r="L13" s="27" t="str">
        <f t="shared" si="3"/>
        <v>N/A</v>
      </c>
    </row>
    <row r="14" spans="1:12" ht="12.75" customHeight="1" x14ac:dyDescent="0.25">
      <c r="A14" s="40" t="s">
        <v>292</v>
      </c>
      <c r="B14" s="24" t="s">
        <v>49</v>
      </c>
      <c r="C14" s="29">
        <v>1.7836252564999999</v>
      </c>
      <c r="D14" s="24" t="str">
        <f t="shared" si="0"/>
        <v>N/A</v>
      </c>
      <c r="E14" s="29">
        <v>2.0727967539000001</v>
      </c>
      <c r="F14" s="24" t="str">
        <f t="shared" si="1"/>
        <v>N/A</v>
      </c>
      <c r="G14" s="29">
        <v>1.8078768788999999</v>
      </c>
      <c r="H14" s="24" t="str">
        <f t="shared" si="2"/>
        <v>N/A</v>
      </c>
      <c r="I14" s="25">
        <v>16.21</v>
      </c>
      <c r="J14" s="25">
        <v>-12.8</v>
      </c>
      <c r="K14" s="27" t="s">
        <v>49</v>
      </c>
      <c r="L14" s="27" t="str">
        <f t="shared" si="3"/>
        <v>N/A</v>
      </c>
    </row>
    <row r="15" spans="1:12" x14ac:dyDescent="0.25">
      <c r="A15" s="40" t="s">
        <v>293</v>
      </c>
      <c r="B15" s="24" t="s">
        <v>49</v>
      </c>
      <c r="C15" s="29">
        <v>0.1285080042</v>
      </c>
      <c r="D15" s="24" t="str">
        <f t="shared" si="0"/>
        <v>N/A</v>
      </c>
      <c r="E15" s="29">
        <v>3.2194588099999998E-2</v>
      </c>
      <c r="F15" s="24" t="str">
        <f t="shared" si="1"/>
        <v>N/A</v>
      </c>
      <c r="G15" s="29">
        <v>4.9111657400000001E-2</v>
      </c>
      <c r="H15" s="24" t="str">
        <f t="shared" si="2"/>
        <v>N/A</v>
      </c>
      <c r="I15" s="25">
        <v>-74.900000000000006</v>
      </c>
      <c r="J15" s="25">
        <v>52.55</v>
      </c>
      <c r="K15" s="27" t="s">
        <v>49</v>
      </c>
      <c r="L15" s="27" t="str">
        <f t="shared" si="3"/>
        <v>N/A</v>
      </c>
    </row>
    <row r="16" spans="1:12" ht="12.75" customHeight="1" x14ac:dyDescent="0.25">
      <c r="A16" s="40" t="s">
        <v>521</v>
      </c>
      <c r="B16" s="24" t="s">
        <v>49</v>
      </c>
      <c r="C16" s="29">
        <v>30.887917743999999</v>
      </c>
      <c r="D16" s="24" t="str">
        <f t="shared" si="0"/>
        <v>N/A</v>
      </c>
      <c r="E16" s="29">
        <v>32.596385472000001</v>
      </c>
      <c r="F16" s="24" t="str">
        <f t="shared" si="1"/>
        <v>N/A</v>
      </c>
      <c r="G16" s="29">
        <v>34.315545448999998</v>
      </c>
      <c r="H16" s="24" t="str">
        <f t="shared" si="2"/>
        <v>N/A</v>
      </c>
      <c r="I16" s="25">
        <v>5.5309999999999997</v>
      </c>
      <c r="J16" s="25">
        <v>5.274</v>
      </c>
      <c r="K16" s="27" t="s">
        <v>49</v>
      </c>
      <c r="L16" s="27" t="str">
        <f t="shared" si="3"/>
        <v>N/A</v>
      </c>
    </row>
    <row r="17" spans="1:12" ht="12.75" customHeight="1" x14ac:dyDescent="0.25">
      <c r="A17" s="36" t="s">
        <v>771</v>
      </c>
      <c r="B17" s="30" t="s">
        <v>49</v>
      </c>
      <c r="C17" s="23">
        <v>63655</v>
      </c>
      <c r="D17" s="24" t="str">
        <f t="shared" si="0"/>
        <v>N/A</v>
      </c>
      <c r="E17" s="23">
        <v>113275</v>
      </c>
      <c r="F17" s="24" t="str">
        <f t="shared" si="1"/>
        <v>N/A</v>
      </c>
      <c r="G17" s="23">
        <v>94563</v>
      </c>
      <c r="H17" s="24" t="str">
        <f t="shared" si="2"/>
        <v>N/A</v>
      </c>
      <c r="I17" s="25">
        <v>77.95</v>
      </c>
      <c r="J17" s="25">
        <v>-16.5</v>
      </c>
      <c r="K17" s="23" t="s">
        <v>49</v>
      </c>
      <c r="L17" s="27" t="str">
        <f t="shared" si="3"/>
        <v>N/A</v>
      </c>
    </row>
    <row r="18" spans="1:12" ht="12.75" customHeight="1" x14ac:dyDescent="0.25">
      <c r="A18" s="36" t="s">
        <v>772</v>
      </c>
      <c r="B18" s="26" t="s">
        <v>6</v>
      </c>
      <c r="C18" s="29">
        <v>1.4757670951999999</v>
      </c>
      <c r="D18" s="24" t="str">
        <f>IF($B18="N/A","N/A",IF(C18&gt;=2,"No",IF(C18&lt;0,"No","Yes")))</f>
        <v>Yes</v>
      </c>
      <c r="E18" s="29">
        <v>2.5237660672</v>
      </c>
      <c r="F18" s="24" t="str">
        <f>IF($B18="N/A","N/A",IF(E18&gt;=2,"No",IF(E18&lt;0,"No","Yes")))</f>
        <v>No</v>
      </c>
      <c r="G18" s="29">
        <v>1.9889274771000001</v>
      </c>
      <c r="H18" s="24" t="str">
        <f>IF($B18="N/A","N/A",IF(G18&gt;=2,"No",IF(G18&lt;0,"No","Yes")))</f>
        <v>Yes</v>
      </c>
      <c r="I18" s="25">
        <v>71.010000000000005</v>
      </c>
      <c r="J18" s="25">
        <v>-21.2</v>
      </c>
      <c r="K18" s="27" t="s">
        <v>49</v>
      </c>
      <c r="L18" s="27" t="str">
        <f t="shared" si="3"/>
        <v>N/A</v>
      </c>
    </row>
    <row r="19" spans="1:12" ht="25" x14ac:dyDescent="0.25">
      <c r="A19" s="78" t="s">
        <v>773</v>
      </c>
      <c r="B19" s="26" t="s">
        <v>49</v>
      </c>
      <c r="C19" s="28">
        <v>24000119</v>
      </c>
      <c r="D19" s="24" t="str">
        <f t="shared" ref="D19:D24" si="4">IF($B19="N/A","N/A",IF(C19&gt;10,"No",IF(C19&lt;-10,"No","Yes")))</f>
        <v>N/A</v>
      </c>
      <c r="E19" s="28">
        <v>58069133</v>
      </c>
      <c r="F19" s="24" t="str">
        <f t="shared" ref="F19:F24" si="5">IF($B19="N/A","N/A",IF(E19&gt;10,"No",IF(E19&lt;-10,"No","Yes")))</f>
        <v>N/A</v>
      </c>
      <c r="G19" s="28">
        <v>38682120</v>
      </c>
      <c r="H19" s="24" t="str">
        <f t="shared" ref="H19:H24" si="6">IF($B19="N/A","N/A",IF(G19&gt;10,"No",IF(G19&lt;-10,"No","Yes")))</f>
        <v>N/A</v>
      </c>
      <c r="I19" s="25">
        <v>142</v>
      </c>
      <c r="J19" s="25">
        <v>-33.4</v>
      </c>
      <c r="K19" s="27" t="s">
        <v>49</v>
      </c>
      <c r="L19" s="27" t="str">
        <f t="shared" si="3"/>
        <v>N/A</v>
      </c>
    </row>
    <row r="20" spans="1:12" x14ac:dyDescent="0.25">
      <c r="A20" s="78" t="s">
        <v>774</v>
      </c>
      <c r="B20" s="26" t="s">
        <v>49</v>
      </c>
      <c r="C20" s="28">
        <v>377.03430995000002</v>
      </c>
      <c r="D20" s="24" t="str">
        <f t="shared" si="4"/>
        <v>N/A</v>
      </c>
      <c r="E20" s="28">
        <v>512.63856102</v>
      </c>
      <c r="F20" s="24" t="str">
        <f t="shared" si="5"/>
        <v>N/A</v>
      </c>
      <c r="G20" s="28">
        <v>409.06189524000001</v>
      </c>
      <c r="H20" s="24" t="str">
        <f t="shared" si="6"/>
        <v>N/A</v>
      </c>
      <c r="I20" s="25">
        <v>35.97</v>
      </c>
      <c r="J20" s="25">
        <v>-20.2</v>
      </c>
      <c r="K20" s="27" t="s">
        <v>49</v>
      </c>
      <c r="L20" s="27" t="str">
        <f t="shared" si="3"/>
        <v>N/A</v>
      </c>
    </row>
    <row r="21" spans="1:12" ht="12.75" customHeight="1" x14ac:dyDescent="0.25">
      <c r="A21" s="36" t="s">
        <v>775</v>
      </c>
      <c r="B21" s="22" t="s">
        <v>49</v>
      </c>
      <c r="C21" s="30">
        <v>24370</v>
      </c>
      <c r="D21" s="24" t="str">
        <f t="shared" si="4"/>
        <v>N/A</v>
      </c>
      <c r="E21" s="30">
        <v>55424</v>
      </c>
      <c r="F21" s="24" t="str">
        <f t="shared" si="5"/>
        <v>N/A</v>
      </c>
      <c r="G21" s="30">
        <v>30758</v>
      </c>
      <c r="H21" s="24" t="str">
        <f t="shared" si="6"/>
        <v>N/A</v>
      </c>
      <c r="I21" s="25">
        <v>127.4</v>
      </c>
      <c r="J21" s="25">
        <v>-44.5</v>
      </c>
      <c r="K21" s="23" t="s">
        <v>49</v>
      </c>
      <c r="L21" s="27" t="str">
        <f t="shared" si="3"/>
        <v>N/A</v>
      </c>
    </row>
    <row r="22" spans="1:12" ht="12.75" customHeight="1" x14ac:dyDescent="0.25">
      <c r="A22" s="36" t="s">
        <v>776</v>
      </c>
      <c r="B22" s="22" t="s">
        <v>49</v>
      </c>
      <c r="C22" s="25">
        <v>0.56499008890000002</v>
      </c>
      <c r="D22" s="24" t="str">
        <f t="shared" si="4"/>
        <v>N/A</v>
      </c>
      <c r="E22" s="25">
        <v>1.2348462635999999</v>
      </c>
      <c r="F22" s="24" t="str">
        <f t="shared" si="5"/>
        <v>N/A</v>
      </c>
      <c r="G22" s="25">
        <v>0.6469277766</v>
      </c>
      <c r="H22" s="24" t="str">
        <f t="shared" si="6"/>
        <v>N/A</v>
      </c>
      <c r="I22" s="25">
        <v>118.6</v>
      </c>
      <c r="J22" s="25">
        <v>-47.6</v>
      </c>
      <c r="K22" s="27" t="s">
        <v>49</v>
      </c>
      <c r="L22" s="27" t="str">
        <f t="shared" si="3"/>
        <v>N/A</v>
      </c>
    </row>
    <row r="23" spans="1:12" ht="25" x14ac:dyDescent="0.25">
      <c r="A23" s="70" t="s">
        <v>777</v>
      </c>
      <c r="B23" s="22" t="s">
        <v>49</v>
      </c>
      <c r="C23" s="38">
        <v>23920918</v>
      </c>
      <c r="D23" s="24" t="str">
        <f t="shared" si="4"/>
        <v>N/A</v>
      </c>
      <c r="E23" s="38">
        <v>54091449</v>
      </c>
      <c r="F23" s="24" t="str">
        <f t="shared" si="5"/>
        <v>N/A</v>
      </c>
      <c r="G23" s="38">
        <v>29936994</v>
      </c>
      <c r="H23" s="24" t="str">
        <f t="shared" si="6"/>
        <v>N/A</v>
      </c>
      <c r="I23" s="25">
        <v>126.1</v>
      </c>
      <c r="J23" s="25">
        <v>-44.7</v>
      </c>
      <c r="K23" s="27" t="s">
        <v>49</v>
      </c>
      <c r="L23" s="27" t="str">
        <f t="shared" si="3"/>
        <v>N/A</v>
      </c>
    </row>
    <row r="24" spans="1:12" ht="25" x14ac:dyDescent="0.25">
      <c r="A24" s="70" t="s">
        <v>778</v>
      </c>
      <c r="B24" s="22" t="s">
        <v>49</v>
      </c>
      <c r="C24" s="38">
        <v>981.57234303999996</v>
      </c>
      <c r="D24" s="24" t="str">
        <f t="shared" si="4"/>
        <v>N/A</v>
      </c>
      <c r="E24" s="38">
        <v>975.95714853000004</v>
      </c>
      <c r="F24" s="24" t="str">
        <f t="shared" si="5"/>
        <v>N/A</v>
      </c>
      <c r="G24" s="38">
        <v>973.30756226000005</v>
      </c>
      <c r="H24" s="24" t="str">
        <f t="shared" si="6"/>
        <v>N/A</v>
      </c>
      <c r="I24" s="25">
        <v>-0.57199999999999995</v>
      </c>
      <c r="J24" s="25">
        <v>-0.27100000000000002</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4249695</v>
      </c>
      <c r="D32" s="24" t="str">
        <f>IF($B32="N/A","N/A",IF(C32&gt;10,"No",IF(C32&lt;-10,"No","Yes")))</f>
        <v>N/A</v>
      </c>
      <c r="E32" s="23">
        <v>4375057</v>
      </c>
      <c r="F32" s="24" t="str">
        <f>IF($B32="N/A","N/A",IF(E32&gt;10,"No",IF(E32&lt;-10,"No","Yes")))</f>
        <v>N/A</v>
      </c>
      <c r="G32" s="23">
        <v>4659909</v>
      </c>
      <c r="H32" s="24" t="str">
        <f>IF($B32="N/A","N/A",IF(G32&gt;10,"No",IF(G32&lt;-10,"No","Yes")))</f>
        <v>N/A</v>
      </c>
      <c r="I32" s="25">
        <v>2.95</v>
      </c>
      <c r="J32" s="25">
        <v>6.5110000000000001</v>
      </c>
      <c r="K32" s="30" t="s">
        <v>1191</v>
      </c>
      <c r="L32" s="27" t="str">
        <f>IF(J32="Div by 0", "N/A", IF(K32="N/A","N/A", IF(J32&gt;VALUE(MID(K32,1,2)), "No", IF(J32&lt;-1*VALUE(MID(K32,1,2)), "No", "Yes"))))</f>
        <v>Yes</v>
      </c>
    </row>
    <row r="33" spans="1:12" x14ac:dyDescent="0.25">
      <c r="A33" s="36" t="s">
        <v>294</v>
      </c>
      <c r="B33" s="23" t="s">
        <v>49</v>
      </c>
      <c r="C33" s="23">
        <v>3148608.02</v>
      </c>
      <c r="D33" s="24" t="str">
        <f>IF($B33="N/A","N/A",IF(C33&gt;10,"No",IF(C33&lt;-10,"No","Yes")))</f>
        <v>N/A</v>
      </c>
      <c r="E33" s="23">
        <v>3232586.99</v>
      </c>
      <c r="F33" s="24" t="str">
        <f>IF($B33="N/A","N/A",IF(E33&gt;10,"No",IF(E33&lt;-10,"No","Yes")))</f>
        <v>N/A</v>
      </c>
      <c r="G33" s="23">
        <v>3476715.7499000002</v>
      </c>
      <c r="H33" s="24" t="str">
        <f>IF($B33="N/A","N/A",IF(G33&gt;10,"No",IF(G33&lt;-10,"No","Yes")))</f>
        <v>N/A</v>
      </c>
      <c r="I33" s="25">
        <v>2.6669999999999998</v>
      </c>
      <c r="J33" s="25">
        <v>7.5519999999999996</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11</v>
      </c>
      <c r="F34" s="24" t="str">
        <f>IF($B34="N/A","N/A",IF(E34&gt;10,"No",IF(E34&lt;-10,"No","Yes")))</f>
        <v>N/A</v>
      </c>
      <c r="G34" s="23">
        <v>0</v>
      </c>
      <c r="H34" s="24" t="str">
        <f>IF($B34="N/A","N/A",IF(G34&gt;10,"No",IF(G34&lt;-10,"No","Yes")))</f>
        <v>N/A</v>
      </c>
      <c r="I34" s="25" t="s">
        <v>1205</v>
      </c>
      <c r="J34" s="25">
        <v>-100</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11</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0</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4.5713700000000002E-5</v>
      </c>
      <c r="F37" s="24" t="str">
        <f t="shared" si="8"/>
        <v>N/A</v>
      </c>
      <c r="G37" s="29">
        <v>0</v>
      </c>
      <c r="H37" s="24" t="str">
        <f t="shared" si="9"/>
        <v>N/A</v>
      </c>
      <c r="I37" s="25" t="s">
        <v>49</v>
      </c>
      <c r="J37" s="25">
        <v>-100</v>
      </c>
      <c r="K37" s="23" t="s">
        <v>49</v>
      </c>
      <c r="L37" s="27" t="str">
        <f t="shared" si="10"/>
        <v>N/A</v>
      </c>
    </row>
    <row r="38" spans="1:12" x14ac:dyDescent="0.25">
      <c r="A38" s="36" t="s">
        <v>787</v>
      </c>
      <c r="B38" s="23" t="s">
        <v>49</v>
      </c>
      <c r="C38" s="23">
        <v>0</v>
      </c>
      <c r="D38" s="24" t="str">
        <f>IF($B38="N/A","N/A",IF(C38&gt;10,"No",IF(C38&lt;-10,"No","Yes")))</f>
        <v>N/A</v>
      </c>
      <c r="E38" s="23">
        <v>0.16666666669999999</v>
      </c>
      <c r="F38" s="24" t="str">
        <f>IF($B38="N/A","N/A",IF(E38&gt;10,"No",IF(E38&lt;-10,"No","Yes")))</f>
        <v>N/A</v>
      </c>
      <c r="G38" s="23">
        <v>0</v>
      </c>
      <c r="H38" s="24" t="str">
        <f>IF($B38="N/A","N/A",IF(G38&gt;10,"No",IF(G38&lt;-10,"No","Yes")))</f>
        <v>N/A</v>
      </c>
      <c r="I38" s="25" t="s">
        <v>1205</v>
      </c>
      <c r="J38" s="25">
        <v>-100</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94.675335524000005</v>
      </c>
      <c r="D40" s="24" t="str">
        <f>IF($B40="N/A","N/A",IF(C40&gt;=95,"Yes","No"))</f>
        <v>No</v>
      </c>
      <c r="E40" s="29">
        <v>94.688709199000002</v>
      </c>
      <c r="F40" s="24" t="str">
        <f>IF($B40="N/A","N/A",IF(E40&gt;=95,"Yes","No"))</f>
        <v>No</v>
      </c>
      <c r="G40" s="29">
        <v>95.353235439000002</v>
      </c>
      <c r="H40" s="24" t="str">
        <f>IF($B40="N/A","N/A",IF(G40&gt;=95,"Yes","No"))</f>
        <v>Yes</v>
      </c>
      <c r="I40" s="25">
        <v>1.41E-2</v>
      </c>
      <c r="J40" s="25">
        <v>0.70179999999999998</v>
      </c>
      <c r="K40" s="26" t="s">
        <v>107</v>
      </c>
      <c r="L40" s="27" t="str">
        <f t="shared" ref="L40:L89" si="11">IF(J40="Div by 0", "N/A", IF(K40="N/A","N/A", IF(J40&gt;VALUE(MID(K40,1,2)), "No", IF(J40&lt;-1*VALUE(MID(K40,1,2)), "No", "Yes"))))</f>
        <v>Yes</v>
      </c>
    </row>
    <row r="41" spans="1:12" ht="12.75" customHeight="1" x14ac:dyDescent="0.25">
      <c r="A41" s="70" t="s">
        <v>296</v>
      </c>
      <c r="B41" s="31" t="s">
        <v>67</v>
      </c>
      <c r="C41" s="32">
        <v>94.478921428000007</v>
      </c>
      <c r="D41" s="24" t="str">
        <f>IF($B41="N/A","N/A",IF(C41&gt;95,"Yes","No"))</f>
        <v>No</v>
      </c>
      <c r="E41" s="32">
        <v>94.518174278000004</v>
      </c>
      <c r="F41" s="24" t="str">
        <f>IF($B41="N/A","N/A",IF(E41&gt;95,"Yes","No"))</f>
        <v>No</v>
      </c>
      <c r="G41" s="32">
        <v>95.189026222999999</v>
      </c>
      <c r="H41" s="24" t="str">
        <f>IF($B41="N/A","N/A",IF(G41&gt;95,"Yes","No"))</f>
        <v>Yes</v>
      </c>
      <c r="I41" s="32">
        <v>4.1500000000000002E-2</v>
      </c>
      <c r="J41" s="32">
        <v>0.70979999999999999</v>
      </c>
      <c r="K41" s="34" t="s">
        <v>107</v>
      </c>
      <c r="L41" s="27" t="str">
        <f t="shared" si="11"/>
        <v>Yes</v>
      </c>
    </row>
    <row r="42" spans="1:12" ht="12.75" customHeight="1" x14ac:dyDescent="0.25">
      <c r="A42" s="70" t="s">
        <v>297</v>
      </c>
      <c r="B42" s="31" t="s">
        <v>49</v>
      </c>
      <c r="C42" s="32">
        <v>1.1294928E-3</v>
      </c>
      <c r="D42" s="33" t="str">
        <f t="shared" ref="D42:D46" si="12">IF($B42="N/A","N/A",IF(C42&gt;10,"No",IF(C42&lt;-10,"No","Yes")))</f>
        <v>N/A</v>
      </c>
      <c r="E42" s="32">
        <v>1.7599771000000001E-3</v>
      </c>
      <c r="F42" s="33" t="str">
        <f t="shared" ref="F42:F46" si="13">IF($B42="N/A","N/A",IF(E42&gt;10,"No",IF(E42&lt;-10,"No","Yes")))</f>
        <v>N/A</v>
      </c>
      <c r="G42" s="32">
        <v>1.8026102999999999E-3</v>
      </c>
      <c r="H42" s="33" t="str">
        <f t="shared" ref="H42:H46" si="14">IF($B42="N/A","N/A",IF(G42&gt;10,"No",IF(G42&lt;-10,"No","Yes")))</f>
        <v>N/A</v>
      </c>
      <c r="I42" s="32">
        <v>55.82</v>
      </c>
      <c r="J42" s="32">
        <v>2.4220000000000002</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0</v>
      </c>
      <c r="H43" s="33" t="str">
        <f t="shared" si="14"/>
        <v>N/A</v>
      </c>
      <c r="I43" s="32" t="s">
        <v>1205</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0.19519047840000001</v>
      </c>
      <c r="D45" s="24" t="str">
        <f t="shared" si="12"/>
        <v>N/A</v>
      </c>
      <c r="E45" s="25">
        <v>0.1686835166</v>
      </c>
      <c r="F45" s="24" t="str">
        <f t="shared" si="13"/>
        <v>N/A</v>
      </c>
      <c r="G45" s="25">
        <v>0.1623636856</v>
      </c>
      <c r="H45" s="24" t="str">
        <f t="shared" si="14"/>
        <v>N/A</v>
      </c>
      <c r="I45" s="25">
        <v>-13.6</v>
      </c>
      <c r="J45" s="25">
        <v>-3.75</v>
      </c>
      <c r="K45" s="26" t="s">
        <v>49</v>
      </c>
      <c r="L45" s="27" t="str">
        <f t="shared" si="11"/>
        <v>N/A</v>
      </c>
    </row>
    <row r="46" spans="1:12" ht="27.75" customHeight="1" x14ac:dyDescent="0.25">
      <c r="A46" s="70" t="s">
        <v>300</v>
      </c>
      <c r="B46" s="22" t="s">
        <v>49</v>
      </c>
      <c r="C46" s="25">
        <v>9.4124399999999996E-5</v>
      </c>
      <c r="D46" s="24" t="str">
        <f t="shared" si="12"/>
        <v>N/A</v>
      </c>
      <c r="E46" s="25">
        <v>9.1427400000000005E-5</v>
      </c>
      <c r="F46" s="24" t="str">
        <f t="shared" si="13"/>
        <v>N/A</v>
      </c>
      <c r="G46" s="25">
        <v>4.2919300000000001E-5</v>
      </c>
      <c r="H46" s="24" t="str">
        <f t="shared" si="14"/>
        <v>N/A</v>
      </c>
      <c r="I46" s="25">
        <v>-2.87</v>
      </c>
      <c r="J46" s="25">
        <v>-53.1</v>
      </c>
      <c r="K46" s="26" t="s">
        <v>49</v>
      </c>
      <c r="L46" s="27" t="str">
        <f t="shared" si="11"/>
        <v>N/A</v>
      </c>
    </row>
    <row r="47" spans="1:12" x14ac:dyDescent="0.25">
      <c r="A47" s="70" t="s">
        <v>839</v>
      </c>
      <c r="B47" s="26" t="s">
        <v>49</v>
      </c>
      <c r="C47" s="30">
        <v>234629</v>
      </c>
      <c r="D47" s="24" t="str">
        <f>IF($B47="N/A","N/A",IF(C47&gt;0,"No",IF(C47&lt;0,"No","Yes")))</f>
        <v>N/A</v>
      </c>
      <c r="E47" s="30">
        <v>239833</v>
      </c>
      <c r="F47" s="24" t="str">
        <f>IF($B47="N/A","N/A",IF(E47&gt;0,"No",IF(E47&lt;0,"No","Yes")))</f>
        <v>N/A</v>
      </c>
      <c r="G47" s="30">
        <v>224187</v>
      </c>
      <c r="H47" s="24" t="str">
        <f>IF($B47="N/A","N/A",IF(G47&gt;0,"No",IF(G47&lt;0,"No","Yes")))</f>
        <v>N/A</v>
      </c>
      <c r="I47" s="25">
        <v>2.218</v>
      </c>
      <c r="J47" s="25">
        <v>-6.52</v>
      </c>
      <c r="K47" s="26" t="s">
        <v>49</v>
      </c>
      <c r="L47" s="27" t="str">
        <f t="shared" si="11"/>
        <v>N/A</v>
      </c>
    </row>
    <row r="48" spans="1:12" x14ac:dyDescent="0.25">
      <c r="A48" s="70" t="s">
        <v>840</v>
      </c>
      <c r="B48" s="26" t="s">
        <v>0</v>
      </c>
      <c r="C48" s="29">
        <v>5.5210785715000004</v>
      </c>
      <c r="D48" s="24" t="str">
        <f>IF($B48="N/A","N/A",IF(C48&gt;=5,"No",IF(C48&lt;0,"No","Yes")))</f>
        <v>No</v>
      </c>
      <c r="E48" s="29">
        <v>5.4818257225</v>
      </c>
      <c r="F48" s="24" t="str">
        <f>IF($B48="N/A","N/A",IF(E48&gt;=5,"No",IF(E48&lt;0,"No","Yes")))</f>
        <v>No</v>
      </c>
      <c r="G48" s="29">
        <v>4.8109737765</v>
      </c>
      <c r="H48" s="24" t="str">
        <f>IF($B48="N/A","N/A",IF(G48&gt;=5,"No",IF(G48&lt;0,"No","Yes")))</f>
        <v>Yes</v>
      </c>
      <c r="I48" s="25">
        <v>-0.71099999999999997</v>
      </c>
      <c r="J48" s="25">
        <v>-12.2</v>
      </c>
      <c r="K48" s="27" t="s">
        <v>49</v>
      </c>
      <c r="L48" s="27" t="str">
        <f t="shared" si="11"/>
        <v>N/A</v>
      </c>
    </row>
    <row r="49" spans="1:12" ht="12.75" customHeight="1" x14ac:dyDescent="0.25">
      <c r="A49" s="72" t="s">
        <v>841</v>
      </c>
      <c r="B49" s="31" t="s">
        <v>49</v>
      </c>
      <c r="C49" s="32">
        <v>69.848995647999999</v>
      </c>
      <c r="D49" s="33" t="str">
        <f t="shared" ref="D49:D52" si="15">IF($B49="N/A","N/A",IF(C49&gt;10,"No",IF(C49&lt;-10,"No","Yes")))</f>
        <v>N/A</v>
      </c>
      <c r="E49" s="32">
        <v>69.590923684000003</v>
      </c>
      <c r="F49" s="33" t="str">
        <f t="shared" ref="F49:F52" si="16">IF($B49="N/A","N/A",IF(E49&gt;10,"No",IF(E49&lt;-10,"No","Yes")))</f>
        <v>N/A</v>
      </c>
      <c r="G49" s="32">
        <v>65.018042972999993</v>
      </c>
      <c r="H49" s="33" t="str">
        <f t="shared" ref="H49:H52" si="17">IF($B49="N/A","N/A",IF(G49&gt;10,"No",IF(G49&lt;-10,"No","Yes")))</f>
        <v>N/A</v>
      </c>
      <c r="I49" s="25">
        <v>-0.36899999999999999</v>
      </c>
      <c r="J49" s="25">
        <v>-6.57</v>
      </c>
      <c r="K49" s="34" t="s">
        <v>49</v>
      </c>
      <c r="L49" s="27" t="str">
        <f t="shared" ref="L49:L52" si="18">IF(J49="Div by 0", "N/A", IF(K49="N/A","N/A", IF(J49&gt;VALUE(MID(K49,1,2)), "No", IF(J49&lt;-1*VALUE(MID(K49,1,2)), "No", "Yes"))))</f>
        <v>N/A</v>
      </c>
    </row>
    <row r="50" spans="1:12" ht="12.75" customHeight="1" x14ac:dyDescent="0.25">
      <c r="A50" s="72" t="s">
        <v>842</v>
      </c>
      <c r="B50" s="31" t="s">
        <v>49</v>
      </c>
      <c r="C50" s="32">
        <v>36.999262666</v>
      </c>
      <c r="D50" s="33" t="str">
        <f t="shared" si="15"/>
        <v>N/A</v>
      </c>
      <c r="E50" s="32">
        <v>37.320552218000003</v>
      </c>
      <c r="F50" s="33" t="str">
        <f t="shared" si="16"/>
        <v>N/A</v>
      </c>
      <c r="G50" s="32">
        <v>32.308296198999997</v>
      </c>
      <c r="H50" s="33" t="str">
        <f t="shared" si="17"/>
        <v>N/A</v>
      </c>
      <c r="I50" s="25">
        <v>0.86839999999999995</v>
      </c>
      <c r="J50" s="25">
        <v>-13.4</v>
      </c>
      <c r="K50" s="34" t="s">
        <v>49</v>
      </c>
      <c r="L50" s="27" t="str">
        <f t="shared" si="18"/>
        <v>N/A</v>
      </c>
    </row>
    <row r="51" spans="1:12" ht="12.75" customHeight="1" x14ac:dyDescent="0.25">
      <c r="A51" s="72" t="s">
        <v>843</v>
      </c>
      <c r="B51" s="31" t="s">
        <v>49</v>
      </c>
      <c r="C51" s="32">
        <v>29.795975774999999</v>
      </c>
      <c r="D51" s="33" t="str">
        <f t="shared" si="15"/>
        <v>N/A</v>
      </c>
      <c r="E51" s="32">
        <v>29.695663232000001</v>
      </c>
      <c r="F51" s="33" t="str">
        <f t="shared" si="16"/>
        <v>N/A</v>
      </c>
      <c r="G51" s="32">
        <v>34.384241727000003</v>
      </c>
      <c r="H51" s="33" t="str">
        <f t="shared" si="17"/>
        <v>N/A</v>
      </c>
      <c r="I51" s="25">
        <v>-0.33700000000000002</v>
      </c>
      <c r="J51" s="25">
        <v>15.79</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0.56426108559999999</v>
      </c>
      <c r="H52" s="33" t="str">
        <f t="shared" si="17"/>
        <v>N/A</v>
      </c>
      <c r="I52" s="25" t="s">
        <v>49</v>
      </c>
      <c r="J52" s="25" t="s">
        <v>1205</v>
      </c>
      <c r="K52" s="34" t="s">
        <v>49</v>
      </c>
      <c r="L52" s="27" t="str">
        <f t="shared" si="18"/>
        <v>N/A</v>
      </c>
    </row>
    <row r="53" spans="1:12" x14ac:dyDescent="0.25">
      <c r="A53" s="78" t="s">
        <v>301</v>
      </c>
      <c r="B53" s="26" t="s">
        <v>121</v>
      </c>
      <c r="C53" s="30">
        <v>9035</v>
      </c>
      <c r="D53" s="24" t="str">
        <f>IF($B53="N/A","N/A",IF(C53&gt;0,"No",IF(C53&lt;0,"No","Yes")))</f>
        <v>No</v>
      </c>
      <c r="E53" s="30">
        <v>12154</v>
      </c>
      <c r="F53" s="24" t="str">
        <f>IF($B53="N/A","N/A",IF(E53&gt;0,"No",IF(E53&lt;0,"No","Yes")))</f>
        <v>No</v>
      </c>
      <c r="G53" s="30">
        <v>14924</v>
      </c>
      <c r="H53" s="24" t="str">
        <f>IF($B53="N/A","N/A",IF(G53&gt;0,"No",IF(G53&lt;0,"No","Yes")))</f>
        <v>No</v>
      </c>
      <c r="I53" s="25">
        <v>34.520000000000003</v>
      </c>
      <c r="J53" s="25">
        <v>22.79</v>
      </c>
      <c r="K53" s="26" t="s">
        <v>49</v>
      </c>
      <c r="L53" s="27" t="str">
        <f t="shared" ref="L53" si="19">IF(J53="Div by 0", "N/A", IF(K53="N/A","N/A", IF(J53&gt;VALUE(MID(K53,1,2)), "No", IF(J53&lt;-1*VALUE(MID(K53,1,2)), "No", "Yes"))))</f>
        <v>N/A</v>
      </c>
    </row>
    <row r="54" spans="1:12" x14ac:dyDescent="0.25">
      <c r="A54" s="70" t="s">
        <v>806</v>
      </c>
      <c r="B54" s="26" t="s">
        <v>138</v>
      </c>
      <c r="C54" s="29">
        <v>0.42744243999999998</v>
      </c>
      <c r="D54" s="24" t="str">
        <f>IF($B54="N/A","N/A",IF(C54&gt;=10,"No",IF(C54&lt;0,"No","Yes")))</f>
        <v>Yes</v>
      </c>
      <c r="E54" s="29">
        <v>0.5583698681</v>
      </c>
      <c r="F54" s="24" t="str">
        <f>IF($B54="N/A","N/A",IF(E54&gt;=10,"No",IF(E54&lt;0,"No","Yes")))</f>
        <v>Yes</v>
      </c>
      <c r="G54" s="29">
        <v>0.64389669410000006</v>
      </c>
      <c r="H54" s="24" t="str">
        <f>IF($B54="N/A","N/A",IF(G54&gt;=10,"No",IF(G54&lt;0,"No","Yes")))</f>
        <v>Yes</v>
      </c>
      <c r="I54" s="25">
        <v>30.63</v>
      </c>
      <c r="J54" s="25">
        <v>15.32</v>
      </c>
      <c r="K54" s="26" t="s">
        <v>49</v>
      </c>
      <c r="L54" s="27" t="str">
        <f t="shared" ref="L54:L58" si="20">IF(J54="Div by 0", "N/A", IF(K54="N/A","N/A", IF(J54&gt;VALUE(MID(K54,1,2)), "No", IF(J54&lt;-1*VALUE(MID(K54,1,2)), "No", "Yes"))))</f>
        <v>N/A</v>
      </c>
    </row>
    <row r="55" spans="1:12" x14ac:dyDescent="0.25">
      <c r="A55" s="72" t="s">
        <v>841</v>
      </c>
      <c r="B55" s="22" t="s">
        <v>49</v>
      </c>
      <c r="C55" s="25">
        <v>85.455546380000001</v>
      </c>
      <c r="D55" s="33" t="str">
        <f t="shared" ref="D55:D58" si="21">IF($B55="N/A","N/A",IF(C55&gt;10,"No",IF(C55&lt;-10,"No","Yes")))</f>
        <v>N/A</v>
      </c>
      <c r="E55" s="25">
        <v>83.662859716</v>
      </c>
      <c r="F55" s="24" t="str">
        <f t="shared" ref="F55:F58" si="22">IF($B55="N/A","N/A",IF(E55&gt;10,"No",IF(E55&lt;-10,"No","Yes")))</f>
        <v>N/A</v>
      </c>
      <c r="G55" s="25">
        <v>84.932511247999997</v>
      </c>
      <c r="H55" s="24" t="str">
        <f t="shared" ref="H55:H58" si="23">IF($B55="N/A","N/A",IF(G55&gt;10,"No",IF(G55&lt;-10,"No","Yes")))</f>
        <v>N/A</v>
      </c>
      <c r="I55" s="25">
        <v>-2.1</v>
      </c>
      <c r="J55" s="25">
        <v>1.518</v>
      </c>
      <c r="K55" s="26" t="s">
        <v>49</v>
      </c>
      <c r="L55" s="27" t="str">
        <f t="shared" si="20"/>
        <v>N/A</v>
      </c>
    </row>
    <row r="56" spans="1:12" x14ac:dyDescent="0.25">
      <c r="A56" s="72" t="s">
        <v>842</v>
      </c>
      <c r="B56" s="22" t="s">
        <v>49</v>
      </c>
      <c r="C56" s="25">
        <v>8.1255161024000007</v>
      </c>
      <c r="D56" s="33" t="str">
        <f t="shared" ref="D56" si="24">IF($B56="N/A","N/A",IF(C56&gt;10,"No",IF(C56&lt;-10,"No","Yes")))</f>
        <v>N/A</v>
      </c>
      <c r="E56" s="25">
        <v>9.1203078308999999</v>
      </c>
      <c r="F56" s="24" t="str">
        <f t="shared" ref="F56" si="25">IF($B56="N/A","N/A",IF(E56&gt;10,"No",IF(E56&lt;-10,"No","Yes")))</f>
        <v>N/A</v>
      </c>
      <c r="G56" s="25">
        <v>9.2051324778999994</v>
      </c>
      <c r="H56" s="24" t="str">
        <f t="shared" ref="H56" si="26">IF($B56="N/A","N/A",IF(G56&gt;10,"No",IF(G56&lt;-10,"No","Yes")))</f>
        <v>N/A</v>
      </c>
      <c r="I56" s="25">
        <v>12.24</v>
      </c>
      <c r="J56" s="25">
        <v>0.93010000000000004</v>
      </c>
      <c r="K56" s="26" t="s">
        <v>49</v>
      </c>
      <c r="L56" s="27" t="str">
        <f t="shared" ref="L56" si="27">IF(J56="Div by 0", "N/A", IF(K56="N/A","N/A", IF(J56&gt;VALUE(MID(K56,1,2)), "No", IF(J56&lt;-1*VALUE(MID(K56,1,2)), "No", "Yes"))))</f>
        <v>N/A</v>
      </c>
    </row>
    <row r="57" spans="1:12" x14ac:dyDescent="0.25">
      <c r="A57" s="72" t="s">
        <v>843</v>
      </c>
      <c r="B57" s="22" t="s">
        <v>49</v>
      </c>
      <c r="C57" s="25">
        <v>1.6625378475000001</v>
      </c>
      <c r="D57" s="33" t="str">
        <f t="shared" si="21"/>
        <v>N/A</v>
      </c>
      <c r="E57" s="25">
        <v>1.5596217610000001</v>
      </c>
      <c r="F57" s="24" t="str">
        <f t="shared" si="22"/>
        <v>N/A</v>
      </c>
      <c r="G57" s="25">
        <v>1.543076154</v>
      </c>
      <c r="H57" s="24" t="str">
        <f t="shared" si="23"/>
        <v>N/A</v>
      </c>
      <c r="I57" s="25">
        <v>-6.19</v>
      </c>
      <c r="J57" s="25">
        <v>-1.06</v>
      </c>
      <c r="K57" s="26" t="s">
        <v>49</v>
      </c>
      <c r="L57" s="27" t="str">
        <f t="shared" si="20"/>
        <v>N/A</v>
      </c>
    </row>
    <row r="58" spans="1:12" x14ac:dyDescent="0.25">
      <c r="A58" s="72" t="s">
        <v>959</v>
      </c>
      <c r="B58" s="22" t="s">
        <v>49</v>
      </c>
      <c r="C58" s="25" t="s">
        <v>49</v>
      </c>
      <c r="D58" s="33" t="str">
        <f t="shared" si="21"/>
        <v>N/A</v>
      </c>
      <c r="E58" s="25">
        <v>0</v>
      </c>
      <c r="F58" s="24" t="str">
        <f t="shared" si="22"/>
        <v>N/A</v>
      </c>
      <c r="G58" s="25">
        <v>3.8926845526</v>
      </c>
      <c r="H58" s="24" t="str">
        <f t="shared" si="23"/>
        <v>N/A</v>
      </c>
      <c r="I58" s="25" t="s">
        <v>49</v>
      </c>
      <c r="J58" s="25" t="s">
        <v>1205</v>
      </c>
      <c r="K58" s="26" t="s">
        <v>49</v>
      </c>
      <c r="L58" s="27" t="str">
        <f t="shared" si="20"/>
        <v>N/A</v>
      </c>
    </row>
    <row r="59" spans="1:12" x14ac:dyDescent="0.25">
      <c r="A59" s="78" t="s">
        <v>302</v>
      </c>
      <c r="B59" s="22" t="s">
        <v>49</v>
      </c>
      <c r="C59" s="32">
        <v>15.677830996999999</v>
      </c>
      <c r="D59" s="33" t="str">
        <f>IF($B59="N/A","N/A",IF(C59&gt;10,"No",IF(C59&lt;-10,"No","Yes")))</f>
        <v>N/A</v>
      </c>
      <c r="E59" s="32">
        <v>15.531431933</v>
      </c>
      <c r="F59" s="33" t="str">
        <f>IF($B59="N/A","N/A",IF(E59&gt;10,"No",IF(E59&lt;-10,"No","Yes")))</f>
        <v>N/A</v>
      </c>
      <c r="G59" s="32">
        <v>14.94104284</v>
      </c>
      <c r="H59" s="33" t="str">
        <f>IF($B59="N/A","N/A",IF(G59&gt;10,"No",IF(G59&lt;-10,"No","Yes")))</f>
        <v>N/A</v>
      </c>
      <c r="I59" s="25">
        <v>-0.93400000000000005</v>
      </c>
      <c r="J59" s="25">
        <v>-3.8</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99.963832698999994</v>
      </c>
      <c r="D61" s="24" t="str">
        <f>IF($B61="N/A","N/A",IF(C61&gt;=98,"Yes","No"))</f>
        <v>Yes</v>
      </c>
      <c r="E61" s="25">
        <v>99.963566189000005</v>
      </c>
      <c r="F61" s="24" t="str">
        <f>IF($B61="N/A","N/A",IF(E61&gt;=98,"Yes","No"))</f>
        <v>Yes</v>
      </c>
      <c r="G61" s="25">
        <v>99.870254977000002</v>
      </c>
      <c r="H61" s="24" t="str">
        <f>IF($B61="N/A","N/A",IF(G61&gt;=98,"Yes","No"))</f>
        <v>Yes</v>
      </c>
      <c r="I61" s="25">
        <v>0</v>
      </c>
      <c r="J61" s="25">
        <v>-9.2999999999999999E-2</v>
      </c>
      <c r="K61" s="26" t="s">
        <v>107</v>
      </c>
      <c r="L61" s="27" t="str">
        <f t="shared" si="11"/>
        <v>Yes</v>
      </c>
    </row>
    <row r="62" spans="1:12" x14ac:dyDescent="0.25">
      <c r="A62" s="78" t="s">
        <v>91</v>
      </c>
      <c r="B62" s="26" t="s">
        <v>118</v>
      </c>
      <c r="C62" s="25">
        <v>99.808221531000001</v>
      </c>
      <c r="D62" s="24" t="str">
        <f>IF($B62="N/A","N/A",IF(C62&gt;=95,"Yes","No"))</f>
        <v>Yes</v>
      </c>
      <c r="E62" s="25">
        <v>99.849236250000004</v>
      </c>
      <c r="F62" s="24" t="str">
        <f>IF($B62="N/A","N/A",IF(E62&gt;=95,"Yes","No"))</f>
        <v>Yes</v>
      </c>
      <c r="G62" s="25">
        <v>99.864074599000006</v>
      </c>
      <c r="H62" s="24" t="str">
        <f>IF($B62="N/A","N/A",IF(G62&gt;=95,"Yes","No"))</f>
        <v>Yes</v>
      </c>
      <c r="I62" s="25">
        <v>4.1099999999999998E-2</v>
      </c>
      <c r="J62" s="25">
        <v>1.49E-2</v>
      </c>
      <c r="K62" s="26" t="s">
        <v>107</v>
      </c>
      <c r="L62" s="27" t="str">
        <f t="shared" si="11"/>
        <v>Yes</v>
      </c>
    </row>
    <row r="63" spans="1:12" x14ac:dyDescent="0.25">
      <c r="A63" s="78" t="s">
        <v>142</v>
      </c>
      <c r="B63" s="22" t="s">
        <v>49</v>
      </c>
      <c r="C63" s="25">
        <v>23.965131615000001</v>
      </c>
      <c r="D63" s="24" t="str">
        <f t="shared" ref="D63:D68" si="28">IF($B63="N/A","N/A",IF(C63&gt;10,"No",IF(C63&lt;-10,"No","Yes")))</f>
        <v>N/A</v>
      </c>
      <c r="E63" s="25">
        <v>23.396929456999999</v>
      </c>
      <c r="F63" s="24" t="str">
        <f t="shared" ref="F63:F68" si="29">IF($B63="N/A","N/A",IF(E63&gt;10,"No",IF(E63&lt;-10,"No","Yes")))</f>
        <v>N/A</v>
      </c>
      <c r="G63" s="25">
        <v>23.047595994000002</v>
      </c>
      <c r="H63" s="24" t="str">
        <f t="shared" ref="H63:H68" si="30">IF($B63="N/A","N/A",IF(G63&gt;10,"No",IF(G63&lt;-10,"No","Yes")))</f>
        <v>N/A</v>
      </c>
      <c r="I63" s="25">
        <v>-2.37</v>
      </c>
      <c r="J63" s="25">
        <v>-1.49</v>
      </c>
      <c r="K63" s="26" t="s">
        <v>107</v>
      </c>
      <c r="L63" s="27" t="str">
        <f t="shared" si="11"/>
        <v>Yes</v>
      </c>
    </row>
    <row r="64" spans="1:12" x14ac:dyDescent="0.25">
      <c r="A64" s="78" t="s">
        <v>143</v>
      </c>
      <c r="B64" s="22" t="s">
        <v>49</v>
      </c>
      <c r="C64" s="25">
        <v>18.228296384</v>
      </c>
      <c r="D64" s="24" t="str">
        <f t="shared" si="28"/>
        <v>N/A</v>
      </c>
      <c r="E64" s="25">
        <v>17.730626138000002</v>
      </c>
      <c r="F64" s="24" t="str">
        <f t="shared" si="29"/>
        <v>N/A</v>
      </c>
      <c r="G64" s="25">
        <v>17.18312525</v>
      </c>
      <c r="H64" s="24" t="str">
        <f t="shared" si="30"/>
        <v>N/A</v>
      </c>
      <c r="I64" s="25">
        <v>-2.73</v>
      </c>
      <c r="J64" s="25">
        <v>-3.09</v>
      </c>
      <c r="K64" s="26" t="s">
        <v>107</v>
      </c>
      <c r="L64" s="27" t="str">
        <f t="shared" si="11"/>
        <v>Yes</v>
      </c>
    </row>
    <row r="65" spans="1:12" x14ac:dyDescent="0.25">
      <c r="A65" s="78" t="s">
        <v>144</v>
      </c>
      <c r="B65" s="22" t="s">
        <v>49</v>
      </c>
      <c r="C65" s="25">
        <v>0.33607117689999999</v>
      </c>
      <c r="D65" s="24" t="str">
        <f t="shared" si="28"/>
        <v>N/A</v>
      </c>
      <c r="E65" s="25">
        <v>0.33674989830000002</v>
      </c>
      <c r="F65" s="24" t="str">
        <f t="shared" si="29"/>
        <v>N/A</v>
      </c>
      <c r="G65" s="25">
        <v>0.34936304550000002</v>
      </c>
      <c r="H65" s="24" t="str">
        <f t="shared" si="30"/>
        <v>N/A</v>
      </c>
      <c r="I65" s="25">
        <v>0.20200000000000001</v>
      </c>
      <c r="J65" s="25">
        <v>3.746</v>
      </c>
      <c r="K65" s="26" t="s">
        <v>107</v>
      </c>
      <c r="L65" s="27" t="str">
        <f t="shared" si="11"/>
        <v>Yes</v>
      </c>
    </row>
    <row r="66" spans="1:12" x14ac:dyDescent="0.25">
      <c r="A66" s="78" t="s">
        <v>145</v>
      </c>
      <c r="B66" s="26" t="s">
        <v>49</v>
      </c>
      <c r="C66" s="25">
        <v>1.5221562958999999</v>
      </c>
      <c r="D66" s="24" t="str">
        <f t="shared" si="28"/>
        <v>N/A</v>
      </c>
      <c r="E66" s="25">
        <v>1.5702195423</v>
      </c>
      <c r="F66" s="24" t="str">
        <f t="shared" si="29"/>
        <v>N/A</v>
      </c>
      <c r="G66" s="25">
        <v>1.6286154944</v>
      </c>
      <c r="H66" s="24" t="str">
        <f t="shared" si="30"/>
        <v>N/A</v>
      </c>
      <c r="I66" s="25">
        <v>3.1579999999999999</v>
      </c>
      <c r="J66" s="25">
        <v>3.7189999999999999</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1205</v>
      </c>
      <c r="J67" s="25" t="s">
        <v>1205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55.948344528</v>
      </c>
      <c r="D69" s="24" t="str">
        <f>IF($B69="N/A","N/A",IF(C69&gt;=5,"No",IF(C69&lt;0,"No","Yes")))</f>
        <v>No</v>
      </c>
      <c r="E69" s="25">
        <v>56.965474964000002</v>
      </c>
      <c r="F69" s="24" t="str">
        <f>IF($B69="N/A","N/A",IF(E69&gt;=5,"No",IF(E69&lt;0,"No","Yes")))</f>
        <v>No</v>
      </c>
      <c r="G69" s="25">
        <v>57.791300216000003</v>
      </c>
      <c r="H69" s="24" t="str">
        <f>IF($B69="N/A","N/A",IF(G69&gt;=5,"No",IF(G69&lt;0,"No","Yes")))</f>
        <v>No</v>
      </c>
      <c r="I69" s="25">
        <v>1.8180000000000001</v>
      </c>
      <c r="J69" s="25">
        <v>1.45</v>
      </c>
      <c r="K69" s="26" t="s">
        <v>107</v>
      </c>
      <c r="L69" s="27" t="str">
        <f t="shared" si="11"/>
        <v>Yes</v>
      </c>
    </row>
    <row r="70" spans="1:12" ht="12.75" customHeight="1" x14ac:dyDescent="0.25">
      <c r="A70" s="78" t="s">
        <v>307</v>
      </c>
      <c r="B70" s="26" t="s">
        <v>49</v>
      </c>
      <c r="C70" s="25">
        <v>53.522170414999998</v>
      </c>
      <c r="D70" s="24" t="str">
        <f>IF($B70="N/A","N/A",IF(C70&gt;10,"No",IF(C70&lt;-10,"No","Yes")))</f>
        <v>N/A</v>
      </c>
      <c r="E70" s="25">
        <v>53.740511265999999</v>
      </c>
      <c r="F70" s="24" t="str">
        <f>IF($B70="N/A","N/A",IF(E70&gt;10,"No",IF(E70&lt;-10,"No","Yes")))</f>
        <v>N/A</v>
      </c>
      <c r="G70" s="25">
        <v>53.947598548000002</v>
      </c>
      <c r="H70" s="24" t="str">
        <f>IF($B70="N/A","N/A",IF(G70&gt;10,"No",IF(G70&lt;-10,"No","Yes")))</f>
        <v>N/A</v>
      </c>
      <c r="I70" s="25">
        <v>0.40789999999999998</v>
      </c>
      <c r="J70" s="25">
        <v>0.38529999999999998</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6.3159826764</v>
      </c>
      <c r="D72" s="24" t="str">
        <f>IF($B72="N/A","N/A",IF(C72&gt;8,"No",IF(C72&lt;2,"No","Yes")))</f>
        <v>Yes</v>
      </c>
      <c r="E72" s="29">
        <v>6.2371758813999998</v>
      </c>
      <c r="F72" s="24" t="str">
        <f>IF($B72="N/A","N/A",IF(E72&gt;8,"No",IF(E72&lt;2,"No","Yes")))</f>
        <v>Yes</v>
      </c>
      <c r="G72" s="29">
        <v>5.9794086108000002</v>
      </c>
      <c r="H72" s="24" t="str">
        <f>IF($B72="N/A","N/A",IF(G72&gt;8,"No",IF(G72&lt;2,"No","Yes")))</f>
        <v>Yes</v>
      </c>
      <c r="I72" s="25">
        <v>-1.25</v>
      </c>
      <c r="J72" s="25">
        <v>-4.13</v>
      </c>
      <c r="K72" s="26" t="s">
        <v>107</v>
      </c>
      <c r="L72" s="27" t="str">
        <f t="shared" si="11"/>
        <v>Yes</v>
      </c>
    </row>
    <row r="73" spans="1:12" x14ac:dyDescent="0.25">
      <c r="A73" s="42" t="s">
        <v>887</v>
      </c>
      <c r="B73" s="22" t="s">
        <v>49</v>
      </c>
      <c r="C73" s="29" t="s">
        <v>49</v>
      </c>
      <c r="D73" s="24" t="str">
        <f t="shared" ref="D73:D80" si="31">IF($B73="N/A","N/A",IF(C73&gt;10,"No",IF(C73&lt;-10,"No","Yes")))</f>
        <v>N/A</v>
      </c>
      <c r="E73" s="29">
        <v>24.213558817999999</v>
      </c>
      <c r="F73" s="24" t="str">
        <f t="shared" ref="F73:F80" si="32">IF($B73="N/A","N/A",IF(E73&gt;10,"No",IF(E73&lt;-10,"No","Yes")))</f>
        <v>N/A</v>
      </c>
      <c r="G73" s="29">
        <v>24.210622997000002</v>
      </c>
      <c r="H73" s="24" t="str">
        <f t="shared" ref="H73:H80" si="33">IF($B73="N/A","N/A",IF(G73&gt;10,"No",IF(G73&lt;-10,"No","Yes")))</f>
        <v>N/A</v>
      </c>
      <c r="I73" s="25" t="s">
        <v>49</v>
      </c>
      <c r="J73" s="25">
        <v>-1.2E-2</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34.650565694999997</v>
      </c>
      <c r="F74" s="24" t="str">
        <f t="shared" si="32"/>
        <v>N/A</v>
      </c>
      <c r="G74" s="29">
        <v>35.752629503999998</v>
      </c>
      <c r="H74" s="24" t="str">
        <f t="shared" si="33"/>
        <v>N/A</v>
      </c>
      <c r="I74" s="25" t="s">
        <v>49</v>
      </c>
      <c r="J74" s="25">
        <v>3.181</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2.8868652454000001</v>
      </c>
      <c r="F75" s="24" t="str">
        <f t="shared" si="32"/>
        <v>N/A</v>
      </c>
      <c r="G75" s="29">
        <v>2.9112800271000001</v>
      </c>
      <c r="H75" s="24" t="str">
        <f t="shared" si="33"/>
        <v>N/A</v>
      </c>
      <c r="I75" s="25" t="s">
        <v>49</v>
      </c>
      <c r="J75" s="25">
        <v>0.84570000000000001</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14.911188586</v>
      </c>
      <c r="F76" s="24" t="str">
        <f t="shared" si="32"/>
        <v>N/A</v>
      </c>
      <c r="G76" s="29">
        <v>14.617731805</v>
      </c>
      <c r="H76" s="24" t="str">
        <f t="shared" si="33"/>
        <v>N/A</v>
      </c>
      <c r="I76" s="25" t="s">
        <v>49</v>
      </c>
      <c r="J76" s="25">
        <v>-1.97</v>
      </c>
      <c r="K76" s="26" t="s">
        <v>107</v>
      </c>
      <c r="L76" s="27" t="str">
        <f t="shared" si="34"/>
        <v>Yes</v>
      </c>
    </row>
    <row r="77" spans="1:12" x14ac:dyDescent="0.25">
      <c r="A77" s="42" t="s">
        <v>891</v>
      </c>
      <c r="B77" s="22" t="s">
        <v>49</v>
      </c>
      <c r="C77" s="29" t="s">
        <v>49</v>
      </c>
      <c r="D77" s="24" t="str">
        <f t="shared" si="31"/>
        <v>N/A</v>
      </c>
      <c r="E77" s="29">
        <v>6.9475666260000004</v>
      </c>
      <c r="F77" s="24" t="str">
        <f t="shared" si="32"/>
        <v>N/A</v>
      </c>
      <c r="G77" s="29">
        <v>6.9233326230000003</v>
      </c>
      <c r="H77" s="24" t="str">
        <f t="shared" si="33"/>
        <v>N/A</v>
      </c>
      <c r="I77" s="25" t="s">
        <v>49</v>
      </c>
      <c r="J77" s="25">
        <v>-0.34899999999999998</v>
      </c>
      <c r="K77" s="26" t="s">
        <v>107</v>
      </c>
      <c r="L77" s="27" t="str">
        <f t="shared" si="34"/>
        <v>Yes</v>
      </c>
    </row>
    <row r="78" spans="1:12" x14ac:dyDescent="0.25">
      <c r="A78" s="42" t="s">
        <v>892</v>
      </c>
      <c r="B78" s="22" t="s">
        <v>49</v>
      </c>
      <c r="C78" s="29" t="s">
        <v>49</v>
      </c>
      <c r="D78" s="24" t="str">
        <f t="shared" si="31"/>
        <v>N/A</v>
      </c>
      <c r="E78" s="29">
        <v>4.4686274944999997</v>
      </c>
      <c r="F78" s="24" t="str">
        <f t="shared" si="32"/>
        <v>N/A</v>
      </c>
      <c r="G78" s="29">
        <v>4.2729375187</v>
      </c>
      <c r="H78" s="24" t="str">
        <f t="shared" si="33"/>
        <v>N/A</v>
      </c>
      <c r="I78" s="25" t="s">
        <v>49</v>
      </c>
      <c r="J78" s="25">
        <v>-4.38</v>
      </c>
      <c r="K78" s="26" t="s">
        <v>107</v>
      </c>
      <c r="L78" s="27" t="str">
        <f t="shared" si="34"/>
        <v>Yes</v>
      </c>
    </row>
    <row r="79" spans="1:12" x14ac:dyDescent="0.25">
      <c r="A79" s="42" t="s">
        <v>893</v>
      </c>
      <c r="B79" s="22" t="s">
        <v>49</v>
      </c>
      <c r="C79" s="29" t="s">
        <v>49</v>
      </c>
      <c r="D79" s="24" t="str">
        <f t="shared" si="31"/>
        <v>N/A</v>
      </c>
      <c r="E79" s="29">
        <v>3.7039060291000001</v>
      </c>
      <c r="F79" s="24" t="str">
        <f t="shared" si="32"/>
        <v>N/A</v>
      </c>
      <c r="G79" s="29">
        <v>3.4726214611000001</v>
      </c>
      <c r="H79" s="24" t="str">
        <f t="shared" si="33"/>
        <v>N/A</v>
      </c>
      <c r="I79" s="25" t="s">
        <v>49</v>
      </c>
      <c r="J79" s="25">
        <v>-6.24</v>
      </c>
      <c r="K79" s="26" t="s">
        <v>107</v>
      </c>
      <c r="L79" s="27" t="str">
        <f t="shared" si="34"/>
        <v>Yes</v>
      </c>
    </row>
    <row r="80" spans="1:12" x14ac:dyDescent="0.25">
      <c r="A80" s="42" t="s">
        <v>894</v>
      </c>
      <c r="B80" s="22" t="s">
        <v>49</v>
      </c>
      <c r="C80" s="29" t="s">
        <v>49</v>
      </c>
      <c r="D80" s="24" t="str">
        <f t="shared" si="31"/>
        <v>N/A</v>
      </c>
      <c r="E80" s="29">
        <v>1.9804541975000001</v>
      </c>
      <c r="F80" s="24" t="str">
        <f t="shared" si="32"/>
        <v>N/A</v>
      </c>
      <c r="G80" s="29">
        <v>1.8593281543</v>
      </c>
      <c r="H80" s="24" t="str">
        <f t="shared" si="33"/>
        <v>N/A</v>
      </c>
      <c r="I80" s="25" t="s">
        <v>49</v>
      </c>
      <c r="J80" s="25">
        <v>-6.12</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3059749</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134545</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972185</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373481</v>
      </c>
      <c r="H84" s="27" t="str">
        <f t="shared" si="37"/>
        <v>N/A</v>
      </c>
      <c r="I84" s="25" t="s">
        <v>49</v>
      </c>
      <c r="J84" s="25" t="s">
        <v>49</v>
      </c>
      <c r="K84" s="26" t="s">
        <v>107</v>
      </c>
      <c r="L84" s="27" t="str">
        <f t="shared" si="34"/>
        <v>N/A</v>
      </c>
    </row>
    <row r="85" spans="1:12" x14ac:dyDescent="0.25">
      <c r="A85" s="78" t="s">
        <v>598</v>
      </c>
      <c r="B85" s="22" t="s">
        <v>49</v>
      </c>
      <c r="C85" s="29">
        <v>99.999976469000003</v>
      </c>
      <c r="D85" s="24" t="str">
        <f>IF($B85="N/A","N/A",IF(C85&gt;10,"No",IF(C85&lt;-10,"No","Yes")))</f>
        <v>N/A</v>
      </c>
      <c r="E85" s="29">
        <v>99.999908572999999</v>
      </c>
      <c r="F85" s="24" t="str">
        <f>IF($B85="N/A","N/A",IF(E85&gt;10,"No",IF(E85&lt;-10,"No","Yes")))</f>
        <v>N/A</v>
      </c>
      <c r="G85" s="29">
        <v>99.999892701999997</v>
      </c>
      <c r="H85" s="24" t="str">
        <f>IF($B85="N/A","N/A",IF(G85&gt;10,"No",IF(G85&lt;-10,"No","Yes")))</f>
        <v>N/A</v>
      </c>
      <c r="I85" s="25">
        <v>0</v>
      </c>
      <c r="J85" s="25">
        <v>0</v>
      </c>
      <c r="K85" s="22" t="s">
        <v>49</v>
      </c>
      <c r="L85" s="27" t="str">
        <f t="shared" si="11"/>
        <v>N/A</v>
      </c>
    </row>
    <row r="86" spans="1:12" x14ac:dyDescent="0.25">
      <c r="A86" s="78" t="s">
        <v>1212</v>
      </c>
      <c r="B86" s="22" t="s">
        <v>49</v>
      </c>
      <c r="C86" s="29">
        <v>99.997529233999998</v>
      </c>
      <c r="D86" s="24" t="str">
        <f>IF($B86="N/A","N/A",IF(C86&gt;10,"No",IF(C86&lt;-10,"No","Yes")))</f>
        <v>N/A</v>
      </c>
      <c r="E86" s="29">
        <v>99.997508604000004</v>
      </c>
      <c r="F86" s="24" t="str">
        <f>IF($B86="N/A","N/A",IF(E86&gt;10,"No",IF(E86&lt;-10,"No","Yes")))</f>
        <v>N/A</v>
      </c>
      <c r="G86" s="29">
        <v>99.997596520000002</v>
      </c>
      <c r="H86" s="24" t="str">
        <f>IF($B86="N/A","N/A",IF(G86&gt;10,"No",IF(G86&lt;-10,"No","Yes")))</f>
        <v>N/A</v>
      </c>
      <c r="I86" s="25">
        <v>0</v>
      </c>
      <c r="J86" s="25">
        <v>1E-4</v>
      </c>
      <c r="K86" s="22" t="s">
        <v>49</v>
      </c>
      <c r="L86" s="27" t="str">
        <f t="shared" si="11"/>
        <v>N/A</v>
      </c>
    </row>
    <row r="87" spans="1:12" x14ac:dyDescent="0.25">
      <c r="A87" s="78" t="s">
        <v>895</v>
      </c>
      <c r="B87" s="22" t="s">
        <v>49</v>
      </c>
      <c r="C87" s="29" t="s">
        <v>49</v>
      </c>
      <c r="D87" s="24" t="str">
        <f t="shared" ref="D87:D88" si="38">IF($B87="N/A","N/A",IF(C87&gt;10,"No",IF(C87&lt;-10,"No","Yes")))</f>
        <v>N/A</v>
      </c>
      <c r="E87" s="29">
        <v>57.795247009999997</v>
      </c>
      <c r="F87" s="24" t="str">
        <f t="shared" ref="F87:F88" si="39">IF($B87="N/A","N/A",IF(E87&gt;10,"No",IF(E87&lt;-10,"No","Yes")))</f>
        <v>N/A</v>
      </c>
      <c r="G87" s="29">
        <v>57.425885354999998</v>
      </c>
      <c r="H87" s="24" t="str">
        <f t="shared" ref="H87:H88" si="40">IF($B87="N/A","N/A",IF(G87&gt;10,"No",IF(G87&lt;-10,"No","Yes")))</f>
        <v>N/A</v>
      </c>
      <c r="I87" s="25" t="s">
        <v>49</v>
      </c>
      <c r="J87" s="25">
        <v>-0.63900000000000001</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42.202261593000003</v>
      </c>
      <c r="F88" s="24" t="str">
        <f t="shared" si="39"/>
        <v>N/A</v>
      </c>
      <c r="G88" s="29">
        <v>42.571711164</v>
      </c>
      <c r="H88" s="24" t="str">
        <f t="shared" si="40"/>
        <v>N/A</v>
      </c>
      <c r="I88" s="25" t="s">
        <v>49</v>
      </c>
      <c r="J88" s="25">
        <v>0.87539999999999996</v>
      </c>
      <c r="K88" s="26" t="s">
        <v>107</v>
      </c>
      <c r="L88" s="27" t="str">
        <f>IF(J88="Div by 0", "N/A", IF(OR(J88="N/A",K88="N/A"),"N/A", IF(J88&gt;VALUE(MID(K88,1,2)), "No", IF(J88&lt;-1*VALUE(MID(K88,1,2)), "No", "Yes"))))</f>
        <v>Yes</v>
      </c>
    </row>
    <row r="89" spans="1:12" x14ac:dyDescent="0.25">
      <c r="A89" s="42" t="s">
        <v>309</v>
      </c>
      <c r="B89" s="22" t="s">
        <v>725</v>
      </c>
      <c r="C89" s="29">
        <v>46.467264120999999</v>
      </c>
      <c r="D89" s="24" t="str">
        <f>IF($B89="N/A","N/A",IF(C89&gt;70,"No",IF(C89&lt;40,"No","Yes")))</f>
        <v>Yes</v>
      </c>
      <c r="E89" s="29">
        <v>47.328297665999997</v>
      </c>
      <c r="F89" s="24" t="str">
        <f>IF($B89="N/A","N/A",IF(E89&gt;70,"No",IF(E89&lt;40,"No","Yes")))</f>
        <v>Yes</v>
      </c>
      <c r="G89" s="29">
        <v>48.189116998000003</v>
      </c>
      <c r="H89" s="24" t="str">
        <f>IF($B89="N/A","N/A",IF(G89&gt;70,"No",IF(G89&lt;40,"No","Yes")))</f>
        <v>Yes</v>
      </c>
      <c r="I89" s="25">
        <v>1.853</v>
      </c>
      <c r="J89" s="25">
        <v>1.819</v>
      </c>
      <c r="K89" s="26" t="s">
        <v>107</v>
      </c>
      <c r="L89" s="27" t="str">
        <f t="shared" si="11"/>
        <v>Yes</v>
      </c>
    </row>
    <row r="90" spans="1:12" x14ac:dyDescent="0.25">
      <c r="A90" s="73" t="s">
        <v>807</v>
      </c>
      <c r="B90" s="22" t="s">
        <v>49</v>
      </c>
      <c r="C90" s="29">
        <v>79.575273252000002</v>
      </c>
      <c r="D90" s="24" t="str">
        <f>IF($B90="N/A","N/A",IF(C90&gt;10,"No",IF(C90&lt;-10,"No","Yes")))</f>
        <v>N/A</v>
      </c>
      <c r="E90" s="29">
        <v>79.217950114000004</v>
      </c>
      <c r="F90" s="24" t="str">
        <f>IF($B90="N/A","N/A",IF(E90&gt;10,"No",IF(E90&lt;-10,"No","Yes")))</f>
        <v>N/A</v>
      </c>
      <c r="G90" s="29">
        <v>78.993620841999999</v>
      </c>
      <c r="H90" s="24" t="str">
        <f>IF($B90="N/A","N/A",IF(G90&gt;10,"No",IF(G90&lt;-10,"No","Yes")))</f>
        <v>N/A</v>
      </c>
      <c r="I90" s="25">
        <v>-0.44900000000000001</v>
      </c>
      <c r="J90" s="25">
        <v>-0.28299999999999997</v>
      </c>
      <c r="K90" s="22" t="s">
        <v>49</v>
      </c>
      <c r="L90" s="27" t="str">
        <f t="shared" ref="L90" si="41">IF(J90="Div by 0", "N/A", IF(K90="N/A","N/A", IF(J90&gt;VALUE(MID(K90,1,2)), "No", IF(J90&lt;-1*VALUE(MID(K90,1,2)), "No", "Yes"))))</f>
        <v>N/A</v>
      </c>
    </row>
    <row r="91" spans="1:12" x14ac:dyDescent="0.25">
      <c r="A91" s="73" t="s">
        <v>808</v>
      </c>
      <c r="B91" s="22" t="s">
        <v>49</v>
      </c>
      <c r="C91" s="29">
        <v>78.061998775999996</v>
      </c>
      <c r="D91" s="24" t="str">
        <f t="shared" ref="D91:D97" si="42">IF($B91="N/A","N/A",IF(C91&gt;10,"No",IF(C91&lt;-10,"No","Yes")))</f>
        <v>N/A</v>
      </c>
      <c r="E91" s="29">
        <v>78.329208770999998</v>
      </c>
      <c r="F91" s="24" t="str">
        <f t="shared" ref="F91:F97" si="43">IF($B91="N/A","N/A",IF(E91&gt;10,"No",IF(E91&lt;-10,"No","Yes")))</f>
        <v>N/A</v>
      </c>
      <c r="G91" s="29">
        <v>77.934834992999996</v>
      </c>
      <c r="H91" s="24" t="str">
        <f t="shared" ref="H91:H97" si="44">IF($B91="N/A","N/A",IF(G91&gt;10,"No",IF(G91&lt;-10,"No","Yes")))</f>
        <v>N/A</v>
      </c>
      <c r="I91" s="25">
        <v>0.34229999999999999</v>
      </c>
      <c r="J91" s="25">
        <v>-0.503</v>
      </c>
      <c r="K91" s="22" t="s">
        <v>49</v>
      </c>
      <c r="L91" s="27" t="str">
        <f t="shared" ref="L91:L101" si="45">IF(J91="Div by 0", "N/A", IF(K91="N/A","N/A", IF(J91&gt;VALUE(MID(K91,1,2)), "No", IF(J91&lt;-1*VALUE(MID(K91,1,2)), "No", "Yes"))))</f>
        <v>N/A</v>
      </c>
    </row>
    <row r="92" spans="1:12" x14ac:dyDescent="0.25">
      <c r="A92" s="73" t="s">
        <v>809</v>
      </c>
      <c r="B92" s="22" t="s">
        <v>49</v>
      </c>
      <c r="C92" s="29">
        <v>42.615567755000001</v>
      </c>
      <c r="D92" s="24" t="str">
        <f t="shared" si="42"/>
        <v>N/A</v>
      </c>
      <c r="E92" s="29">
        <v>43.484264928000002</v>
      </c>
      <c r="F92" s="24" t="str">
        <f t="shared" si="43"/>
        <v>N/A</v>
      </c>
      <c r="G92" s="29">
        <v>44.846163963999999</v>
      </c>
      <c r="H92" s="24" t="str">
        <f t="shared" si="44"/>
        <v>N/A</v>
      </c>
      <c r="I92" s="25">
        <v>2.0379999999999998</v>
      </c>
      <c r="J92" s="25">
        <v>3.1320000000000001</v>
      </c>
      <c r="K92" s="22" t="s">
        <v>49</v>
      </c>
      <c r="L92" s="27" t="str">
        <f t="shared" si="45"/>
        <v>N/A</v>
      </c>
    </row>
    <row r="93" spans="1:12" x14ac:dyDescent="0.25">
      <c r="A93" s="73" t="s">
        <v>810</v>
      </c>
      <c r="B93" s="22" t="s">
        <v>49</v>
      </c>
      <c r="C93" s="29">
        <v>8.5133274847999996</v>
      </c>
      <c r="D93" s="24" t="str">
        <f t="shared" si="42"/>
        <v>N/A</v>
      </c>
      <c r="E93" s="29">
        <v>11.433612905</v>
      </c>
      <c r="F93" s="24" t="str">
        <f t="shared" si="43"/>
        <v>N/A</v>
      </c>
      <c r="G93" s="29">
        <v>12.243472586999999</v>
      </c>
      <c r="H93" s="24" t="str">
        <f t="shared" si="44"/>
        <v>N/A</v>
      </c>
      <c r="I93" s="25">
        <v>34.299999999999997</v>
      </c>
      <c r="J93" s="25">
        <v>7.0830000000000002</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0.38393343520000001</v>
      </c>
      <c r="D95" s="24" t="str">
        <f t="shared" si="42"/>
        <v>N/A</v>
      </c>
      <c r="E95" s="29">
        <v>0.37981219440000002</v>
      </c>
      <c r="F95" s="24" t="str">
        <f t="shared" si="43"/>
        <v>N/A</v>
      </c>
      <c r="G95" s="29">
        <v>0.36462085420000001</v>
      </c>
      <c r="H95" s="24" t="str">
        <f t="shared" si="44"/>
        <v>N/A</v>
      </c>
      <c r="I95" s="25">
        <v>-1.07</v>
      </c>
      <c r="J95" s="25">
        <v>-4</v>
      </c>
      <c r="K95" s="22" t="s">
        <v>49</v>
      </c>
      <c r="L95" s="27" t="str">
        <f t="shared" si="45"/>
        <v>N/A</v>
      </c>
    </row>
    <row r="96" spans="1:12" x14ac:dyDescent="0.25">
      <c r="A96" s="74" t="s">
        <v>812</v>
      </c>
      <c r="B96" s="22" t="s">
        <v>49</v>
      </c>
      <c r="C96" s="29">
        <v>1.1330460186</v>
      </c>
      <c r="D96" s="24" t="str">
        <f t="shared" si="42"/>
        <v>N/A</v>
      </c>
      <c r="E96" s="29">
        <v>1.1272538849</v>
      </c>
      <c r="F96" s="24" t="str">
        <f t="shared" si="43"/>
        <v>N/A</v>
      </c>
      <c r="G96" s="29">
        <v>1.0460719297000001</v>
      </c>
      <c r="H96" s="24" t="str">
        <f t="shared" si="44"/>
        <v>N/A</v>
      </c>
      <c r="I96" s="25">
        <v>-0.51100000000000001</v>
      </c>
      <c r="J96" s="25">
        <v>-7.2</v>
      </c>
      <c r="K96" s="22" t="s">
        <v>49</v>
      </c>
      <c r="L96" s="27" t="str">
        <f t="shared" si="45"/>
        <v>N/A</v>
      </c>
    </row>
    <row r="97" spans="1:12" ht="12.75" customHeight="1" x14ac:dyDescent="0.25">
      <c r="A97" s="74" t="s">
        <v>813</v>
      </c>
      <c r="B97" s="22" t="s">
        <v>49</v>
      </c>
      <c r="C97" s="29">
        <v>1.2337591286</v>
      </c>
      <c r="D97" s="24" t="str">
        <f t="shared" si="42"/>
        <v>N/A</v>
      </c>
      <c r="E97" s="29">
        <v>1.2189784042</v>
      </c>
      <c r="F97" s="24" t="str">
        <f t="shared" si="43"/>
        <v>N/A</v>
      </c>
      <c r="G97" s="29">
        <v>1.1237987695</v>
      </c>
      <c r="H97" s="24" t="str">
        <f t="shared" si="44"/>
        <v>N/A</v>
      </c>
      <c r="I97" s="25">
        <v>-1.2</v>
      </c>
      <c r="J97" s="25">
        <v>-7.81</v>
      </c>
      <c r="K97" s="22" t="s">
        <v>49</v>
      </c>
      <c r="L97" s="27" t="str">
        <f t="shared" si="45"/>
        <v>N/A</v>
      </c>
    </row>
    <row r="98" spans="1:12" ht="13" x14ac:dyDescent="0.25">
      <c r="A98" s="70" t="s">
        <v>964</v>
      </c>
      <c r="B98" s="26" t="s">
        <v>49</v>
      </c>
      <c r="C98" s="30">
        <v>38155</v>
      </c>
      <c r="D98" s="24" t="str">
        <f>IF($B98="N/A","N/A",IF(C98&gt;10,"No",IF(C98&lt;-10,"No","Yes")))</f>
        <v>N/A</v>
      </c>
      <c r="E98" s="30">
        <v>40216</v>
      </c>
      <c r="F98" s="24" t="str">
        <f>IF($B98="N/A","N/A",IF(E98&gt;10,"No",IF(E98&lt;-10,"No","Yes")))</f>
        <v>N/A</v>
      </c>
      <c r="G98" s="30">
        <v>37014</v>
      </c>
      <c r="H98" s="24" t="str">
        <f>IF($B98="N/A","N/A",IF(G98&gt;10,"No",IF(G98&lt;-10,"No","Yes")))</f>
        <v>N/A</v>
      </c>
      <c r="I98" s="25">
        <v>5.4020000000000001</v>
      </c>
      <c r="J98" s="25">
        <v>-7.96</v>
      </c>
      <c r="K98" s="22" t="s">
        <v>49</v>
      </c>
      <c r="L98" s="27" t="str">
        <f t="shared" si="45"/>
        <v>N/A</v>
      </c>
    </row>
    <row r="99" spans="1:12" x14ac:dyDescent="0.25">
      <c r="A99" s="74" t="s">
        <v>961</v>
      </c>
      <c r="B99" s="26" t="s">
        <v>121</v>
      </c>
      <c r="C99" s="30">
        <v>11</v>
      </c>
      <c r="D99" s="24" t="str">
        <f t="shared" ref="D99" si="46">IF($B99="N/A","N/A",IF(C99&gt;0,"No",IF(C99&lt;0,"No","Yes")))</f>
        <v>No</v>
      </c>
      <c r="E99" s="30">
        <v>11</v>
      </c>
      <c r="F99" s="24" t="str">
        <f t="shared" ref="F99" si="47">IF($B99="N/A","N/A",IF(E99&gt;0,"No",IF(E99&lt;0,"No","Yes")))</f>
        <v>No</v>
      </c>
      <c r="G99" s="30">
        <v>11</v>
      </c>
      <c r="H99" s="24" t="str">
        <f t="shared" ref="H99" si="48">IF($B99="N/A","N/A",IF(G99&gt;0,"No",IF(G99&lt;0,"No","Yes")))</f>
        <v>No</v>
      </c>
      <c r="I99" s="25">
        <v>-66.7</v>
      </c>
      <c r="J99" s="25">
        <v>0</v>
      </c>
      <c r="K99" s="22" t="s">
        <v>49</v>
      </c>
      <c r="L99" s="27" t="str">
        <f t="shared" si="45"/>
        <v>N/A</v>
      </c>
    </row>
    <row r="100" spans="1:12" x14ac:dyDescent="0.25">
      <c r="A100" s="74" t="s">
        <v>962</v>
      </c>
      <c r="B100" s="26" t="s">
        <v>121</v>
      </c>
      <c r="C100" s="30">
        <v>2828</v>
      </c>
      <c r="D100" s="24" t="str">
        <f t="shared" ref="D100" si="49">IF($B100="N/A","N/A",IF(C100&gt;0,"No",IF(C100&lt;0,"No","Yes")))</f>
        <v>No</v>
      </c>
      <c r="E100" s="30">
        <v>4144</v>
      </c>
      <c r="F100" s="24" t="str">
        <f t="shared" ref="F100" si="50">IF($B100="N/A","N/A",IF(E100&gt;0,"No",IF(E100&lt;0,"No","Yes")))</f>
        <v>No</v>
      </c>
      <c r="G100" s="30">
        <v>2149</v>
      </c>
      <c r="H100" s="24" t="str">
        <f t="shared" ref="H100" si="51">IF($B100="N/A","N/A",IF(G100&gt;0,"No",IF(G100&lt;0,"No","Yes")))</f>
        <v>No</v>
      </c>
      <c r="I100" s="25">
        <v>46.53</v>
      </c>
      <c r="J100" s="25">
        <v>-48.1</v>
      </c>
      <c r="K100" s="22" t="s">
        <v>49</v>
      </c>
      <c r="L100" s="27" t="str">
        <f t="shared" si="45"/>
        <v>N/A</v>
      </c>
    </row>
    <row r="101" spans="1:12" ht="12.75" customHeight="1" x14ac:dyDescent="0.25">
      <c r="A101" s="74" t="s">
        <v>963</v>
      </c>
      <c r="B101" s="31" t="s">
        <v>49</v>
      </c>
      <c r="C101" s="25" t="s">
        <v>49</v>
      </c>
      <c r="D101" s="24" t="str">
        <f>IF($B101="N/A","N/A",IF(C101&gt;10,"No",IF(C101&lt;-10,"No","Yes")))</f>
        <v>N/A</v>
      </c>
      <c r="E101" s="25">
        <v>90.347490347000004</v>
      </c>
      <c r="F101" s="24" t="str">
        <f>IF($B101="N/A","N/A",IF(E101&gt;10,"No",IF(E101&lt;-10,"No","Yes")))</f>
        <v>N/A</v>
      </c>
      <c r="G101" s="25">
        <v>79.758026989000001</v>
      </c>
      <c r="H101" s="24" t="str">
        <f>IF($B101="N/A","N/A",IF(G101&gt;10,"No",IF(G101&lt;-10,"No","Yes")))</f>
        <v>N/A</v>
      </c>
      <c r="I101" s="25" t="s">
        <v>49</v>
      </c>
      <c r="J101" s="25">
        <v>-11.7</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619983</v>
      </c>
      <c r="D103" s="24" t="str">
        <f>IF($B103="N/A","N/A",IF(C103&gt;10,"No",IF(C103&lt;-10,"No","Yes")))</f>
        <v>N/A</v>
      </c>
      <c r="E103" s="30">
        <v>634830</v>
      </c>
      <c r="F103" s="24" t="str">
        <f>IF($B103="N/A","N/A",IF(E103&gt;10,"No",IF(E103&lt;-10,"No","Yes")))</f>
        <v>N/A</v>
      </c>
      <c r="G103" s="30">
        <v>651336</v>
      </c>
      <c r="H103" s="24" t="str">
        <f>IF($B103="N/A","N/A",IF(G103&gt;10,"No",IF(G103&lt;-10,"No","Yes")))</f>
        <v>N/A</v>
      </c>
      <c r="I103" s="25">
        <v>2.395</v>
      </c>
      <c r="J103" s="25">
        <v>2.6</v>
      </c>
      <c r="K103" s="26" t="s">
        <v>107</v>
      </c>
      <c r="L103" s="27" t="str">
        <f t="shared" ref="L103:L135" si="52">IF(J103="Div by 0", "N/A", IF(K103="N/A","N/A", IF(J103&gt;VALUE(MID(K103,1,2)), "No", IF(J103&lt;-1*VALUE(MID(K103,1,2)), "No", "Yes"))))</f>
        <v>Yes</v>
      </c>
    </row>
    <row r="104" spans="1:12" x14ac:dyDescent="0.25">
      <c r="A104" s="40" t="s">
        <v>311</v>
      </c>
      <c r="B104" s="26" t="s">
        <v>49</v>
      </c>
      <c r="C104" s="30">
        <v>561931.71</v>
      </c>
      <c r="D104" s="24" t="str">
        <f>IF($B104="N/A","N/A",IF(C104&gt;10,"No",IF(C104&lt;-10,"No","Yes")))</f>
        <v>N/A</v>
      </c>
      <c r="E104" s="30">
        <v>575753.44999999995</v>
      </c>
      <c r="F104" s="24" t="str">
        <f>IF($B104="N/A","N/A",IF(E104&gt;10,"No",IF(E104&lt;-10,"No","Yes")))</f>
        <v>N/A</v>
      </c>
      <c r="G104" s="30">
        <v>588898.66</v>
      </c>
      <c r="H104" s="24" t="str">
        <f>IF($B104="N/A","N/A",IF(G104&gt;10,"No",IF(G104&lt;-10,"No","Yes")))</f>
        <v>N/A</v>
      </c>
      <c r="I104" s="25">
        <v>2.46</v>
      </c>
      <c r="J104" s="25">
        <v>2.2829999999999999</v>
      </c>
      <c r="K104" s="26" t="s">
        <v>108</v>
      </c>
      <c r="L104" s="27" t="str">
        <f t="shared" si="52"/>
        <v>Yes</v>
      </c>
    </row>
    <row r="105" spans="1:12" x14ac:dyDescent="0.25">
      <c r="A105" s="42" t="s">
        <v>312</v>
      </c>
      <c r="B105" s="22" t="s">
        <v>115</v>
      </c>
      <c r="C105" s="29">
        <v>96.722076888000004</v>
      </c>
      <c r="D105" s="24" t="str">
        <f>IF($B105="N/A","N/A",IF(C105&gt;=90,"Yes","No"))</f>
        <v>Yes</v>
      </c>
      <c r="E105" s="29">
        <v>96.336101611999993</v>
      </c>
      <c r="F105" s="24" t="str">
        <f>IF($B105="N/A","N/A",IF(E105&gt;=90,"Yes","No"))</f>
        <v>Yes</v>
      </c>
      <c r="G105" s="29">
        <v>96.916968847999996</v>
      </c>
      <c r="H105" s="24" t="str">
        <f>IF($B105="N/A","N/A",IF(G105&gt;=90,"Yes","No"))</f>
        <v>Yes</v>
      </c>
      <c r="I105" s="25">
        <v>-0.39900000000000002</v>
      </c>
      <c r="J105" s="25">
        <v>0.60299999999999998</v>
      </c>
      <c r="K105" s="26" t="s">
        <v>107</v>
      </c>
      <c r="L105" s="27" t="str">
        <f t="shared" si="52"/>
        <v>Yes</v>
      </c>
    </row>
    <row r="106" spans="1:12" ht="12.75" customHeight="1" x14ac:dyDescent="0.25">
      <c r="A106" s="42" t="s">
        <v>698</v>
      </c>
      <c r="B106" s="22" t="s">
        <v>115</v>
      </c>
      <c r="C106" s="29">
        <v>96.777815512999993</v>
      </c>
      <c r="D106" s="24" t="str">
        <f>IF($B106="N/A","N/A",IF(C106&gt;=90,"Yes","No"))</f>
        <v>Yes</v>
      </c>
      <c r="E106" s="29">
        <v>96.406527973999999</v>
      </c>
      <c r="F106" s="24" t="str">
        <f>IF($B106="N/A","N/A",IF(E106&gt;=90,"Yes","No"))</f>
        <v>Yes</v>
      </c>
      <c r="G106" s="29">
        <v>96.980997725999998</v>
      </c>
      <c r="H106" s="24" t="str">
        <f>IF($B106="N/A","N/A",IF(G106&gt;=90,"Yes","No"))</f>
        <v>Yes</v>
      </c>
      <c r="I106" s="25">
        <v>-0.38400000000000001</v>
      </c>
      <c r="J106" s="25">
        <v>0.59589999999999999</v>
      </c>
      <c r="K106" s="26" t="s">
        <v>107</v>
      </c>
      <c r="L106" s="27" t="str">
        <f t="shared" si="52"/>
        <v>Yes</v>
      </c>
    </row>
    <row r="107" spans="1:12" ht="12.75" customHeight="1" x14ac:dyDescent="0.25">
      <c r="A107" s="78" t="s">
        <v>788</v>
      </c>
      <c r="B107" s="26" t="s">
        <v>110</v>
      </c>
      <c r="C107" s="25">
        <v>35.236643166</v>
      </c>
      <c r="D107" s="24" t="str">
        <f>IF($B107="N/A","N/A",IF(C107&gt;55,"No",IF(C107&lt;30,"No","Yes")))</f>
        <v>Yes</v>
      </c>
      <c r="E107" s="25">
        <v>34.896478233000003</v>
      </c>
      <c r="F107" s="24" t="str">
        <f>IF($B107="N/A","N/A",IF(E107&gt;55,"No",IF(E107&lt;30,"No","Yes")))</f>
        <v>Yes</v>
      </c>
      <c r="G107" s="25">
        <v>34.571031685000001</v>
      </c>
      <c r="H107" s="24" t="str">
        <f>IF($B107="N/A","N/A",IF(G107&gt;55,"No",IF(G107&lt;30,"No","Yes")))</f>
        <v>Yes</v>
      </c>
      <c r="I107" s="25">
        <v>-0.96499999999999997</v>
      </c>
      <c r="J107" s="25">
        <v>-0.93300000000000005</v>
      </c>
      <c r="K107" s="26" t="s">
        <v>107</v>
      </c>
      <c r="L107" s="27" t="str">
        <f t="shared" si="52"/>
        <v>Yes</v>
      </c>
    </row>
    <row r="108" spans="1:12" x14ac:dyDescent="0.25">
      <c r="A108" s="3" t="s">
        <v>1072</v>
      </c>
      <c r="B108" s="26" t="s">
        <v>0</v>
      </c>
      <c r="C108" s="25">
        <v>1.3606824703</v>
      </c>
      <c r="D108" s="24" t="str">
        <f>IF($B108="N/A","N/A",IF(C108&gt;=5,"No",IF(C108&lt;0,"No","Yes")))</f>
        <v>Yes</v>
      </c>
      <c r="E108" s="25">
        <v>0.61922089380000001</v>
      </c>
      <c r="F108" s="24" t="str">
        <f>IF($B108="N/A","N/A",IF(E108&gt;=5,"No",IF(E108&lt;0,"No","Yes")))</f>
        <v>Yes</v>
      </c>
      <c r="G108" s="25">
        <v>0.63362074260000001</v>
      </c>
      <c r="H108" s="24" t="str">
        <f>IF($B108="N/A","N/A",IF(G108&gt;=5,"No",IF(G108&lt;0,"No","Yes")))</f>
        <v>Yes</v>
      </c>
      <c r="I108" s="25">
        <v>-54.5</v>
      </c>
      <c r="J108" s="25">
        <v>2.3250000000000002</v>
      </c>
      <c r="K108" s="26" t="s">
        <v>49</v>
      </c>
      <c r="L108" s="27" t="str">
        <f t="shared" si="52"/>
        <v>N/A</v>
      </c>
    </row>
    <row r="109" spans="1:12" x14ac:dyDescent="0.25">
      <c r="A109" s="3" t="s">
        <v>650</v>
      </c>
      <c r="B109" s="26" t="s">
        <v>49</v>
      </c>
      <c r="C109" s="25">
        <v>18.145658832999999</v>
      </c>
      <c r="D109" s="26" t="s">
        <v>49</v>
      </c>
      <c r="E109" s="25">
        <v>18.684057149000001</v>
      </c>
      <c r="F109" s="26" t="s">
        <v>49</v>
      </c>
      <c r="G109" s="25">
        <v>18.481091172999999</v>
      </c>
      <c r="H109" s="26" t="s">
        <v>49</v>
      </c>
      <c r="I109" s="25">
        <v>2.9670000000000001</v>
      </c>
      <c r="J109" s="25">
        <v>-1.0900000000000001</v>
      </c>
      <c r="K109" s="26" t="s">
        <v>49</v>
      </c>
      <c r="L109" s="27" t="str">
        <f t="shared" si="52"/>
        <v>N/A</v>
      </c>
    </row>
    <row r="110" spans="1:12" x14ac:dyDescent="0.25">
      <c r="A110" s="3" t="s">
        <v>651</v>
      </c>
      <c r="B110" s="26" t="s">
        <v>49</v>
      </c>
      <c r="C110" s="25">
        <v>46.756120731999999</v>
      </c>
      <c r="D110" s="26" t="s">
        <v>49</v>
      </c>
      <c r="E110" s="25">
        <v>46.137706158</v>
      </c>
      <c r="F110" s="26" t="s">
        <v>49</v>
      </c>
      <c r="G110" s="25">
        <v>47.542128794</v>
      </c>
      <c r="H110" s="26" t="s">
        <v>49</v>
      </c>
      <c r="I110" s="25">
        <v>-1.32</v>
      </c>
      <c r="J110" s="25">
        <v>3.044</v>
      </c>
      <c r="K110" s="26" t="s">
        <v>49</v>
      </c>
      <c r="L110" s="27" t="str">
        <f t="shared" si="52"/>
        <v>N/A</v>
      </c>
    </row>
    <row r="111" spans="1:12" x14ac:dyDescent="0.25">
      <c r="A111" s="3" t="s">
        <v>652</v>
      </c>
      <c r="B111" s="26" t="s">
        <v>49</v>
      </c>
      <c r="C111" s="25">
        <v>11.625641348</v>
      </c>
      <c r="D111" s="26" t="s">
        <v>49</v>
      </c>
      <c r="E111" s="25">
        <v>11.823637824</v>
      </c>
      <c r="F111" s="26" t="s">
        <v>49</v>
      </c>
      <c r="G111" s="25">
        <v>12.832393725999999</v>
      </c>
      <c r="H111" s="26" t="s">
        <v>49</v>
      </c>
      <c r="I111" s="25">
        <v>1.7030000000000001</v>
      </c>
      <c r="J111" s="25">
        <v>8.532</v>
      </c>
      <c r="K111" s="26" t="s">
        <v>49</v>
      </c>
      <c r="L111" s="27" t="str">
        <f t="shared" si="52"/>
        <v>N/A</v>
      </c>
    </row>
    <row r="112" spans="1:12" x14ac:dyDescent="0.25">
      <c r="A112" s="3" t="s">
        <v>653</v>
      </c>
      <c r="B112" s="26" t="s">
        <v>49</v>
      </c>
      <c r="C112" s="25">
        <v>3.2254110193000001</v>
      </c>
      <c r="D112" s="26" t="s">
        <v>49</v>
      </c>
      <c r="E112" s="25">
        <v>3.2351968243</v>
      </c>
      <c r="F112" s="26" t="s">
        <v>49</v>
      </c>
      <c r="G112" s="25">
        <v>3.1289534127</v>
      </c>
      <c r="H112" s="26" t="s">
        <v>49</v>
      </c>
      <c r="I112" s="25">
        <v>0.3034</v>
      </c>
      <c r="J112" s="25">
        <v>-3.28</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4.4510897879</v>
      </c>
      <c r="D114" s="26" t="s">
        <v>49</v>
      </c>
      <c r="E114" s="25">
        <v>4.8946962179</v>
      </c>
      <c r="F114" s="26" t="s">
        <v>49</v>
      </c>
      <c r="G114" s="25">
        <v>4.9905118096000001</v>
      </c>
      <c r="H114" s="26" t="s">
        <v>49</v>
      </c>
      <c r="I114" s="25">
        <v>9.9659999999999993</v>
      </c>
      <c r="J114" s="25">
        <v>1.958</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11.128369649</v>
      </c>
      <c r="D116" s="26" t="s">
        <v>49</v>
      </c>
      <c r="E116" s="25">
        <v>11.448576784</v>
      </c>
      <c r="F116" s="26" t="s">
        <v>49</v>
      </c>
      <c r="G116" s="25">
        <v>9.2178230591000005</v>
      </c>
      <c r="H116" s="26" t="s">
        <v>49</v>
      </c>
      <c r="I116" s="25">
        <v>2.8769999999999998</v>
      </c>
      <c r="J116" s="25">
        <v>-19.5</v>
      </c>
      <c r="K116" s="26" t="s">
        <v>49</v>
      </c>
      <c r="L116" s="27" t="str">
        <f t="shared" si="52"/>
        <v>N/A</v>
      </c>
    </row>
    <row r="117" spans="1:12" x14ac:dyDescent="0.25">
      <c r="A117" s="3" t="s">
        <v>658</v>
      </c>
      <c r="B117" s="26" t="s">
        <v>49</v>
      </c>
      <c r="C117" s="25">
        <v>3.3070261604</v>
      </c>
      <c r="D117" s="26" t="s">
        <v>49</v>
      </c>
      <c r="E117" s="25">
        <v>3.1569081485999999</v>
      </c>
      <c r="F117" s="26" t="s">
        <v>49</v>
      </c>
      <c r="G117" s="25">
        <v>3.1734772836</v>
      </c>
      <c r="H117" s="26" t="s">
        <v>49</v>
      </c>
      <c r="I117" s="25">
        <v>-4.54</v>
      </c>
      <c r="J117" s="25">
        <v>0.52490000000000003</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62.470583871000002</v>
      </c>
      <c r="D119" s="26" t="s">
        <v>49</v>
      </c>
      <c r="E119" s="25">
        <v>61.440700659999997</v>
      </c>
      <c r="F119" s="26" t="s">
        <v>49</v>
      </c>
      <c r="G119" s="25">
        <v>60.522526008</v>
      </c>
      <c r="H119" s="26" t="s">
        <v>49</v>
      </c>
      <c r="I119" s="25">
        <v>-1.65</v>
      </c>
      <c r="J119" s="25">
        <v>-1.49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34.222389968999998</v>
      </c>
      <c r="D120" s="26" t="s">
        <v>49</v>
      </c>
      <c r="E120" s="25">
        <v>35.402391191</v>
      </c>
      <c r="F120" s="26" t="s">
        <v>49</v>
      </c>
      <c r="G120" s="25">
        <v>36.303996708</v>
      </c>
      <c r="H120" s="26" t="s">
        <v>49</v>
      </c>
      <c r="I120" s="25">
        <v>3.448</v>
      </c>
      <c r="J120" s="25">
        <v>2.5470000000000002</v>
      </c>
      <c r="K120" s="26" t="s">
        <v>49</v>
      </c>
      <c r="L120" s="27" t="str">
        <f t="shared" si="53"/>
        <v>N/A</v>
      </c>
    </row>
    <row r="121" spans="1:12" ht="12.75" customHeight="1" x14ac:dyDescent="0.25">
      <c r="A121" s="78" t="s">
        <v>313</v>
      </c>
      <c r="B121" s="26" t="s">
        <v>49</v>
      </c>
      <c r="C121" s="30">
        <v>20992</v>
      </c>
      <c r="D121" s="24" t="str">
        <f>IF($B121="N/A","N/A",IF(C121&gt;10,"No",IF(C121&lt;-10,"No","Yes")))</f>
        <v>N/A</v>
      </c>
      <c r="E121" s="30">
        <v>15376</v>
      </c>
      <c r="F121" s="24" t="str">
        <f>IF($B121="N/A","N/A",IF(E121&gt;10,"No",IF(E121&lt;-10,"No","Yes")))</f>
        <v>N/A</v>
      </c>
      <c r="G121" s="30">
        <v>13100</v>
      </c>
      <c r="H121" s="24" t="str">
        <f>IF($B121="N/A","N/A",IF(G121&gt;10,"No",IF(G121&lt;-10,"No","Yes")))</f>
        <v>N/A</v>
      </c>
      <c r="I121" s="25">
        <v>-26.8</v>
      </c>
      <c r="J121" s="25">
        <v>-14.8</v>
      </c>
      <c r="K121" s="26" t="s">
        <v>107</v>
      </c>
      <c r="L121" s="27" t="str">
        <f t="shared" si="52"/>
        <v>No</v>
      </c>
    </row>
    <row r="122" spans="1:12" x14ac:dyDescent="0.25">
      <c r="A122" s="3" t="s">
        <v>592</v>
      </c>
      <c r="B122" s="26" t="s">
        <v>49</v>
      </c>
      <c r="C122" s="25">
        <v>1.5148628048999999</v>
      </c>
      <c r="D122" s="24" t="str">
        <f>IF($B122="N/A","N/A",IF(C122&gt;10,"No",IF(C122&lt;-10,"No","Yes")))</f>
        <v>N/A</v>
      </c>
      <c r="E122" s="25">
        <v>2.0616545264999999</v>
      </c>
      <c r="F122" s="24" t="str">
        <f>IF($B122="N/A","N/A",IF(E122&gt;10,"No",IF(E122&lt;-10,"No","Yes")))</f>
        <v>N/A</v>
      </c>
      <c r="G122" s="25">
        <v>1.5190839695</v>
      </c>
      <c r="H122" s="24" t="str">
        <f>IF($B122="N/A","N/A",IF(G122&gt;10,"No",IF(G122&lt;-10,"No","Yes")))</f>
        <v>N/A</v>
      </c>
      <c r="I122" s="25">
        <v>36.1</v>
      </c>
      <c r="J122" s="25">
        <v>-26.3</v>
      </c>
      <c r="K122" s="26" t="s">
        <v>107</v>
      </c>
      <c r="L122" s="27" t="str">
        <f t="shared" si="52"/>
        <v>No</v>
      </c>
    </row>
    <row r="123" spans="1:12" x14ac:dyDescent="0.25">
      <c r="A123" s="3" t="s">
        <v>593</v>
      </c>
      <c r="B123" s="26" t="s">
        <v>49</v>
      </c>
      <c r="C123" s="25">
        <v>8.0411585365999994</v>
      </c>
      <c r="D123" s="24" t="str">
        <f>IF($B123="N/A","N/A",IF(C123&gt;10,"No",IF(C123&lt;-10,"No","Yes")))</f>
        <v>N/A</v>
      </c>
      <c r="E123" s="25">
        <v>5.5606139438</v>
      </c>
      <c r="F123" s="24" t="str">
        <f>IF($B123="N/A","N/A",IF(E123&gt;10,"No",IF(E123&lt;-10,"No","Yes")))</f>
        <v>N/A</v>
      </c>
      <c r="G123" s="25">
        <v>3.0610687023000001</v>
      </c>
      <c r="H123" s="24" t="str">
        <f>IF($B123="N/A","N/A",IF(G123&gt;10,"No",IF(G123&lt;-10,"No","Yes")))</f>
        <v>N/A</v>
      </c>
      <c r="I123" s="25">
        <v>-30.8</v>
      </c>
      <c r="J123" s="25">
        <v>-45</v>
      </c>
      <c r="K123" s="26" t="s">
        <v>107</v>
      </c>
      <c r="L123" s="27" t="str">
        <f t="shared" si="52"/>
        <v>No</v>
      </c>
    </row>
    <row r="124" spans="1:12" x14ac:dyDescent="0.25">
      <c r="A124" s="40" t="s">
        <v>34</v>
      </c>
      <c r="B124" s="26" t="s">
        <v>49</v>
      </c>
      <c r="C124" s="25">
        <v>17.447575175000001</v>
      </c>
      <c r="D124" s="24" t="str">
        <f>IF($B124="N/A","N/A",IF(C124&gt;10,"No",IF(C124&lt;-10,"No","Yes")))</f>
        <v>N/A</v>
      </c>
      <c r="E124" s="25">
        <v>17.686467242999999</v>
      </c>
      <c r="F124" s="24" t="str">
        <f>IF($B124="N/A","N/A",IF(E124&gt;10,"No",IF(E124&lt;-10,"No","Yes")))</f>
        <v>N/A</v>
      </c>
      <c r="G124" s="25">
        <v>17.900131422000001</v>
      </c>
      <c r="H124" s="24" t="str">
        <f>IF($B124="N/A","N/A",IF(G124&gt;10,"No",IF(G124&lt;-10,"No","Yes")))</f>
        <v>N/A</v>
      </c>
      <c r="I124" s="25">
        <v>1.369</v>
      </c>
      <c r="J124" s="25">
        <v>1.208</v>
      </c>
      <c r="K124" s="26" t="s">
        <v>108</v>
      </c>
      <c r="L124" s="27" t="str">
        <f t="shared" si="52"/>
        <v>Yes</v>
      </c>
    </row>
    <row r="125" spans="1:12" x14ac:dyDescent="0.25">
      <c r="A125" s="40" t="s">
        <v>898</v>
      </c>
      <c r="B125" s="26" t="s">
        <v>49</v>
      </c>
      <c r="C125" s="25" t="s">
        <v>49</v>
      </c>
      <c r="D125" s="24" t="str">
        <f t="shared" ref="D125:D126" si="54">IF($B125="N/A","N/A",IF(C125&gt;10,"No",IF(C125&lt;-10,"No","Yes")))</f>
        <v>N/A</v>
      </c>
      <c r="E125" s="25">
        <v>63.346880267000003</v>
      </c>
      <c r="F125" s="24" t="str">
        <f t="shared" ref="F125:F126" si="55">IF($B125="N/A","N/A",IF(E125&gt;10,"No",IF(E125&lt;-10,"No","Yes")))</f>
        <v>N/A</v>
      </c>
      <c r="G125" s="25">
        <v>63.159106819999998</v>
      </c>
      <c r="H125" s="24" t="str">
        <f t="shared" ref="H125:H126" si="56">IF($B125="N/A","N/A",IF(G125&gt;10,"No",IF(G125&lt;-10,"No","Yes")))</f>
        <v>N/A</v>
      </c>
      <c r="I125" s="25" t="s">
        <v>49</v>
      </c>
      <c r="J125" s="25">
        <v>-0.29599999999999999</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36.653119732999997</v>
      </c>
      <c r="F126" s="24" t="str">
        <f t="shared" si="55"/>
        <v>N/A</v>
      </c>
      <c r="G126" s="25">
        <v>36.840893180000002</v>
      </c>
      <c r="H126" s="24" t="str">
        <f t="shared" si="56"/>
        <v>N/A</v>
      </c>
      <c r="I126" s="25" t="s">
        <v>49</v>
      </c>
      <c r="J126" s="25">
        <v>0.51229999999999998</v>
      </c>
      <c r="K126" s="26" t="s">
        <v>107</v>
      </c>
      <c r="L126" s="27" t="str">
        <f>IF(J126="Div by 0", "N/A", IF(OR(J126="N/A",K126="N/A"),"N/A", IF(J126&gt;VALUE(MID(K126,1,2)), "No", IF(J126&lt;-1*VALUE(MID(K126,1,2)), "No", "Yes"))))</f>
        <v>Yes</v>
      </c>
    </row>
    <row r="127" spans="1:12" x14ac:dyDescent="0.25">
      <c r="A127" s="78" t="s">
        <v>35</v>
      </c>
      <c r="B127" s="26" t="s">
        <v>1019</v>
      </c>
      <c r="C127" s="25">
        <v>6.8445425116000003</v>
      </c>
      <c r="D127" s="24" t="str">
        <f>IF($B127="N/A","N/A",IF(C127&gt;10,"No",IF(C127&lt;5,"No","Yes")))</f>
        <v>Yes</v>
      </c>
      <c r="E127" s="25">
        <v>6.7405447128000002</v>
      </c>
      <c r="F127" s="24" t="str">
        <f>IF($B127="N/A","N/A",IF(E127&gt;10,"No",IF(E127&lt;5,"No","Yes")))</f>
        <v>Yes</v>
      </c>
      <c r="G127" s="25">
        <v>6.3426557106999999</v>
      </c>
      <c r="H127" s="24" t="str">
        <f t="shared" ref="H127:H130" si="57">IF($B127="N/A","N/A",IF(G127&gt;10,"No",IF(G127&lt;5,"No","Yes")))</f>
        <v>Yes</v>
      </c>
      <c r="I127" s="25">
        <v>-1.52</v>
      </c>
      <c r="J127" s="25">
        <v>-5.9</v>
      </c>
      <c r="K127" s="26" t="s">
        <v>108</v>
      </c>
      <c r="L127" s="27" t="str">
        <f t="shared" si="52"/>
        <v>Yes</v>
      </c>
    </row>
    <row r="128" spans="1:12" x14ac:dyDescent="0.25">
      <c r="A128" s="70" t="s">
        <v>815</v>
      </c>
      <c r="B128" s="26" t="s">
        <v>1019</v>
      </c>
      <c r="C128" s="25">
        <v>1.6456902850999999</v>
      </c>
      <c r="D128" s="24" t="str">
        <f>IF($B128="N/A","N/A",IF(C128&gt;10,"No",IF(C128&lt;5,"No","Yes")))</f>
        <v>No</v>
      </c>
      <c r="E128" s="25">
        <v>1.6111399902000001</v>
      </c>
      <c r="F128" s="24" t="str">
        <f t="shared" ref="F128:F130" si="58">IF($B128="N/A","N/A",IF(E128&gt;10,"No",IF(E128&lt;5,"No","Yes")))</f>
        <v>No</v>
      </c>
      <c r="G128" s="25">
        <v>1.5716926440000001</v>
      </c>
      <c r="H128" s="24" t="str">
        <f t="shared" si="57"/>
        <v>No</v>
      </c>
      <c r="I128" s="25">
        <v>-2.1</v>
      </c>
      <c r="J128" s="25">
        <v>-2.4500000000000002</v>
      </c>
      <c r="K128" s="26" t="s">
        <v>108</v>
      </c>
      <c r="L128" s="27" t="str">
        <f t="shared" ref="L128:L132" si="59">IF(J128="Div by 0", "N/A", IF(K128="N/A","N/A", IF(J128&gt;VALUE(MID(K128,1,2)), "No", IF(J128&lt;-1*VALUE(MID(K128,1,2)), "No", "Yes"))))</f>
        <v>Yes</v>
      </c>
    </row>
    <row r="129" spans="1:12" x14ac:dyDescent="0.25">
      <c r="A129" s="70" t="s">
        <v>816</v>
      </c>
      <c r="B129" s="26" t="s">
        <v>1019</v>
      </c>
      <c r="C129" s="25">
        <v>6.2333967222000002</v>
      </c>
      <c r="D129" s="24" t="str">
        <f>IF($B129="N/A","N/A",IF(C129&gt;10,"No",IF(C129&lt;5,"No","Yes")))</f>
        <v>Yes</v>
      </c>
      <c r="E129" s="25">
        <v>6.1857505158999997</v>
      </c>
      <c r="F129" s="24" t="str">
        <f t="shared" si="58"/>
        <v>Yes</v>
      </c>
      <c r="G129" s="25">
        <v>5.8711632706000003</v>
      </c>
      <c r="H129" s="24" t="str">
        <f t="shared" si="57"/>
        <v>Yes</v>
      </c>
      <c r="I129" s="25">
        <v>-0.76400000000000001</v>
      </c>
      <c r="J129" s="25">
        <v>-5.09</v>
      </c>
      <c r="K129" s="26" t="s">
        <v>108</v>
      </c>
      <c r="L129" s="27" t="str">
        <f t="shared" si="59"/>
        <v>Yes</v>
      </c>
    </row>
    <row r="130" spans="1:12" ht="12.75" customHeight="1" x14ac:dyDescent="0.25">
      <c r="A130" s="70" t="s">
        <v>817</v>
      </c>
      <c r="B130" s="26" t="s">
        <v>1019</v>
      </c>
      <c r="C130" s="25">
        <v>6.8522846594000004</v>
      </c>
      <c r="D130" s="24" t="str">
        <f>IF($B130="N/A","N/A",IF(C130&gt;10,"No",IF(C130&lt;5,"No","Yes")))</f>
        <v>Yes</v>
      </c>
      <c r="E130" s="25">
        <v>6.7463730448000003</v>
      </c>
      <c r="F130" s="24" t="str">
        <f t="shared" si="58"/>
        <v>Yes</v>
      </c>
      <c r="G130" s="25">
        <v>6.3501787095999997</v>
      </c>
      <c r="H130" s="24" t="str">
        <f t="shared" si="57"/>
        <v>Yes</v>
      </c>
      <c r="I130" s="25">
        <v>-1.55</v>
      </c>
      <c r="J130" s="25">
        <v>-5.87</v>
      </c>
      <c r="K130" s="26" t="s">
        <v>108</v>
      </c>
      <c r="L130" s="27" t="str">
        <f t="shared" si="59"/>
        <v>Yes</v>
      </c>
    </row>
    <row r="131" spans="1:12" x14ac:dyDescent="0.25">
      <c r="A131" s="70" t="s">
        <v>837</v>
      </c>
      <c r="B131" s="26" t="s">
        <v>49</v>
      </c>
      <c r="C131" s="30">
        <v>33367</v>
      </c>
      <c r="D131" s="24" t="str">
        <f>IF($B131="N/A","N/A",IF(C131&gt;10,"No",IF(C131&lt;-10,"No","Yes")))</f>
        <v>N/A</v>
      </c>
      <c r="E131" s="30">
        <v>33521</v>
      </c>
      <c r="F131" s="24" t="str">
        <f>IF($B131="N/A","N/A",IF(E131&gt;10,"No",IF(E131&lt;-10,"No","Yes")))</f>
        <v>N/A</v>
      </c>
      <c r="G131" s="30">
        <v>31669</v>
      </c>
      <c r="H131" s="24" t="str">
        <f>IF($B131="N/A","N/A",IF(G131&gt;10,"No",IF(G131&lt;-10,"No","Yes")))</f>
        <v>N/A</v>
      </c>
      <c r="I131" s="25">
        <v>0.46150000000000002</v>
      </c>
      <c r="J131" s="25">
        <v>-5.52</v>
      </c>
      <c r="K131" s="26" t="s">
        <v>107</v>
      </c>
      <c r="L131" s="27" t="str">
        <f t="shared" si="59"/>
        <v>Yes</v>
      </c>
    </row>
    <row r="132" spans="1:12" x14ac:dyDescent="0.25">
      <c r="A132" s="70" t="s">
        <v>838</v>
      </c>
      <c r="B132" s="26" t="s">
        <v>49</v>
      </c>
      <c r="C132" s="30">
        <v>4911</v>
      </c>
      <c r="D132" s="24" t="str">
        <f>IF($B132="N/A","N/A",IF(C132&gt;10,"No",IF(C132&lt;-10,"No","Yes")))</f>
        <v>N/A</v>
      </c>
      <c r="E132" s="30">
        <v>4230</v>
      </c>
      <c r="F132" s="24" t="str">
        <f>IF($B132="N/A","N/A",IF(E132&gt;10,"No",IF(E132&lt;-10,"No","Yes")))</f>
        <v>N/A</v>
      </c>
      <c r="G132" s="30">
        <v>3595</v>
      </c>
      <c r="H132" s="24" t="str">
        <f>IF($B132="N/A","N/A",IF(G132&gt;10,"No",IF(G132&lt;-10,"No","Yes")))</f>
        <v>N/A</v>
      </c>
      <c r="I132" s="25">
        <v>-13.9</v>
      </c>
      <c r="J132" s="25">
        <v>-15</v>
      </c>
      <c r="K132" s="26" t="s">
        <v>107</v>
      </c>
      <c r="L132" s="27" t="str">
        <f t="shared" si="59"/>
        <v>No</v>
      </c>
    </row>
    <row r="133" spans="1:12" x14ac:dyDescent="0.25">
      <c r="A133" s="78" t="s">
        <v>23</v>
      </c>
      <c r="B133" s="26" t="s">
        <v>49</v>
      </c>
      <c r="C133" s="25">
        <v>99.718863259000003</v>
      </c>
      <c r="D133" s="24" t="str">
        <f>IF($B133="N/A","N/A",IF(C133&gt;10,"No",IF(C133&lt;-10,"No","Yes")))</f>
        <v>N/A</v>
      </c>
      <c r="E133" s="25">
        <v>99.786241985999993</v>
      </c>
      <c r="F133" s="24" t="str">
        <f>IF($B133="N/A","N/A",IF(E133&gt;10,"No",IF(E133&lt;-10,"No","Yes")))</f>
        <v>N/A</v>
      </c>
      <c r="G133" s="25">
        <v>99.720267265999993</v>
      </c>
      <c r="H133" s="24" t="str">
        <f>IF($B133="N/A","N/A",IF(G133&gt;10,"No",IF(G133&lt;-10,"No","Yes")))</f>
        <v>N/A</v>
      </c>
      <c r="I133" s="25">
        <v>6.7599999999999993E-2</v>
      </c>
      <c r="J133" s="25">
        <v>-6.6000000000000003E-2</v>
      </c>
      <c r="K133" s="26" t="s">
        <v>108</v>
      </c>
      <c r="L133" s="27" t="str">
        <f t="shared" si="52"/>
        <v>Yes</v>
      </c>
    </row>
    <row r="134" spans="1:12" x14ac:dyDescent="0.25">
      <c r="A134" s="78" t="s">
        <v>314</v>
      </c>
      <c r="B134" s="26" t="s">
        <v>49</v>
      </c>
      <c r="C134" s="25">
        <v>97.792119564999993</v>
      </c>
      <c r="D134" s="24" t="str">
        <f>IF($B134="N/A","N/A",IF(C134&gt;10,"No",IF(C134&lt;-10,"No","Yes")))</f>
        <v>N/A</v>
      </c>
      <c r="E134" s="25">
        <v>97.896358645000007</v>
      </c>
      <c r="F134" s="24" t="str">
        <f>IF($B134="N/A","N/A",IF(E134&gt;10,"No",IF(E134&lt;-10,"No","Yes")))</f>
        <v>N/A</v>
      </c>
      <c r="G134" s="25">
        <v>98.679320230000002</v>
      </c>
      <c r="H134" s="24" t="str">
        <f>IF($B134="N/A","N/A",IF(G134&gt;10,"No",IF(G134&lt;-10,"No","Yes")))</f>
        <v>N/A</v>
      </c>
      <c r="I134" s="25">
        <v>0.1066</v>
      </c>
      <c r="J134" s="25">
        <v>0.79979999999999996</v>
      </c>
      <c r="K134" s="26" t="s">
        <v>108</v>
      </c>
      <c r="L134" s="27" t="str">
        <f t="shared" si="52"/>
        <v>Yes</v>
      </c>
    </row>
    <row r="135" spans="1:12" x14ac:dyDescent="0.25">
      <c r="A135" s="40" t="s">
        <v>315</v>
      </c>
      <c r="B135" s="26" t="s">
        <v>49</v>
      </c>
      <c r="C135" s="30">
        <v>587707</v>
      </c>
      <c r="D135" s="24" t="str">
        <f>IF($B135="N/A","N/A",IF(C135&gt;10,"No",IF(C135&lt;-10,"No","Yes")))</f>
        <v>N/A</v>
      </c>
      <c r="E135" s="30">
        <v>601219</v>
      </c>
      <c r="F135" s="24" t="str">
        <f>IF($B135="N/A","N/A",IF(E135&gt;10,"No",IF(E135&lt;-10,"No","Yes")))</f>
        <v>N/A</v>
      </c>
      <c r="G135" s="30">
        <v>618623</v>
      </c>
      <c r="H135" s="24" t="str">
        <f>IF($B135="N/A","N/A",IF(G135&gt;10,"No",IF(G135&lt;-10,"No","Yes")))</f>
        <v>N/A</v>
      </c>
      <c r="I135" s="25">
        <v>2.2989999999999999</v>
      </c>
      <c r="J135" s="25">
        <v>2.895</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0.75905170430000002</v>
      </c>
      <c r="D137" s="24" t="str">
        <f>IF($B137="N/A","N/A",IF(C137&gt;10,"No",IF(C137&lt;-10,"No","Yes")))</f>
        <v>N/A</v>
      </c>
      <c r="E137" s="25">
        <v>0.69226022460000003</v>
      </c>
      <c r="F137" s="24" t="str">
        <f>IF($B137="N/A","N/A",IF(E137&gt;10,"No",IF(E137&lt;-10,"No","Yes")))</f>
        <v>N/A</v>
      </c>
      <c r="G137" s="25">
        <v>0.70220473539999995</v>
      </c>
      <c r="H137" s="24" t="str">
        <f>IF($B137="N/A","N/A",IF(G137&gt;10,"No",IF(G137&lt;-10,"No","Yes")))</f>
        <v>N/A</v>
      </c>
      <c r="I137" s="25">
        <v>-8.8000000000000007</v>
      </c>
      <c r="J137" s="25">
        <v>1.4370000000000001</v>
      </c>
      <c r="K137" s="26" t="s">
        <v>108</v>
      </c>
      <c r="L137" s="27" t="str">
        <f>IF(J137="Div by 0", "N/A", IF(K137="N/A","N/A", IF(J137&gt;VALUE(MID(K137,1,2)), "No", IF(J137&lt;-1*VALUE(MID(K137,1,2)), "No", "Yes"))))</f>
        <v>Yes</v>
      </c>
    </row>
    <row r="138" spans="1:12" x14ac:dyDescent="0.25">
      <c r="A138" s="78" t="s">
        <v>882</v>
      </c>
      <c r="B138" s="26" t="s">
        <v>49</v>
      </c>
      <c r="C138" s="25">
        <v>0.36089411900000001</v>
      </c>
      <c r="D138" s="24" t="str">
        <f>IF($B138="N/A","N/A",IF(C138&gt;10,"No",IF(C138&lt;-10,"No","Yes")))</f>
        <v>N/A</v>
      </c>
      <c r="E138" s="25">
        <v>0.39669404990000001</v>
      </c>
      <c r="F138" s="24" t="str">
        <f>IF($B138="N/A","N/A",IF(E138&gt;10,"No",IF(E138&lt;-10,"No","Yes")))</f>
        <v>N/A</v>
      </c>
      <c r="G138" s="25">
        <v>0.54831456320000005</v>
      </c>
      <c r="H138" s="24" t="str">
        <f>IF($B138="N/A","N/A",IF(G138&gt;10,"No",IF(G138&lt;-10,"No","Yes")))</f>
        <v>N/A</v>
      </c>
      <c r="I138" s="25">
        <v>9.92</v>
      </c>
      <c r="J138" s="25">
        <v>38.22</v>
      </c>
      <c r="K138" s="26" t="s">
        <v>108</v>
      </c>
      <c r="L138" s="27" t="str">
        <f>IF(J138="Div by 0", "N/A", IF(K138="N/A","N/A", IF(J138&gt;VALUE(MID(K138,1,2)), "No", IF(J138&lt;-1*VALUE(MID(K138,1,2)), "No", "Yes"))))</f>
        <v>No</v>
      </c>
    </row>
    <row r="139" spans="1:12" x14ac:dyDescent="0.25">
      <c r="A139" s="78" t="s">
        <v>28</v>
      </c>
      <c r="B139" s="26" t="s">
        <v>49</v>
      </c>
      <c r="C139" s="25">
        <v>98.880054177000005</v>
      </c>
      <c r="D139" s="24" t="str">
        <f>IF($B139="N/A","N/A",IF(C139&gt;10,"No",IF(C139&lt;-10,"No","Yes")))</f>
        <v>N/A</v>
      </c>
      <c r="E139" s="25">
        <v>98.911045724999994</v>
      </c>
      <c r="F139" s="24" t="str">
        <f>IF($B139="N/A","N/A",IF(E139&gt;10,"No",IF(E139&lt;-10,"No","Yes")))</f>
        <v>N/A</v>
      </c>
      <c r="G139" s="25">
        <v>98.749480700999996</v>
      </c>
      <c r="H139" s="24" t="str">
        <f>IF($B139="N/A","N/A",IF(G139&gt;10,"No",IF(G139&lt;-10,"No","Yes")))</f>
        <v>N/A</v>
      </c>
      <c r="I139" s="25">
        <v>3.1300000000000001E-2</v>
      </c>
      <c r="J139" s="25">
        <v>-0.16300000000000001</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57.360121165000002</v>
      </c>
      <c r="D141" s="24" t="str">
        <f>IF($B141="N/A","N/A",IF(C141&gt;10,"No",IF(C141&lt;-10,"No","Yes")))</f>
        <v>N/A</v>
      </c>
      <c r="E141" s="25">
        <v>56.341540254999998</v>
      </c>
      <c r="F141" s="24" t="str">
        <f>IF($B141="N/A","N/A",IF(E141&gt;10,"No",IF(E141&lt;-10,"No","Yes")))</f>
        <v>N/A</v>
      </c>
      <c r="G141" s="25">
        <v>55.344092756999999</v>
      </c>
      <c r="H141" s="24" t="str">
        <f>IF($B141="N/A","N/A",IF(G141&gt;10,"No",IF(G141&lt;-10,"No","Yes")))</f>
        <v>N/A</v>
      </c>
      <c r="I141" s="25">
        <v>-1.78</v>
      </c>
      <c r="J141" s="25">
        <v>-1.77</v>
      </c>
      <c r="K141" s="26" t="s">
        <v>108</v>
      </c>
      <c r="L141" s="27" t="str">
        <f>IF(J141="Div by 0", "N/A", IF(K141="N/A","N/A", IF(J141&gt;VALUE(MID(K141,1,2)), "No", IF(J141&lt;-1*VALUE(MID(K141,1,2)), "No", "Yes"))))</f>
        <v>Yes</v>
      </c>
    </row>
    <row r="142" spans="1:12" x14ac:dyDescent="0.25">
      <c r="A142" s="40" t="s">
        <v>319</v>
      </c>
      <c r="B142" s="26" t="s">
        <v>49</v>
      </c>
      <c r="C142" s="25">
        <v>40.400140004000001</v>
      </c>
      <c r="D142" s="24" t="str">
        <f>IF($B142="N/A","N/A",IF(C142&gt;10,"No",IF(C142&lt;-10,"No","Yes")))</f>
        <v>N/A</v>
      </c>
      <c r="E142" s="25">
        <v>41.390766032000002</v>
      </c>
      <c r="F142" s="24" t="str">
        <f>IF($B142="N/A","N/A",IF(E142&gt;10,"No",IF(E142&lt;-10,"No","Yes")))</f>
        <v>N/A</v>
      </c>
      <c r="G142" s="25">
        <v>42.397165211000001</v>
      </c>
      <c r="H142" s="24" t="str">
        <f>IF($B142="N/A","N/A",IF(G142&gt;10,"No",IF(G142&lt;-10,"No","Yes")))</f>
        <v>N/A</v>
      </c>
      <c r="I142" s="25">
        <v>2.452</v>
      </c>
      <c r="J142" s="25">
        <v>2.431</v>
      </c>
      <c r="K142" s="26" t="s">
        <v>108</v>
      </c>
      <c r="L142" s="27" t="str">
        <f>IF(J142="Div by 0", "N/A", IF(K142="N/A","N/A", IF(J142&gt;VALUE(MID(K142,1,2)), "No", IF(J142&lt;-1*VALUE(MID(K142,1,2)), "No", "Yes"))))</f>
        <v>Yes</v>
      </c>
    </row>
    <row r="143" spans="1:12" x14ac:dyDescent="0.25">
      <c r="A143" s="40" t="s">
        <v>320</v>
      </c>
      <c r="B143" s="26" t="s">
        <v>49</v>
      </c>
      <c r="C143" s="25">
        <v>1.0261571688</v>
      </c>
      <c r="D143" s="24" t="str">
        <f>IF($B143="N/A","N/A",IF(C143&gt;10,"No",IF(C143&lt;-10,"No","Yes")))</f>
        <v>N/A</v>
      </c>
      <c r="E143" s="25">
        <v>1.0598112880999999</v>
      </c>
      <c r="F143" s="24" t="str">
        <f>IF($B143="N/A","N/A",IF(E143&gt;10,"No",IF(E143&lt;-10,"No","Yes")))</f>
        <v>N/A</v>
      </c>
      <c r="G143" s="25">
        <v>1.0587469447</v>
      </c>
      <c r="H143" s="24" t="str">
        <f>IF($B143="N/A","N/A",IF(G143&gt;10,"No",IF(G143&lt;-10,"No","Yes")))</f>
        <v>N/A</v>
      </c>
      <c r="I143" s="25">
        <v>3.28</v>
      </c>
      <c r="J143" s="25">
        <v>-0.1</v>
      </c>
      <c r="K143" s="26" t="s">
        <v>108</v>
      </c>
      <c r="L143" s="27" t="str">
        <f>IF(J143="Div by 0", "N/A", IF(K143="N/A","N/A", IF(J143&gt;VALUE(MID(K143,1,2)), "No", IF(J143&lt;-1*VALUE(MID(K143,1,2)), "No", "Yes"))))</f>
        <v>Yes</v>
      </c>
    </row>
    <row r="144" spans="1:12" ht="12.75" customHeight="1" x14ac:dyDescent="0.25">
      <c r="A144" s="40" t="s">
        <v>321</v>
      </c>
      <c r="B144" s="26" t="s">
        <v>49</v>
      </c>
      <c r="C144" s="25">
        <v>1.2135816627</v>
      </c>
      <c r="D144" s="24" t="str">
        <f>IF($B144="N/A","N/A",IF(C144&gt;10,"No",IF(C144&lt;-10,"No","Yes")))</f>
        <v>N/A</v>
      </c>
      <c r="E144" s="25">
        <v>1.2078824252</v>
      </c>
      <c r="F144" s="24" t="str">
        <f>IF($B144="N/A","N/A",IF(E144&gt;10,"No",IF(E144&lt;-10,"No","Yes")))</f>
        <v>N/A</v>
      </c>
      <c r="G144" s="25">
        <v>1.199995087</v>
      </c>
      <c r="H144" s="24" t="str">
        <f>IF($B144="N/A","N/A",IF(G144&gt;10,"No",IF(G144&lt;-10,"No","Yes")))</f>
        <v>N/A</v>
      </c>
      <c r="I144" s="25">
        <v>-0.47</v>
      </c>
      <c r="J144" s="25">
        <v>-0.65300000000000002</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99.958183452</v>
      </c>
      <c r="D146" s="24" t="str">
        <f>IF($B146="N/A","N/A",IF(C146&gt;=99,"Yes","No"))</f>
        <v>Yes</v>
      </c>
      <c r="E146" s="25">
        <v>99.960970118999995</v>
      </c>
      <c r="F146" s="24" t="str">
        <f>IF($B146="N/A","N/A",IF(E146&gt;=99,"Yes","No"))</f>
        <v>Yes</v>
      </c>
      <c r="G146" s="25">
        <v>99.951553554</v>
      </c>
      <c r="H146" s="24" t="str">
        <f>IF($B146="N/A","N/A",IF(G146&gt;=99,"Yes","No"))</f>
        <v>Yes</v>
      </c>
      <c r="I146" s="25">
        <v>2.8E-3</v>
      </c>
      <c r="J146" s="25">
        <v>-8.9999999999999993E-3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0.73386089720000003</v>
      </c>
      <c r="D147" s="24" t="str">
        <f>IF($B147="N/A","N/A",IF(C147&gt;10,"No",IF(C147&lt;-10,"No","Yes")))</f>
        <v>N/A</v>
      </c>
      <c r="E147" s="25">
        <v>0.60000234569999999</v>
      </c>
      <c r="F147" s="24" t="str">
        <f>IF($B147="N/A","N/A",IF(E147&gt;10,"No",IF(E147&lt;-10,"No","Yes")))</f>
        <v>N/A</v>
      </c>
      <c r="G147" s="25">
        <v>0.61139442659999998</v>
      </c>
      <c r="H147" s="24" t="str">
        <f>IF($B147="N/A","N/A",IF(G147&gt;10,"No",IF(G147&lt;-10,"No","Yes")))</f>
        <v>N/A</v>
      </c>
      <c r="I147" s="25">
        <v>-18.2</v>
      </c>
      <c r="J147" s="25">
        <v>1.899</v>
      </c>
      <c r="K147" s="26" t="s">
        <v>107</v>
      </c>
      <c r="L147" s="27" t="str">
        <f t="shared" si="60"/>
        <v>Yes</v>
      </c>
    </row>
    <row r="148" spans="1:12" ht="12.75" customHeight="1" x14ac:dyDescent="0.25">
      <c r="A148" s="42" t="s">
        <v>727</v>
      </c>
      <c r="B148" s="26" t="s">
        <v>8</v>
      </c>
      <c r="C148" s="29">
        <v>99.955920422000005</v>
      </c>
      <c r="D148" s="24" t="str">
        <f>IF($B148="N/A","N/A",IF(C148&gt;=98,"Yes","No"))</f>
        <v>Yes</v>
      </c>
      <c r="E148" s="29">
        <v>99.958156875</v>
      </c>
      <c r="F148" s="24" t="str">
        <f>IF($B148="N/A","N/A",IF(E148&gt;=98,"Yes","No"))</f>
        <v>Yes</v>
      </c>
      <c r="G148" s="29">
        <v>99.960776523000007</v>
      </c>
      <c r="H148" s="24" t="str">
        <f>IF($B148="N/A","N/A",IF(G148&gt;=98,"Yes","No"))</f>
        <v>Yes</v>
      </c>
      <c r="I148" s="25">
        <v>2.2000000000000001E-3</v>
      </c>
      <c r="J148" s="25">
        <v>2.5999999999999999E-3</v>
      </c>
      <c r="K148" s="26" t="s">
        <v>107</v>
      </c>
      <c r="L148" s="27" t="str">
        <f t="shared" si="60"/>
        <v>Yes</v>
      </c>
    </row>
    <row r="149" spans="1:12" ht="12.75" customHeight="1" x14ac:dyDescent="0.25">
      <c r="A149" s="42" t="s">
        <v>728</v>
      </c>
      <c r="B149" s="26" t="s">
        <v>117</v>
      </c>
      <c r="C149" s="29">
        <v>82.012663450999995</v>
      </c>
      <c r="D149" s="24" t="str">
        <f>IF($B149="N/A","N/A",IF(C149&gt;=80,"Yes","No"))</f>
        <v>Yes</v>
      </c>
      <c r="E149" s="29">
        <v>82.042874830000002</v>
      </c>
      <c r="F149" s="24" t="str">
        <f>IF($B149="N/A","N/A",IF(E149&gt;=80,"Yes","No"))</f>
        <v>Yes</v>
      </c>
      <c r="G149" s="29">
        <v>83.306515218000001</v>
      </c>
      <c r="H149" s="24" t="str">
        <f>IF($B149="N/A","N/A",IF(G149&gt;=80,"Yes","No"))</f>
        <v>Yes</v>
      </c>
      <c r="I149" s="25">
        <v>3.6799999999999999E-2</v>
      </c>
      <c r="J149" s="25">
        <v>1.54</v>
      </c>
      <c r="K149" s="26" t="s">
        <v>107</v>
      </c>
      <c r="L149" s="27" t="str">
        <f t="shared" si="60"/>
        <v>Yes</v>
      </c>
    </row>
    <row r="150" spans="1:12" ht="27.75" customHeight="1" x14ac:dyDescent="0.25">
      <c r="A150" s="78" t="s">
        <v>699</v>
      </c>
      <c r="B150" s="26" t="s">
        <v>147</v>
      </c>
      <c r="C150" s="25" t="s">
        <v>1205</v>
      </c>
      <c r="D150" s="24" t="str">
        <f>IF($B150="N/A","N/A",IF(C150&gt;=100,"Yes","No"))</f>
        <v>Yes</v>
      </c>
      <c r="E150" s="25" t="s">
        <v>1205</v>
      </c>
      <c r="F150" s="24" t="str">
        <f t="shared" ref="F150:F151" si="61">IF($B150="N/A","N/A",IF(E150&gt;=100,"Yes","No"))</f>
        <v>Yes</v>
      </c>
      <c r="G150" s="25">
        <v>100</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v>100</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t="s">
        <v>1205</v>
      </c>
      <c r="D152" s="23" t="s">
        <v>148</v>
      </c>
      <c r="E152" s="25" t="s">
        <v>1205</v>
      </c>
      <c r="F152" s="23" t="s">
        <v>148</v>
      </c>
      <c r="G152" s="25">
        <v>89.400630512000006</v>
      </c>
      <c r="H152" s="24" t="str">
        <f>IF($B152="N/A","N/A",IF(G152&lt;100,"No",IF(G152=100,"No","Yes")))</f>
        <v>N/A</v>
      </c>
      <c r="I152" s="25" t="s">
        <v>1205</v>
      </c>
      <c r="J152" s="25" t="s">
        <v>1205</v>
      </c>
      <c r="K152" s="26" t="s">
        <v>1191</v>
      </c>
      <c r="L152" s="27" t="str">
        <f t="shared" si="60"/>
        <v>N/A</v>
      </c>
    </row>
    <row r="153" spans="1:12" ht="27.75" customHeight="1" x14ac:dyDescent="0.25">
      <c r="A153" s="78" t="s">
        <v>900</v>
      </c>
      <c r="B153" s="22" t="s">
        <v>49</v>
      </c>
      <c r="C153" s="25" t="s">
        <v>49</v>
      </c>
      <c r="D153" s="24" t="str">
        <f>IF($B153="N/A","N/A",IF(C153&gt;10,"No",IF(C153&lt;-10,"No","Yes")))</f>
        <v>N/A</v>
      </c>
      <c r="E153" s="25" t="s">
        <v>1205</v>
      </c>
      <c r="F153" s="24" t="str">
        <f>IF($B153="N/A","N/A",IF(E153&gt;10,"No",IF(E153&lt;-10,"No","Yes")))</f>
        <v>N/A</v>
      </c>
      <c r="G153" s="25">
        <v>100</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432843</v>
      </c>
      <c r="D154" s="24" t="str">
        <f t="shared" ref="D154:D180" si="64">IF($B154="N/A","N/A",IF(C154&gt;10,"No",IF(C154&lt;-10,"No","Yes")))</f>
        <v>N/A</v>
      </c>
      <c r="E154" s="23">
        <v>440688</v>
      </c>
      <c r="F154" s="24" t="str">
        <f t="shared" ref="F154:F180" si="65">IF($B154="N/A","N/A",IF(E154&gt;10,"No",IF(E154&lt;-10,"No","Yes")))</f>
        <v>N/A</v>
      </c>
      <c r="G154" s="23">
        <v>443789</v>
      </c>
      <c r="H154" s="24" t="str">
        <f t="shared" ref="H154:H180" si="66">IF($B154="N/A","N/A",IF(G154&gt;10,"No",IF(G154&lt;-10,"No","Yes")))</f>
        <v>N/A</v>
      </c>
      <c r="I154" s="25">
        <v>1.8120000000000001</v>
      </c>
      <c r="J154" s="25">
        <v>0.70369999999999999</v>
      </c>
      <c r="K154" s="26" t="s">
        <v>107</v>
      </c>
      <c r="L154" s="27" t="str">
        <f t="shared" si="60"/>
        <v>Yes</v>
      </c>
    </row>
    <row r="155" spans="1:12" x14ac:dyDescent="0.25">
      <c r="A155" s="39" t="s">
        <v>701</v>
      </c>
      <c r="B155" s="22" t="s">
        <v>49</v>
      </c>
      <c r="C155" s="23">
        <v>175219</v>
      </c>
      <c r="D155" s="24" t="str">
        <f t="shared" si="64"/>
        <v>N/A</v>
      </c>
      <c r="E155" s="23">
        <v>176285</v>
      </c>
      <c r="F155" s="24" t="str">
        <f t="shared" si="65"/>
        <v>N/A</v>
      </c>
      <c r="G155" s="23">
        <v>177503</v>
      </c>
      <c r="H155" s="24" t="str">
        <f t="shared" si="66"/>
        <v>N/A</v>
      </c>
      <c r="I155" s="25">
        <v>0.60840000000000005</v>
      </c>
      <c r="J155" s="25">
        <v>0.69089999999999996</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1205</v>
      </c>
      <c r="J156" s="25" t="s">
        <v>1205</v>
      </c>
      <c r="K156" s="26" t="s">
        <v>107</v>
      </c>
      <c r="L156" s="27" t="str">
        <f t="shared" si="60"/>
        <v>N/A</v>
      </c>
    </row>
    <row r="157" spans="1:12" x14ac:dyDescent="0.25">
      <c r="A157" s="39" t="s">
        <v>703</v>
      </c>
      <c r="B157" s="22" t="s">
        <v>49</v>
      </c>
      <c r="C157" s="23">
        <v>115628</v>
      </c>
      <c r="D157" s="24" t="str">
        <f t="shared" si="64"/>
        <v>N/A</v>
      </c>
      <c r="E157" s="23">
        <v>122691</v>
      </c>
      <c r="F157" s="24" t="str">
        <f t="shared" si="65"/>
        <v>N/A</v>
      </c>
      <c r="G157" s="23">
        <v>126687</v>
      </c>
      <c r="H157" s="24" t="str">
        <f t="shared" si="66"/>
        <v>N/A</v>
      </c>
      <c r="I157" s="25">
        <v>6.1079999999999997</v>
      </c>
      <c r="J157" s="25">
        <v>3.2570000000000001</v>
      </c>
      <c r="K157" s="26" t="s">
        <v>107</v>
      </c>
      <c r="L157" s="27" t="str">
        <f t="shared" si="60"/>
        <v>Yes</v>
      </c>
    </row>
    <row r="158" spans="1:12" x14ac:dyDescent="0.25">
      <c r="A158" s="39" t="s">
        <v>704</v>
      </c>
      <c r="B158" s="22" t="s">
        <v>49</v>
      </c>
      <c r="C158" s="23">
        <v>141996</v>
      </c>
      <c r="D158" s="24" t="str">
        <f t="shared" si="64"/>
        <v>N/A</v>
      </c>
      <c r="E158" s="23">
        <v>141712</v>
      </c>
      <c r="F158" s="24" t="str">
        <f t="shared" si="65"/>
        <v>N/A</v>
      </c>
      <c r="G158" s="23">
        <v>139599</v>
      </c>
      <c r="H158" s="24" t="str">
        <f t="shared" si="66"/>
        <v>N/A</v>
      </c>
      <c r="I158" s="25">
        <v>-0.2</v>
      </c>
      <c r="J158" s="25">
        <v>-1.49</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565366</v>
      </c>
      <c r="D160" s="24" t="str">
        <f t="shared" si="64"/>
        <v>N/A</v>
      </c>
      <c r="E160" s="23">
        <v>596831</v>
      </c>
      <c r="F160" s="24" t="str">
        <f t="shared" si="65"/>
        <v>N/A</v>
      </c>
      <c r="G160" s="23">
        <v>634942</v>
      </c>
      <c r="H160" s="24" t="str">
        <f t="shared" si="66"/>
        <v>N/A</v>
      </c>
      <c r="I160" s="25">
        <v>5.5650000000000004</v>
      </c>
      <c r="J160" s="25">
        <v>6.3860000000000001</v>
      </c>
      <c r="K160" s="26" t="s">
        <v>107</v>
      </c>
      <c r="L160" s="27" t="str">
        <f t="shared" si="60"/>
        <v>Yes</v>
      </c>
    </row>
    <row r="161" spans="1:12" x14ac:dyDescent="0.25">
      <c r="A161" s="39" t="s">
        <v>706</v>
      </c>
      <c r="B161" s="22" t="s">
        <v>49</v>
      </c>
      <c r="C161" s="23">
        <v>442612</v>
      </c>
      <c r="D161" s="24" t="str">
        <f t="shared" si="64"/>
        <v>N/A</v>
      </c>
      <c r="E161" s="23">
        <v>465078</v>
      </c>
      <c r="F161" s="24" t="str">
        <f t="shared" si="65"/>
        <v>N/A</v>
      </c>
      <c r="G161" s="23">
        <v>491905</v>
      </c>
      <c r="H161" s="24" t="str">
        <f t="shared" si="66"/>
        <v>N/A</v>
      </c>
      <c r="I161" s="25">
        <v>5.0759999999999996</v>
      </c>
      <c r="J161" s="25">
        <v>5.7679999999999998</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1205</v>
      </c>
      <c r="J162" s="25" t="s">
        <v>1205</v>
      </c>
      <c r="K162" s="26" t="s">
        <v>107</v>
      </c>
      <c r="L162" s="27" t="str">
        <f t="shared" si="60"/>
        <v>N/A</v>
      </c>
    </row>
    <row r="163" spans="1:12" x14ac:dyDescent="0.25">
      <c r="A163" s="39" t="s">
        <v>790</v>
      </c>
      <c r="B163" s="22" t="s">
        <v>49</v>
      </c>
      <c r="C163" s="23">
        <v>66530</v>
      </c>
      <c r="D163" s="24" t="str">
        <f t="shared" si="64"/>
        <v>N/A</v>
      </c>
      <c r="E163" s="23">
        <v>72977</v>
      </c>
      <c r="F163" s="24" t="str">
        <f t="shared" si="65"/>
        <v>N/A</v>
      </c>
      <c r="G163" s="23">
        <v>80153</v>
      </c>
      <c r="H163" s="24" t="str">
        <f t="shared" si="66"/>
        <v>N/A</v>
      </c>
      <c r="I163" s="25">
        <v>9.69</v>
      </c>
      <c r="J163" s="25">
        <v>9.8330000000000002</v>
      </c>
      <c r="K163" s="26" t="s">
        <v>107</v>
      </c>
      <c r="L163" s="27" t="str">
        <f t="shared" si="60"/>
        <v>Yes</v>
      </c>
    </row>
    <row r="164" spans="1:12" x14ac:dyDescent="0.25">
      <c r="A164" s="39" t="s">
        <v>722</v>
      </c>
      <c r="B164" s="22" t="s">
        <v>49</v>
      </c>
      <c r="C164" s="23">
        <v>56224</v>
      </c>
      <c r="D164" s="24" t="str">
        <f t="shared" si="64"/>
        <v>N/A</v>
      </c>
      <c r="E164" s="23">
        <v>58776</v>
      </c>
      <c r="F164" s="24" t="str">
        <f t="shared" si="65"/>
        <v>N/A</v>
      </c>
      <c r="G164" s="23">
        <v>62884</v>
      </c>
      <c r="H164" s="24" t="str">
        <f t="shared" si="66"/>
        <v>N/A</v>
      </c>
      <c r="I164" s="25">
        <v>4.5389999999999997</v>
      </c>
      <c r="J164" s="25">
        <v>6.9889999999999999</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2674708</v>
      </c>
      <c r="D166" s="24" t="str">
        <f t="shared" si="64"/>
        <v>N/A</v>
      </c>
      <c r="E166" s="23">
        <v>2722072</v>
      </c>
      <c r="F166" s="24" t="str">
        <f t="shared" si="65"/>
        <v>N/A</v>
      </c>
      <c r="G166" s="23">
        <v>2949764</v>
      </c>
      <c r="H166" s="24" t="str">
        <f t="shared" si="66"/>
        <v>N/A</v>
      </c>
      <c r="I166" s="25">
        <v>1.7709999999999999</v>
      </c>
      <c r="J166" s="25">
        <v>8.3650000000000002</v>
      </c>
      <c r="K166" s="26" t="s">
        <v>107</v>
      </c>
      <c r="L166" s="27" t="str">
        <f t="shared" si="60"/>
        <v>Yes</v>
      </c>
    </row>
    <row r="167" spans="1:12" x14ac:dyDescent="0.25">
      <c r="A167" s="39" t="s">
        <v>709</v>
      </c>
      <c r="B167" s="22" t="s">
        <v>49</v>
      </c>
      <c r="C167" s="23">
        <v>143445</v>
      </c>
      <c r="D167" s="24" t="str">
        <f t="shared" si="64"/>
        <v>N/A</v>
      </c>
      <c r="E167" s="23">
        <v>143681</v>
      </c>
      <c r="F167" s="24" t="str">
        <f t="shared" si="65"/>
        <v>N/A</v>
      </c>
      <c r="G167" s="23">
        <v>164808</v>
      </c>
      <c r="H167" s="24" t="str">
        <f t="shared" si="66"/>
        <v>N/A</v>
      </c>
      <c r="I167" s="25">
        <v>0.16450000000000001</v>
      </c>
      <c r="J167" s="25">
        <v>14.7</v>
      </c>
      <c r="K167" s="26" t="s">
        <v>107</v>
      </c>
      <c r="L167" s="27" t="str">
        <f t="shared" si="60"/>
        <v>No</v>
      </c>
    </row>
    <row r="168" spans="1:12" x14ac:dyDescent="0.25">
      <c r="A168" s="39" t="s">
        <v>710</v>
      </c>
      <c r="B168" s="22" t="s">
        <v>49</v>
      </c>
      <c r="C168" s="23">
        <v>4666</v>
      </c>
      <c r="D168" s="24" t="str">
        <f t="shared" si="64"/>
        <v>N/A</v>
      </c>
      <c r="E168" s="23">
        <v>5303</v>
      </c>
      <c r="F168" s="24" t="str">
        <f t="shared" si="65"/>
        <v>N/A</v>
      </c>
      <c r="G168" s="23">
        <v>8419</v>
      </c>
      <c r="H168" s="24" t="str">
        <f t="shared" si="66"/>
        <v>N/A</v>
      </c>
      <c r="I168" s="25">
        <v>13.65</v>
      </c>
      <c r="J168" s="25">
        <v>58.76</v>
      </c>
      <c r="K168" s="26" t="s">
        <v>107</v>
      </c>
      <c r="L168" s="27" t="str">
        <f t="shared" si="60"/>
        <v>No</v>
      </c>
    </row>
    <row r="169" spans="1:12" x14ac:dyDescent="0.25">
      <c r="A169" s="39" t="s">
        <v>711</v>
      </c>
      <c r="B169" s="22" t="s">
        <v>49</v>
      </c>
      <c r="C169" s="23">
        <v>2754</v>
      </c>
      <c r="D169" s="24" t="str">
        <f t="shared" si="64"/>
        <v>N/A</v>
      </c>
      <c r="E169" s="23">
        <v>2423</v>
      </c>
      <c r="F169" s="24" t="str">
        <f t="shared" si="65"/>
        <v>N/A</v>
      </c>
      <c r="G169" s="23">
        <v>2296</v>
      </c>
      <c r="H169" s="24" t="str">
        <f t="shared" si="66"/>
        <v>N/A</v>
      </c>
      <c r="I169" s="25">
        <v>-12</v>
      </c>
      <c r="J169" s="25">
        <v>-5.24</v>
      </c>
      <c r="K169" s="26" t="s">
        <v>107</v>
      </c>
      <c r="L169" s="27" t="str">
        <f t="shared" si="60"/>
        <v>Yes</v>
      </c>
    </row>
    <row r="170" spans="1:12" x14ac:dyDescent="0.25">
      <c r="A170" s="39" t="s">
        <v>712</v>
      </c>
      <c r="B170" s="22" t="s">
        <v>49</v>
      </c>
      <c r="C170" s="23">
        <v>2176185</v>
      </c>
      <c r="D170" s="24" t="str">
        <f t="shared" si="64"/>
        <v>N/A</v>
      </c>
      <c r="E170" s="23">
        <v>2208566</v>
      </c>
      <c r="F170" s="24" t="str">
        <f t="shared" si="65"/>
        <v>N/A</v>
      </c>
      <c r="G170" s="23">
        <v>2417378</v>
      </c>
      <c r="H170" s="24" t="str">
        <f t="shared" si="66"/>
        <v>N/A</v>
      </c>
      <c r="I170" s="25">
        <v>1.488</v>
      </c>
      <c r="J170" s="25">
        <v>9.4550000000000001</v>
      </c>
      <c r="K170" s="26" t="s">
        <v>107</v>
      </c>
      <c r="L170" s="27" t="str">
        <f t="shared" si="60"/>
        <v>Yes</v>
      </c>
    </row>
    <row r="171" spans="1:12" x14ac:dyDescent="0.25">
      <c r="A171" s="39" t="s">
        <v>713</v>
      </c>
      <c r="B171" s="22" t="s">
        <v>49</v>
      </c>
      <c r="C171" s="23">
        <v>286486</v>
      </c>
      <c r="D171" s="24" t="str">
        <f t="shared" si="64"/>
        <v>N/A</v>
      </c>
      <c r="E171" s="23">
        <v>294426</v>
      </c>
      <c r="F171" s="24" t="str">
        <f t="shared" si="65"/>
        <v>N/A</v>
      </c>
      <c r="G171" s="23">
        <v>286245</v>
      </c>
      <c r="H171" s="24" t="str">
        <f t="shared" si="66"/>
        <v>N/A</v>
      </c>
      <c r="I171" s="25">
        <v>2.7719999999999998</v>
      </c>
      <c r="J171" s="25">
        <v>-2.78</v>
      </c>
      <c r="K171" s="26" t="s">
        <v>107</v>
      </c>
      <c r="L171" s="27" t="str">
        <f t="shared" si="60"/>
        <v>Yes</v>
      </c>
    </row>
    <row r="172" spans="1:12" x14ac:dyDescent="0.25">
      <c r="A172" s="39" t="s">
        <v>714</v>
      </c>
      <c r="B172" s="22" t="s">
        <v>49</v>
      </c>
      <c r="C172" s="23">
        <v>61172</v>
      </c>
      <c r="D172" s="24" t="str">
        <f t="shared" si="64"/>
        <v>N/A</v>
      </c>
      <c r="E172" s="23">
        <v>67673</v>
      </c>
      <c r="F172" s="24" t="str">
        <f t="shared" si="65"/>
        <v>N/A</v>
      </c>
      <c r="G172" s="23">
        <v>70585</v>
      </c>
      <c r="H172" s="24" t="str">
        <f t="shared" si="66"/>
        <v>N/A</v>
      </c>
      <c r="I172" s="25">
        <v>10.63</v>
      </c>
      <c r="J172" s="25">
        <v>4.3029999999999999</v>
      </c>
      <c r="K172" s="26" t="s">
        <v>107</v>
      </c>
      <c r="L172" s="27" t="str">
        <f t="shared" si="60"/>
        <v>Yes</v>
      </c>
    </row>
    <row r="173" spans="1:12" x14ac:dyDescent="0.25">
      <c r="A173" s="39" t="s">
        <v>715</v>
      </c>
      <c r="B173" s="22" t="s">
        <v>49</v>
      </c>
      <c r="C173" s="23">
        <v>0</v>
      </c>
      <c r="D173" s="24" t="str">
        <f t="shared" si="64"/>
        <v>N/A</v>
      </c>
      <c r="E173" s="23">
        <v>0</v>
      </c>
      <c r="F173" s="24" t="str">
        <f t="shared" si="65"/>
        <v>N/A</v>
      </c>
      <c r="G173" s="23">
        <v>33</v>
      </c>
      <c r="H173" s="24" t="str">
        <f t="shared" si="66"/>
        <v>N/A</v>
      </c>
      <c r="I173" s="25" t="s">
        <v>1205</v>
      </c>
      <c r="J173" s="25" t="s">
        <v>1205</v>
      </c>
      <c r="K173" s="26" t="s">
        <v>107</v>
      </c>
      <c r="L173" s="27" t="str">
        <f t="shared" si="60"/>
        <v>N/A</v>
      </c>
    </row>
    <row r="174" spans="1:12" x14ac:dyDescent="0.25">
      <c r="A174" s="42" t="s">
        <v>530</v>
      </c>
      <c r="B174" s="22" t="s">
        <v>49</v>
      </c>
      <c r="C174" s="23">
        <v>576778</v>
      </c>
      <c r="D174" s="24" t="str">
        <f t="shared" si="64"/>
        <v>N/A</v>
      </c>
      <c r="E174" s="23">
        <v>615466</v>
      </c>
      <c r="F174" s="24" t="str">
        <f t="shared" si="65"/>
        <v>N/A</v>
      </c>
      <c r="G174" s="23">
        <v>631414</v>
      </c>
      <c r="H174" s="24" t="str">
        <f t="shared" si="66"/>
        <v>N/A</v>
      </c>
      <c r="I174" s="25">
        <v>6.7080000000000002</v>
      </c>
      <c r="J174" s="25">
        <v>2.5910000000000002</v>
      </c>
      <c r="K174" s="26" t="s">
        <v>107</v>
      </c>
      <c r="L174" s="27" t="str">
        <f t="shared" si="60"/>
        <v>Yes</v>
      </c>
    </row>
    <row r="175" spans="1:12" x14ac:dyDescent="0.25">
      <c r="A175" s="39" t="s">
        <v>716</v>
      </c>
      <c r="B175" s="22" t="s">
        <v>49</v>
      </c>
      <c r="C175" s="23">
        <v>55127</v>
      </c>
      <c r="D175" s="24" t="str">
        <f t="shared" si="64"/>
        <v>N/A</v>
      </c>
      <c r="E175" s="23">
        <v>58162</v>
      </c>
      <c r="F175" s="24" t="str">
        <f t="shared" si="65"/>
        <v>N/A</v>
      </c>
      <c r="G175" s="23">
        <v>62694</v>
      </c>
      <c r="H175" s="24" t="str">
        <f t="shared" si="66"/>
        <v>N/A</v>
      </c>
      <c r="I175" s="25">
        <v>5.5049999999999999</v>
      </c>
      <c r="J175" s="25">
        <v>7.7919999999999998</v>
      </c>
      <c r="K175" s="26" t="s">
        <v>107</v>
      </c>
      <c r="L175" s="27" t="str">
        <f t="shared" si="60"/>
        <v>Yes</v>
      </c>
    </row>
    <row r="176" spans="1:12" x14ac:dyDescent="0.25">
      <c r="A176" s="39" t="s">
        <v>717</v>
      </c>
      <c r="B176" s="22" t="s">
        <v>49</v>
      </c>
      <c r="C176" s="23">
        <v>7757</v>
      </c>
      <c r="D176" s="24" t="str">
        <f t="shared" si="64"/>
        <v>N/A</v>
      </c>
      <c r="E176" s="23">
        <v>8744</v>
      </c>
      <c r="F176" s="24" t="str">
        <f t="shared" si="65"/>
        <v>N/A</v>
      </c>
      <c r="G176" s="23">
        <v>12897</v>
      </c>
      <c r="H176" s="24" t="str">
        <f t="shared" si="66"/>
        <v>N/A</v>
      </c>
      <c r="I176" s="25">
        <v>12.72</v>
      </c>
      <c r="J176" s="25">
        <v>47.5</v>
      </c>
      <c r="K176" s="26" t="s">
        <v>107</v>
      </c>
      <c r="L176" s="27" t="str">
        <f t="shared" si="60"/>
        <v>No</v>
      </c>
    </row>
    <row r="177" spans="1:12" x14ac:dyDescent="0.25">
      <c r="A177" s="39" t="s">
        <v>718</v>
      </c>
      <c r="B177" s="22" t="s">
        <v>49</v>
      </c>
      <c r="C177" s="23">
        <v>66017</v>
      </c>
      <c r="D177" s="24" t="str">
        <f t="shared" si="64"/>
        <v>N/A</v>
      </c>
      <c r="E177" s="23">
        <v>57746</v>
      </c>
      <c r="F177" s="24" t="str">
        <f t="shared" si="65"/>
        <v>N/A</v>
      </c>
      <c r="G177" s="23">
        <v>54267</v>
      </c>
      <c r="H177" s="24" t="str">
        <f t="shared" si="66"/>
        <v>N/A</v>
      </c>
      <c r="I177" s="25">
        <v>-12.5</v>
      </c>
      <c r="J177" s="25">
        <v>-6.02</v>
      </c>
      <c r="K177" s="26" t="s">
        <v>107</v>
      </c>
      <c r="L177" s="27" t="str">
        <f t="shared" si="60"/>
        <v>Yes</v>
      </c>
    </row>
    <row r="178" spans="1:12" x14ac:dyDescent="0.25">
      <c r="A178" s="39" t="s">
        <v>719</v>
      </c>
      <c r="B178" s="22" t="s">
        <v>49</v>
      </c>
      <c r="C178" s="23">
        <v>343144</v>
      </c>
      <c r="D178" s="24" t="str">
        <f t="shared" si="64"/>
        <v>N/A</v>
      </c>
      <c r="E178" s="23">
        <v>388581</v>
      </c>
      <c r="F178" s="24" t="str">
        <f t="shared" si="65"/>
        <v>N/A</v>
      </c>
      <c r="G178" s="23">
        <v>256473</v>
      </c>
      <c r="H178" s="24" t="str">
        <f t="shared" si="66"/>
        <v>N/A</v>
      </c>
      <c r="I178" s="25">
        <v>13.24</v>
      </c>
      <c r="J178" s="25">
        <v>-34</v>
      </c>
      <c r="K178" s="26" t="s">
        <v>107</v>
      </c>
      <c r="L178" s="27" t="str">
        <f t="shared" si="60"/>
        <v>No</v>
      </c>
    </row>
    <row r="179" spans="1:12" x14ac:dyDescent="0.25">
      <c r="A179" s="39" t="s">
        <v>720</v>
      </c>
      <c r="B179" s="22" t="s">
        <v>49</v>
      </c>
      <c r="C179" s="23">
        <v>104733</v>
      </c>
      <c r="D179" s="24" t="str">
        <f t="shared" si="64"/>
        <v>N/A</v>
      </c>
      <c r="E179" s="23">
        <v>102233</v>
      </c>
      <c r="F179" s="24" t="str">
        <f t="shared" si="65"/>
        <v>N/A</v>
      </c>
      <c r="G179" s="23">
        <v>105027</v>
      </c>
      <c r="H179" s="24" t="str">
        <f t="shared" si="66"/>
        <v>N/A</v>
      </c>
      <c r="I179" s="25">
        <v>-2.39</v>
      </c>
      <c r="J179" s="25">
        <v>2.7330000000000001</v>
      </c>
      <c r="K179" s="26" t="s">
        <v>107</v>
      </c>
      <c r="L179" s="27" t="str">
        <f t="shared" si="60"/>
        <v>Yes</v>
      </c>
    </row>
    <row r="180" spans="1:12" x14ac:dyDescent="0.25">
      <c r="A180" s="39" t="s">
        <v>721</v>
      </c>
      <c r="B180" s="22" t="s">
        <v>49</v>
      </c>
      <c r="C180" s="23">
        <v>0</v>
      </c>
      <c r="D180" s="24" t="str">
        <f t="shared" si="64"/>
        <v>N/A</v>
      </c>
      <c r="E180" s="23">
        <v>0</v>
      </c>
      <c r="F180" s="24" t="str">
        <f t="shared" si="65"/>
        <v>N/A</v>
      </c>
      <c r="G180" s="23">
        <v>140056</v>
      </c>
      <c r="H180" s="24" t="str">
        <f t="shared" si="66"/>
        <v>N/A</v>
      </c>
      <c r="I180" s="25" t="s">
        <v>1205</v>
      </c>
      <c r="J180" s="25" t="s">
        <v>1205</v>
      </c>
      <c r="K180" s="26" t="s">
        <v>107</v>
      </c>
      <c r="L180" s="27" t="str">
        <f t="shared" si="60"/>
        <v>N/A</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110916</v>
      </c>
      <c r="D183" s="24" t="str">
        <f t="shared" ref="D183:D188" si="67">IF($B183="N/A","N/A",IF(C183&gt;10,"No",IF(C183&lt;-10,"No","Yes")))</f>
        <v>N/A</v>
      </c>
      <c r="E183" s="30">
        <v>108746</v>
      </c>
      <c r="F183" s="24" t="str">
        <f t="shared" ref="F183:F188" si="68">IF($B183="N/A","N/A",IF(E183&gt;10,"No",IF(E183&lt;-10,"No","Yes")))</f>
        <v>N/A</v>
      </c>
      <c r="G183" s="30">
        <v>107437</v>
      </c>
      <c r="H183" s="24" t="str">
        <f t="shared" ref="H183:H188" si="69">IF($B183="N/A","N/A",IF(G183&gt;10,"No",IF(G183&lt;-10,"No","Yes")))</f>
        <v>N/A</v>
      </c>
      <c r="I183" s="25">
        <v>-1.96</v>
      </c>
      <c r="J183" s="25">
        <v>-1.2</v>
      </c>
      <c r="K183" s="26" t="s">
        <v>1191</v>
      </c>
      <c r="L183" s="27" t="str">
        <f t="shared" ref="L183:L188" si="70">IF(J183="Div by 0", "N/A", IF(K183="N/A","N/A", IF(J183&gt;VALUE(MID(K183,1,2)), "No", IF(J183&lt;-1*VALUE(MID(K183,1,2)), "No", "Yes"))))</f>
        <v>Yes</v>
      </c>
    </row>
    <row r="184" spans="1:12" x14ac:dyDescent="0.25">
      <c r="A184" s="78" t="s">
        <v>1075</v>
      </c>
      <c r="B184" s="26" t="s">
        <v>49</v>
      </c>
      <c r="C184" s="25">
        <v>2.6099755394000002</v>
      </c>
      <c r="D184" s="24" t="str">
        <f t="shared" si="67"/>
        <v>N/A</v>
      </c>
      <c r="E184" s="25">
        <v>2.4855904733999998</v>
      </c>
      <c r="F184" s="24" t="str">
        <f t="shared" si="68"/>
        <v>N/A</v>
      </c>
      <c r="G184" s="25">
        <v>2.3055600441999999</v>
      </c>
      <c r="H184" s="24" t="str">
        <f t="shared" si="69"/>
        <v>N/A</v>
      </c>
      <c r="I184" s="25">
        <v>-4.7699999999999996</v>
      </c>
      <c r="J184" s="25">
        <v>-7.24</v>
      </c>
      <c r="K184" s="26" t="s">
        <v>1191</v>
      </c>
      <c r="L184" s="27" t="str">
        <f t="shared" si="70"/>
        <v>Yes</v>
      </c>
    </row>
    <row r="185" spans="1:12" x14ac:dyDescent="0.25">
      <c r="A185" s="3" t="s">
        <v>1076</v>
      </c>
      <c r="B185" s="26" t="s">
        <v>49</v>
      </c>
      <c r="C185" s="25">
        <v>17.638959160999999</v>
      </c>
      <c r="D185" s="24" t="str">
        <f t="shared" si="67"/>
        <v>N/A</v>
      </c>
      <c r="E185" s="25">
        <v>16.989343935000001</v>
      </c>
      <c r="F185" s="24" t="str">
        <f t="shared" si="68"/>
        <v>N/A</v>
      </c>
      <c r="G185" s="25">
        <v>16.599329862000001</v>
      </c>
      <c r="H185" s="24" t="str">
        <f t="shared" si="69"/>
        <v>N/A</v>
      </c>
      <c r="I185" s="25">
        <v>-3.68</v>
      </c>
      <c r="J185" s="25">
        <v>-2.2999999999999998</v>
      </c>
      <c r="K185" s="26" t="s">
        <v>1191</v>
      </c>
      <c r="L185" s="27" t="str">
        <f t="shared" si="70"/>
        <v>Yes</v>
      </c>
    </row>
    <row r="186" spans="1:12" x14ac:dyDescent="0.25">
      <c r="A186" s="3" t="s">
        <v>1077</v>
      </c>
      <c r="B186" s="26" t="s">
        <v>49</v>
      </c>
      <c r="C186" s="25">
        <v>5.4187906594999999</v>
      </c>
      <c r="D186" s="24" t="str">
        <f t="shared" si="67"/>
        <v>N/A</v>
      </c>
      <c r="E186" s="25">
        <v>5.1991267209999998</v>
      </c>
      <c r="F186" s="24" t="str">
        <f t="shared" si="68"/>
        <v>N/A</v>
      </c>
      <c r="G186" s="25">
        <v>4.9324190240999997</v>
      </c>
      <c r="H186" s="24" t="str">
        <f t="shared" si="69"/>
        <v>N/A</v>
      </c>
      <c r="I186" s="25">
        <v>-4.05</v>
      </c>
      <c r="J186" s="25">
        <v>-5.13</v>
      </c>
      <c r="K186" s="26" t="s">
        <v>1191</v>
      </c>
      <c r="L186" s="27" t="str">
        <f t="shared" si="70"/>
        <v>Yes</v>
      </c>
    </row>
    <row r="187" spans="1:12" x14ac:dyDescent="0.25">
      <c r="A187" s="3" t="s">
        <v>1078</v>
      </c>
      <c r="B187" s="26" t="s">
        <v>49</v>
      </c>
      <c r="C187" s="25">
        <v>0.14386617160000001</v>
      </c>
      <c r="D187" s="24" t="str">
        <f t="shared" si="67"/>
        <v>N/A</v>
      </c>
      <c r="E187" s="25">
        <v>0.10131987689999999</v>
      </c>
      <c r="F187" s="24" t="str">
        <f t="shared" si="68"/>
        <v>N/A</v>
      </c>
      <c r="G187" s="25">
        <v>8.0447113700000003E-2</v>
      </c>
      <c r="H187" s="24" t="str">
        <f t="shared" si="69"/>
        <v>N/A</v>
      </c>
      <c r="I187" s="25">
        <v>-29.6</v>
      </c>
      <c r="J187" s="25">
        <v>-20.6</v>
      </c>
      <c r="K187" s="26" t="s">
        <v>1191</v>
      </c>
      <c r="L187" s="27" t="str">
        <f t="shared" si="70"/>
        <v>Yes</v>
      </c>
    </row>
    <row r="188" spans="1:12" x14ac:dyDescent="0.25">
      <c r="A188" s="3" t="s">
        <v>1079</v>
      </c>
      <c r="B188" s="26" t="s">
        <v>49</v>
      </c>
      <c r="C188" s="25">
        <v>1.43902853E-2</v>
      </c>
      <c r="D188" s="24" t="str">
        <f t="shared" si="67"/>
        <v>N/A</v>
      </c>
      <c r="E188" s="25">
        <v>1.4298109099999999E-2</v>
      </c>
      <c r="F188" s="24" t="str">
        <f t="shared" si="68"/>
        <v>N/A</v>
      </c>
      <c r="G188" s="25">
        <v>1.2669975599999999E-2</v>
      </c>
      <c r="H188" s="24" t="str">
        <f t="shared" si="69"/>
        <v>N/A</v>
      </c>
      <c r="I188" s="25">
        <v>-0.64100000000000001</v>
      </c>
      <c r="J188" s="25">
        <v>-11.4</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146262</v>
      </c>
      <c r="D190" s="24" t="str">
        <f t="shared" ref="D190:D196" si="71">IF($B190="N/A","N/A",IF(C190&gt;10,"No",IF(C190&lt;-10,"No","Yes")))</f>
        <v>N/A</v>
      </c>
      <c r="E190" s="23">
        <v>153242</v>
      </c>
      <c r="F190" s="24" t="str">
        <f t="shared" ref="F190:F196" si="72">IF($B190="N/A","N/A",IF(E190&gt;10,"No",IF(E190&lt;-10,"No","Yes")))</f>
        <v>N/A</v>
      </c>
      <c r="G190" s="23">
        <v>158283</v>
      </c>
      <c r="H190" s="24" t="str">
        <f t="shared" ref="H190:H196" si="73">IF($B190="N/A","N/A",IF(G190&gt;10,"No",IF(G190&lt;-10,"No","Yes")))</f>
        <v>N/A</v>
      </c>
      <c r="I190" s="25">
        <v>4.7720000000000002</v>
      </c>
      <c r="J190" s="25">
        <v>3.29</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3.4417058164999998</v>
      </c>
      <c r="D191" s="24" t="str">
        <f t="shared" si="71"/>
        <v>N/A</v>
      </c>
      <c r="E191" s="29">
        <v>3.5026286514999998</v>
      </c>
      <c r="F191" s="24" t="str">
        <f t="shared" si="72"/>
        <v>N/A</v>
      </c>
      <c r="G191" s="29">
        <v>3.3966972316000001</v>
      </c>
      <c r="H191" s="24" t="str">
        <f t="shared" si="73"/>
        <v>N/A</v>
      </c>
      <c r="I191" s="25">
        <v>1.77</v>
      </c>
      <c r="J191" s="25">
        <v>-3.02</v>
      </c>
      <c r="K191" s="26" t="s">
        <v>1191</v>
      </c>
      <c r="L191" s="27" t="str">
        <f t="shared" si="74"/>
        <v>Yes</v>
      </c>
    </row>
    <row r="192" spans="1:12" ht="12.75" customHeight="1" x14ac:dyDescent="0.25">
      <c r="A192" s="3" t="s">
        <v>1082</v>
      </c>
      <c r="B192" s="22" t="s">
        <v>49</v>
      </c>
      <c r="C192" s="29">
        <v>16.896195618</v>
      </c>
      <c r="D192" s="24" t="str">
        <f t="shared" si="71"/>
        <v>N/A</v>
      </c>
      <c r="E192" s="29">
        <v>17.200150673</v>
      </c>
      <c r="F192" s="24" t="str">
        <f t="shared" si="72"/>
        <v>N/A</v>
      </c>
      <c r="G192" s="29">
        <v>16.601808516999998</v>
      </c>
      <c r="H192" s="24" t="str">
        <f t="shared" si="73"/>
        <v>N/A</v>
      </c>
      <c r="I192" s="25">
        <v>1.7989999999999999</v>
      </c>
      <c r="J192" s="25">
        <v>-3.48</v>
      </c>
      <c r="K192" s="26" t="s">
        <v>1191</v>
      </c>
      <c r="L192" s="27" t="str">
        <f t="shared" si="74"/>
        <v>Yes</v>
      </c>
    </row>
    <row r="193" spans="1:12" ht="12.75" customHeight="1" x14ac:dyDescent="0.25">
      <c r="A193" s="3" t="s">
        <v>1083</v>
      </c>
      <c r="B193" s="22" t="s">
        <v>49</v>
      </c>
      <c r="C193" s="29">
        <v>11.804388661999999</v>
      </c>
      <c r="D193" s="24" t="str">
        <f t="shared" si="71"/>
        <v>N/A</v>
      </c>
      <c r="E193" s="29">
        <v>11.938723022</v>
      </c>
      <c r="F193" s="24" t="str">
        <f t="shared" si="72"/>
        <v>N/A</v>
      </c>
      <c r="G193" s="29">
        <v>12.216391418000001</v>
      </c>
      <c r="H193" s="24" t="str">
        <f t="shared" si="73"/>
        <v>N/A</v>
      </c>
      <c r="I193" s="25">
        <v>1.1379999999999999</v>
      </c>
      <c r="J193" s="25">
        <v>2.3260000000000001</v>
      </c>
      <c r="K193" s="26" t="s">
        <v>1191</v>
      </c>
      <c r="L193" s="27" t="str">
        <f t="shared" si="74"/>
        <v>Yes</v>
      </c>
    </row>
    <row r="194" spans="1:12" ht="12.75" customHeight="1" x14ac:dyDescent="0.25">
      <c r="A194" s="3" t="s">
        <v>1084</v>
      </c>
      <c r="B194" s="22" t="s">
        <v>49</v>
      </c>
      <c r="C194" s="29">
        <v>0.19108627929999999</v>
      </c>
      <c r="D194" s="24" t="str">
        <f t="shared" si="71"/>
        <v>N/A</v>
      </c>
      <c r="E194" s="29">
        <v>0.18783485520000001</v>
      </c>
      <c r="F194" s="24" t="str">
        <f t="shared" si="72"/>
        <v>N/A</v>
      </c>
      <c r="G194" s="29">
        <v>0.2011686359</v>
      </c>
      <c r="H194" s="24" t="str">
        <f t="shared" si="73"/>
        <v>N/A</v>
      </c>
      <c r="I194" s="25">
        <v>-1.7</v>
      </c>
      <c r="J194" s="25">
        <v>7.0990000000000002</v>
      </c>
      <c r="K194" s="26" t="s">
        <v>1191</v>
      </c>
      <c r="L194" s="27" t="str">
        <f t="shared" si="74"/>
        <v>Yes</v>
      </c>
    </row>
    <row r="195" spans="1:12" ht="12.75" customHeight="1" x14ac:dyDescent="0.25">
      <c r="A195" s="3" t="s">
        <v>1085</v>
      </c>
      <c r="B195" s="22" t="s">
        <v>49</v>
      </c>
      <c r="C195" s="29">
        <v>0.22174909579999999</v>
      </c>
      <c r="D195" s="24" t="str">
        <f t="shared" si="71"/>
        <v>N/A</v>
      </c>
      <c r="E195" s="29">
        <v>0.1748268791</v>
      </c>
      <c r="F195" s="24" t="str">
        <f t="shared" si="72"/>
        <v>N/A</v>
      </c>
      <c r="G195" s="29">
        <v>0.17500403859999999</v>
      </c>
      <c r="H195" s="24" t="str">
        <f t="shared" si="73"/>
        <v>N/A</v>
      </c>
      <c r="I195" s="25">
        <v>-21.2</v>
      </c>
      <c r="J195" s="25">
        <v>0.1013</v>
      </c>
      <c r="K195" s="26" t="s">
        <v>1191</v>
      </c>
      <c r="L195" s="27" t="str">
        <f t="shared" si="74"/>
        <v>Yes</v>
      </c>
    </row>
    <row r="196" spans="1:12" ht="12.75" customHeight="1" x14ac:dyDescent="0.25">
      <c r="A196" s="78" t="s">
        <v>1086</v>
      </c>
      <c r="B196" s="22" t="s">
        <v>49</v>
      </c>
      <c r="C196" s="23">
        <v>8333</v>
      </c>
      <c r="D196" s="24" t="str">
        <f t="shared" si="71"/>
        <v>N/A</v>
      </c>
      <c r="E196" s="23">
        <v>8939</v>
      </c>
      <c r="F196" s="24" t="str">
        <f t="shared" si="72"/>
        <v>N/A</v>
      </c>
      <c r="G196" s="23">
        <v>8555</v>
      </c>
      <c r="H196" s="24" t="str">
        <f t="shared" si="73"/>
        <v>N/A</v>
      </c>
      <c r="I196" s="25">
        <v>7.2720000000000002</v>
      </c>
      <c r="J196" s="25">
        <v>-4.3</v>
      </c>
      <c r="K196" s="26" t="s">
        <v>1191</v>
      </c>
      <c r="L196" s="27" t="str">
        <f t="shared" si="74"/>
        <v>Yes</v>
      </c>
    </row>
    <row r="197" spans="1:12" ht="25" x14ac:dyDescent="0.25">
      <c r="A197" s="36" t="s">
        <v>1087</v>
      </c>
      <c r="B197" s="22" t="s">
        <v>49</v>
      </c>
      <c r="C197" s="23">
        <v>148711</v>
      </c>
      <c r="D197" s="24" t="str">
        <f>IF($B197="N/A","N/A",IF(C197&gt;10,"No",IF(C197&lt;-10,"No","Yes")))</f>
        <v>N/A</v>
      </c>
      <c r="E197" s="23">
        <v>155814</v>
      </c>
      <c r="F197" s="24" t="str">
        <f>IF($B197="N/A","N/A",IF(E197&gt;10,"No",IF(E197&lt;-10,"No","Yes")))</f>
        <v>N/A</v>
      </c>
      <c r="G197" s="23">
        <v>161604</v>
      </c>
      <c r="H197" s="24" t="str">
        <f>IF($B197="N/A","N/A",IF(G197&gt;10,"No",IF(G197&lt;-10,"No","Yes")))</f>
        <v>N/A</v>
      </c>
      <c r="I197" s="25">
        <v>4.7759999999999998</v>
      </c>
      <c r="J197" s="25">
        <v>3.7160000000000002</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69468</v>
      </c>
      <c r="D199" s="24" t="str">
        <f t="shared" ref="D199:D272" si="75">IF($B199="N/A","N/A",IF(C199&gt;10,"No",IF(C199&lt;-10,"No","Yes")))</f>
        <v>N/A</v>
      </c>
      <c r="E199" s="23">
        <v>67275</v>
      </c>
      <c r="F199" s="24" t="str">
        <f t="shared" ref="F199:F272" si="76">IF($B199="N/A","N/A",IF(E199&gt;10,"No",IF(E199&lt;-10,"No","Yes")))</f>
        <v>N/A</v>
      </c>
      <c r="G199" s="23">
        <v>69195</v>
      </c>
      <c r="H199" s="24" t="str">
        <f t="shared" ref="H199:H251" si="77">IF($B199="N/A","N/A",IF(G199&gt;10,"No",IF(G199&lt;-10,"No","Yes")))</f>
        <v>N/A</v>
      </c>
      <c r="I199" s="25">
        <v>-3.16</v>
      </c>
      <c r="J199" s="25">
        <v>2.8540000000000001</v>
      </c>
      <c r="K199" s="26" t="s">
        <v>1191</v>
      </c>
      <c r="L199" s="27" t="str">
        <f t="shared" ref="L199:L235" si="78">IF(J199="Div by 0", "N/A", IF(K199="N/A","N/A", IF(J199&gt;VALUE(MID(K199,1,2)), "No", IF(J199&lt;-1*VALUE(MID(K199,1,2)), "No", "Yes"))))</f>
        <v>Yes</v>
      </c>
    </row>
    <row r="200" spans="1:12" x14ac:dyDescent="0.25">
      <c r="A200" s="40" t="s">
        <v>322</v>
      </c>
      <c r="B200" s="22" t="s">
        <v>49</v>
      </c>
      <c r="C200" s="29">
        <v>1.6346584873000001</v>
      </c>
      <c r="D200" s="24" t="str">
        <f t="shared" si="75"/>
        <v>N/A</v>
      </c>
      <c r="E200" s="29">
        <v>1.5376942518000001</v>
      </c>
      <c r="F200" s="24" t="str">
        <f t="shared" si="76"/>
        <v>N/A</v>
      </c>
      <c r="G200" s="29">
        <v>1.4849002415999999</v>
      </c>
      <c r="H200" s="24" t="str">
        <f t="shared" si="77"/>
        <v>N/A</v>
      </c>
      <c r="I200" s="25">
        <v>-5.93</v>
      </c>
      <c r="J200" s="25">
        <v>-3.43</v>
      </c>
      <c r="K200" s="26" t="s">
        <v>1191</v>
      </c>
      <c r="L200" s="27" t="str">
        <f t="shared" si="78"/>
        <v>Yes</v>
      </c>
    </row>
    <row r="201" spans="1:12" x14ac:dyDescent="0.25">
      <c r="A201" s="3" t="s">
        <v>594</v>
      </c>
      <c r="B201" s="22" t="s">
        <v>49</v>
      </c>
      <c r="C201" s="29">
        <v>7.3925187655000002</v>
      </c>
      <c r="D201" s="24" t="str">
        <f t="shared" si="75"/>
        <v>N/A</v>
      </c>
      <c r="E201" s="29">
        <v>6.4928021639000004</v>
      </c>
      <c r="F201" s="24" t="str">
        <f t="shared" si="76"/>
        <v>N/A</v>
      </c>
      <c r="G201" s="29">
        <v>6.2412542897999996</v>
      </c>
      <c r="H201" s="24" t="str">
        <f t="shared" si="77"/>
        <v>N/A</v>
      </c>
      <c r="I201" s="25">
        <v>-12.2</v>
      </c>
      <c r="J201" s="25">
        <v>-3.87</v>
      </c>
      <c r="K201" s="26" t="s">
        <v>1191</v>
      </c>
      <c r="L201" s="27" t="str">
        <f t="shared" si="78"/>
        <v>Yes</v>
      </c>
    </row>
    <row r="202" spans="1:12" x14ac:dyDescent="0.25">
      <c r="A202" s="3" t="s">
        <v>595</v>
      </c>
      <c r="B202" s="22" t="s">
        <v>49</v>
      </c>
      <c r="C202" s="29">
        <v>6.5518619796999999</v>
      </c>
      <c r="D202" s="24" t="str">
        <f t="shared" si="75"/>
        <v>N/A</v>
      </c>
      <c r="E202" s="29">
        <v>6.3907538314999996</v>
      </c>
      <c r="F202" s="24" t="str">
        <f t="shared" si="76"/>
        <v>N/A</v>
      </c>
      <c r="G202" s="29">
        <v>6.4520853873000004</v>
      </c>
      <c r="H202" s="24" t="str">
        <f t="shared" si="77"/>
        <v>N/A</v>
      </c>
      <c r="I202" s="25">
        <v>-2.46</v>
      </c>
      <c r="J202" s="25">
        <v>0.9597</v>
      </c>
      <c r="K202" s="26" t="s">
        <v>1191</v>
      </c>
      <c r="L202" s="27" t="str">
        <f t="shared" si="78"/>
        <v>Yes</v>
      </c>
    </row>
    <row r="203" spans="1:12" x14ac:dyDescent="0.25">
      <c r="A203" s="3" t="s">
        <v>596</v>
      </c>
      <c r="B203" s="22" t="s">
        <v>49</v>
      </c>
      <c r="C203" s="29">
        <v>1.5665261400000002E-2</v>
      </c>
      <c r="D203" s="24" t="str">
        <f t="shared" si="75"/>
        <v>N/A</v>
      </c>
      <c r="E203" s="29">
        <v>1.86622543E-2</v>
      </c>
      <c r="F203" s="24" t="str">
        <f t="shared" si="76"/>
        <v>N/A</v>
      </c>
      <c r="G203" s="29">
        <v>1.7662429899999998E-2</v>
      </c>
      <c r="H203" s="24" t="str">
        <f t="shared" si="77"/>
        <v>N/A</v>
      </c>
      <c r="I203" s="25">
        <v>19.13</v>
      </c>
      <c r="J203" s="25">
        <v>-5.36</v>
      </c>
      <c r="K203" s="26" t="s">
        <v>1191</v>
      </c>
      <c r="L203" s="27" t="str">
        <f t="shared" si="78"/>
        <v>Yes</v>
      </c>
    </row>
    <row r="204" spans="1:12" x14ac:dyDescent="0.25">
      <c r="A204" s="3" t="s">
        <v>597</v>
      </c>
      <c r="B204" s="22" t="s">
        <v>49</v>
      </c>
      <c r="C204" s="29">
        <v>1.5603924E-3</v>
      </c>
      <c r="D204" s="24" t="str">
        <f t="shared" si="75"/>
        <v>N/A</v>
      </c>
      <c r="E204" s="29">
        <v>1.9497421E-3</v>
      </c>
      <c r="F204" s="24" t="str">
        <f t="shared" si="76"/>
        <v>N/A</v>
      </c>
      <c r="G204" s="29">
        <v>1.4253722999999999E-3</v>
      </c>
      <c r="H204" s="24" t="str">
        <f t="shared" si="77"/>
        <v>N/A</v>
      </c>
      <c r="I204" s="25">
        <v>24.95</v>
      </c>
      <c r="J204" s="25">
        <v>-26.9</v>
      </c>
      <c r="K204" s="26" t="s">
        <v>1191</v>
      </c>
      <c r="L204" s="27" t="str">
        <f t="shared" si="78"/>
        <v>Yes</v>
      </c>
    </row>
    <row r="205" spans="1:12" x14ac:dyDescent="0.25">
      <c r="A205" s="3" t="s">
        <v>543</v>
      </c>
      <c r="B205" s="22" t="s">
        <v>49</v>
      </c>
      <c r="C205" s="23">
        <v>31516</v>
      </c>
      <c r="D205" s="24" t="str">
        <f>IF($B205="N/A","N/A",IF(C205&gt;10,"No",IF(C205&lt;-10,"No","Yes")))</f>
        <v>N/A</v>
      </c>
      <c r="E205" s="23">
        <v>28182</v>
      </c>
      <c r="F205" s="24" t="str">
        <f>IF($B205="N/A","N/A",IF(E205&gt;10,"No",IF(E205&lt;-10,"No","Yes")))</f>
        <v>N/A</v>
      </c>
      <c r="G205" s="23">
        <v>27328</v>
      </c>
      <c r="H205" s="24" t="str">
        <f>IF($B205="N/A","N/A",IF(G205&gt;10,"No",IF(G205&lt;-10,"No","Yes")))</f>
        <v>N/A</v>
      </c>
      <c r="I205" s="25">
        <v>-10.6</v>
      </c>
      <c r="J205" s="25">
        <v>-3.03</v>
      </c>
      <c r="K205" s="26" t="s">
        <v>1191</v>
      </c>
      <c r="L205" s="27" t="str">
        <f t="shared" ref="L205:L209" si="79">IF(J205="Div by 0", "N/A", IF(K205="N/A","N/A", IF(J205&gt;VALUE(MID(K205,1,2)), "No", IF(J205&lt;-1*VALUE(MID(K205,1,2)), "No", "Yes"))))</f>
        <v>Yes</v>
      </c>
    </row>
    <row r="206" spans="1:12" x14ac:dyDescent="0.25">
      <c r="A206" s="3" t="s">
        <v>544</v>
      </c>
      <c r="B206" s="22" t="s">
        <v>49</v>
      </c>
      <c r="C206" s="23">
        <v>482</v>
      </c>
      <c r="D206" s="24" t="str">
        <f>IF($B206="N/A","N/A",IF(C206&gt;10,"No",IF(C206&lt;-10,"No","Yes")))</f>
        <v>N/A</v>
      </c>
      <c r="E206" s="23">
        <v>431</v>
      </c>
      <c r="F206" s="24" t="str">
        <f>IF($B206="N/A","N/A",IF(E206&gt;10,"No",IF(E206&lt;-10,"No","Yes")))</f>
        <v>N/A</v>
      </c>
      <c r="G206" s="23">
        <v>370</v>
      </c>
      <c r="H206" s="24" t="str">
        <f>IF($B206="N/A","N/A",IF(G206&gt;10,"No",IF(G206&lt;-10,"No","Yes")))</f>
        <v>N/A</v>
      </c>
      <c r="I206" s="25">
        <v>-10.6</v>
      </c>
      <c r="J206" s="25">
        <v>-14.2</v>
      </c>
      <c r="K206" s="26" t="s">
        <v>1191</v>
      </c>
      <c r="L206" s="27" t="str">
        <f t="shared" si="79"/>
        <v>Yes</v>
      </c>
    </row>
    <row r="207" spans="1:12" x14ac:dyDescent="0.25">
      <c r="A207" s="3" t="s">
        <v>545</v>
      </c>
      <c r="B207" s="22" t="s">
        <v>49</v>
      </c>
      <c r="C207" s="23">
        <v>17246</v>
      </c>
      <c r="D207" s="24" t="str">
        <f>IF($B207="N/A","N/A",IF(C207&gt;10,"No",IF(C207&lt;-10,"No","Yes")))</f>
        <v>N/A</v>
      </c>
      <c r="E207" s="23">
        <v>17144</v>
      </c>
      <c r="F207" s="24" t="str">
        <f>IF($B207="N/A","N/A",IF(E207&gt;10,"No",IF(E207&lt;-10,"No","Yes")))</f>
        <v>N/A</v>
      </c>
      <c r="G207" s="23">
        <v>18103</v>
      </c>
      <c r="H207" s="24" t="str">
        <f>IF($B207="N/A","N/A",IF(G207&gt;10,"No",IF(G207&lt;-10,"No","Yes")))</f>
        <v>N/A</v>
      </c>
      <c r="I207" s="25">
        <v>-0.59099999999999997</v>
      </c>
      <c r="J207" s="25">
        <v>5.5940000000000003</v>
      </c>
      <c r="K207" s="26" t="s">
        <v>1191</v>
      </c>
      <c r="L207" s="27" t="str">
        <f t="shared" si="79"/>
        <v>Yes</v>
      </c>
    </row>
    <row r="208" spans="1:12" x14ac:dyDescent="0.25">
      <c r="A208" s="3" t="s">
        <v>546</v>
      </c>
      <c r="B208" s="22" t="s">
        <v>49</v>
      </c>
      <c r="C208" s="23">
        <v>19796</v>
      </c>
      <c r="D208" s="24" t="str">
        <f>IF($B208="N/A","N/A",IF(C208&gt;10,"No",IF(C208&lt;-10,"No","Yes")))</f>
        <v>N/A</v>
      </c>
      <c r="E208" s="23">
        <v>20998</v>
      </c>
      <c r="F208" s="24" t="str">
        <f>IF($B208="N/A","N/A",IF(E208&gt;10,"No",IF(E208&lt;-10,"No","Yes")))</f>
        <v>N/A</v>
      </c>
      <c r="G208" s="23">
        <v>22864</v>
      </c>
      <c r="H208" s="24" t="str">
        <f>IF($B208="N/A","N/A",IF(G208&gt;10,"No",IF(G208&lt;-10,"No","Yes")))</f>
        <v>N/A</v>
      </c>
      <c r="I208" s="25">
        <v>6.0720000000000001</v>
      </c>
      <c r="J208" s="25">
        <v>8.8870000000000005</v>
      </c>
      <c r="K208" s="26" t="s">
        <v>1191</v>
      </c>
      <c r="L208" s="27" t="str">
        <f t="shared" si="79"/>
        <v>Yes</v>
      </c>
    </row>
    <row r="209" spans="1:12" x14ac:dyDescent="0.25">
      <c r="A209" s="3" t="s">
        <v>547</v>
      </c>
      <c r="B209" s="22" t="s">
        <v>49</v>
      </c>
      <c r="C209" s="23">
        <v>428</v>
      </c>
      <c r="D209" s="24" t="str">
        <f>IF($B209="N/A","N/A",IF(C209&gt;10,"No",IF(C209&lt;-10,"No","Yes")))</f>
        <v>N/A</v>
      </c>
      <c r="E209" s="23">
        <v>520</v>
      </c>
      <c r="F209" s="24" t="str">
        <f>IF($B209="N/A","N/A",IF(E209&gt;10,"No",IF(E209&lt;-10,"No","Yes")))</f>
        <v>N/A</v>
      </c>
      <c r="G209" s="23">
        <v>530</v>
      </c>
      <c r="H209" s="24" t="str">
        <f>IF($B209="N/A","N/A",IF(G209&gt;10,"No",IF(G209&lt;-10,"No","Yes")))</f>
        <v>N/A</v>
      </c>
      <c r="I209" s="25">
        <v>21.5</v>
      </c>
      <c r="J209" s="25">
        <v>1.923</v>
      </c>
      <c r="K209" s="26" t="s">
        <v>1191</v>
      </c>
      <c r="L209" s="27" t="str">
        <f t="shared" si="79"/>
        <v>Yes</v>
      </c>
    </row>
    <row r="210" spans="1:12" ht="12.75" customHeight="1" x14ac:dyDescent="0.25">
      <c r="A210" s="78" t="s">
        <v>599</v>
      </c>
      <c r="B210" s="22" t="s">
        <v>49</v>
      </c>
      <c r="C210" s="23">
        <v>46547</v>
      </c>
      <c r="D210" s="24" t="str">
        <f t="shared" si="75"/>
        <v>N/A</v>
      </c>
      <c r="E210" s="23">
        <v>41979</v>
      </c>
      <c r="F210" s="24" t="str">
        <f t="shared" si="76"/>
        <v>N/A</v>
      </c>
      <c r="G210" s="23">
        <v>41307</v>
      </c>
      <c r="H210" s="24" t="str">
        <f t="shared" si="77"/>
        <v>N/A</v>
      </c>
      <c r="I210" s="25">
        <v>-9.81</v>
      </c>
      <c r="J210" s="25">
        <v>-1.6</v>
      </c>
      <c r="K210" s="26" t="s">
        <v>1191</v>
      </c>
      <c r="L210" s="27" t="str">
        <f t="shared" si="78"/>
        <v>Yes</v>
      </c>
    </row>
    <row r="211" spans="1:12" x14ac:dyDescent="0.25">
      <c r="A211" s="3" t="s">
        <v>543</v>
      </c>
      <c r="B211" s="22" t="s">
        <v>49</v>
      </c>
      <c r="C211" s="23">
        <v>31109</v>
      </c>
      <c r="D211" s="24" t="str">
        <f>IF($B211="N/A","N/A",IF(C211&gt;10,"No",IF(C211&lt;-10,"No","Yes")))</f>
        <v>N/A</v>
      </c>
      <c r="E211" s="23">
        <v>27729</v>
      </c>
      <c r="F211" s="24" t="str">
        <f>IF($B211="N/A","N/A",IF(E211&gt;10,"No",IF(E211&lt;-10,"No","Yes")))</f>
        <v>N/A</v>
      </c>
      <c r="G211" s="23">
        <v>26787</v>
      </c>
      <c r="H211" s="24" t="str">
        <f>IF($B211="N/A","N/A",IF(G211&gt;10,"No",IF(G211&lt;-10,"No","Yes")))</f>
        <v>N/A</v>
      </c>
      <c r="I211" s="25">
        <v>-10.9</v>
      </c>
      <c r="J211" s="25">
        <v>-3.4</v>
      </c>
      <c r="K211" s="26" t="s">
        <v>1191</v>
      </c>
      <c r="L211" s="27" t="str">
        <f t="shared" si="78"/>
        <v>Yes</v>
      </c>
    </row>
    <row r="212" spans="1:12" x14ac:dyDescent="0.25">
      <c r="A212" s="3" t="s">
        <v>544</v>
      </c>
      <c r="B212" s="22" t="s">
        <v>49</v>
      </c>
      <c r="C212" s="23">
        <v>460</v>
      </c>
      <c r="D212" s="24" t="str">
        <f>IF($B212="N/A","N/A",IF(C212&gt;10,"No",IF(C212&lt;-10,"No","Yes")))</f>
        <v>N/A</v>
      </c>
      <c r="E212" s="23">
        <v>407</v>
      </c>
      <c r="F212" s="24" t="str">
        <f>IF($B212="N/A","N/A",IF(E212&gt;10,"No",IF(E212&lt;-10,"No","Yes")))</f>
        <v>N/A</v>
      </c>
      <c r="G212" s="23">
        <v>353</v>
      </c>
      <c r="H212" s="24" t="str">
        <f>IF($B212="N/A","N/A",IF(G212&gt;10,"No",IF(G212&lt;-10,"No","Yes")))</f>
        <v>N/A</v>
      </c>
      <c r="I212" s="25">
        <v>-11.5</v>
      </c>
      <c r="J212" s="25">
        <v>-13.3</v>
      </c>
      <c r="K212" s="26" t="s">
        <v>1191</v>
      </c>
      <c r="L212" s="27" t="str">
        <f t="shared" si="78"/>
        <v>Yes</v>
      </c>
    </row>
    <row r="213" spans="1:12" x14ac:dyDescent="0.25">
      <c r="A213" s="3" t="s">
        <v>545</v>
      </c>
      <c r="B213" s="22" t="s">
        <v>49</v>
      </c>
      <c r="C213" s="23">
        <v>9668</v>
      </c>
      <c r="D213" s="24" t="str">
        <f>IF($B213="N/A","N/A",IF(C213&gt;10,"No",IF(C213&lt;-10,"No","Yes")))</f>
        <v>N/A</v>
      </c>
      <c r="E213" s="23">
        <v>8828</v>
      </c>
      <c r="F213" s="24" t="str">
        <f>IF($B213="N/A","N/A",IF(E213&gt;10,"No",IF(E213&lt;-10,"No","Yes")))</f>
        <v>N/A</v>
      </c>
      <c r="G213" s="23">
        <v>8927</v>
      </c>
      <c r="H213" s="24" t="str">
        <f>IF($B213="N/A","N/A",IF(G213&gt;10,"No",IF(G213&lt;-10,"No","Yes")))</f>
        <v>N/A</v>
      </c>
      <c r="I213" s="25">
        <v>-8.69</v>
      </c>
      <c r="J213" s="25">
        <v>1.121</v>
      </c>
      <c r="K213" s="26" t="s">
        <v>1191</v>
      </c>
      <c r="L213" s="27" t="str">
        <f t="shared" si="78"/>
        <v>Yes</v>
      </c>
    </row>
    <row r="214" spans="1:12" x14ac:dyDescent="0.25">
      <c r="A214" s="3" t="s">
        <v>546</v>
      </c>
      <c r="B214" s="22" t="s">
        <v>49</v>
      </c>
      <c r="C214" s="23">
        <v>5301</v>
      </c>
      <c r="D214" s="24" t="str">
        <f>IF($B214="N/A","N/A",IF(C214&gt;10,"No",IF(C214&lt;-10,"No","Yes")))</f>
        <v>N/A</v>
      </c>
      <c r="E214" s="23">
        <v>5000</v>
      </c>
      <c r="F214" s="24" t="str">
        <f>IF($B214="N/A","N/A",IF(E214&gt;10,"No",IF(E214&lt;-10,"No","Yes")))</f>
        <v>N/A</v>
      </c>
      <c r="G214" s="23">
        <v>5231</v>
      </c>
      <c r="H214" s="24" t="str">
        <f>IF($B214="N/A","N/A",IF(G214&gt;10,"No",IF(G214&lt;-10,"No","Yes")))</f>
        <v>N/A</v>
      </c>
      <c r="I214" s="25">
        <v>-5.68</v>
      </c>
      <c r="J214" s="25">
        <v>4.62</v>
      </c>
      <c r="K214" s="26" t="s">
        <v>1191</v>
      </c>
      <c r="L214" s="27" t="str">
        <f t="shared" si="78"/>
        <v>Yes</v>
      </c>
    </row>
    <row r="215" spans="1:12" x14ac:dyDescent="0.25">
      <c r="A215" s="3" t="s">
        <v>547</v>
      </c>
      <c r="B215" s="22" t="s">
        <v>49</v>
      </c>
      <c r="C215" s="23">
        <v>11</v>
      </c>
      <c r="D215" s="24" t="str">
        <f>IF($B215="N/A","N/A",IF(C215&gt;10,"No",IF(C215&lt;-10,"No","Yes")))</f>
        <v>N/A</v>
      </c>
      <c r="E215" s="23">
        <v>15</v>
      </c>
      <c r="F215" s="24" t="str">
        <f>IF($B215="N/A","N/A",IF(E215&gt;10,"No",IF(E215&lt;-10,"No","Yes")))</f>
        <v>N/A</v>
      </c>
      <c r="G215" s="23">
        <v>11</v>
      </c>
      <c r="H215" s="24" t="str">
        <f>IF($B215="N/A","N/A",IF(G215&gt;10,"No",IF(G215&lt;-10,"No","Yes")))</f>
        <v>N/A</v>
      </c>
      <c r="I215" s="25">
        <v>66.67</v>
      </c>
      <c r="J215" s="25">
        <v>-40</v>
      </c>
      <c r="K215" s="26" t="s">
        <v>1191</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152</v>
      </c>
      <c r="D222" s="24" t="str">
        <f t="shared" si="75"/>
        <v>N/A</v>
      </c>
      <c r="E222" s="30">
        <v>160</v>
      </c>
      <c r="F222" s="24" t="str">
        <f t="shared" si="76"/>
        <v>N/A</v>
      </c>
      <c r="G222" s="30">
        <v>162</v>
      </c>
      <c r="H222" s="24" t="str">
        <f t="shared" si="77"/>
        <v>N/A</v>
      </c>
      <c r="I222" s="25">
        <v>5.2629999999999999</v>
      </c>
      <c r="J222" s="25">
        <v>1.25</v>
      </c>
      <c r="K222" s="26" t="s">
        <v>1191</v>
      </c>
      <c r="L222" s="24" t="str">
        <f t="shared" si="78"/>
        <v>Yes</v>
      </c>
    </row>
    <row r="223" spans="1:12" x14ac:dyDescent="0.25">
      <c r="A223" s="3" t="s">
        <v>543</v>
      </c>
      <c r="B223" s="22" t="s">
        <v>49</v>
      </c>
      <c r="C223" s="23">
        <v>11</v>
      </c>
      <c r="D223" s="24" t="str">
        <f t="shared" si="75"/>
        <v>N/A</v>
      </c>
      <c r="E223" s="23">
        <v>11</v>
      </c>
      <c r="F223" s="24" t="str">
        <f t="shared" si="76"/>
        <v>N/A</v>
      </c>
      <c r="G223" s="23">
        <v>11</v>
      </c>
      <c r="H223" s="24" t="str">
        <f t="shared" si="77"/>
        <v>N/A</v>
      </c>
      <c r="I223" s="25">
        <v>0</v>
      </c>
      <c r="J223" s="25">
        <v>33.33</v>
      </c>
      <c r="K223" s="26" t="s">
        <v>1191</v>
      </c>
      <c r="L223" s="27" t="str">
        <f t="shared" si="78"/>
        <v>No</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67</v>
      </c>
      <c r="D225" s="24" t="str">
        <f t="shared" si="75"/>
        <v>N/A</v>
      </c>
      <c r="E225" s="23">
        <v>75</v>
      </c>
      <c r="F225" s="24" t="str">
        <f t="shared" si="76"/>
        <v>N/A</v>
      </c>
      <c r="G225" s="23">
        <v>75</v>
      </c>
      <c r="H225" s="24" t="str">
        <f t="shared" si="77"/>
        <v>N/A</v>
      </c>
      <c r="I225" s="25">
        <v>11.94</v>
      </c>
      <c r="J225" s="25">
        <v>0</v>
      </c>
      <c r="K225" s="26" t="s">
        <v>1191</v>
      </c>
      <c r="L225" s="27" t="str">
        <f t="shared" si="78"/>
        <v>Yes</v>
      </c>
    </row>
    <row r="226" spans="1:12" x14ac:dyDescent="0.25">
      <c r="A226" s="3" t="s">
        <v>546</v>
      </c>
      <c r="B226" s="22" t="s">
        <v>49</v>
      </c>
      <c r="C226" s="23">
        <v>82</v>
      </c>
      <c r="D226" s="24" t="str">
        <f t="shared" si="75"/>
        <v>N/A</v>
      </c>
      <c r="E226" s="23">
        <v>82</v>
      </c>
      <c r="F226" s="24" t="str">
        <f t="shared" si="76"/>
        <v>N/A</v>
      </c>
      <c r="G226" s="23">
        <v>83</v>
      </c>
      <c r="H226" s="24" t="str">
        <f t="shared" si="77"/>
        <v>N/A</v>
      </c>
      <c r="I226" s="25">
        <v>0</v>
      </c>
      <c r="J226" s="25">
        <v>1.22</v>
      </c>
      <c r="K226" s="26" t="s">
        <v>1191</v>
      </c>
      <c r="L226" s="27" t="str">
        <f t="shared" si="78"/>
        <v>Yes</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19170</v>
      </c>
      <c r="D240" s="24" t="str">
        <f t="shared" si="75"/>
        <v>N/A</v>
      </c>
      <c r="E240" s="30">
        <v>20566</v>
      </c>
      <c r="F240" s="24" t="str">
        <f t="shared" si="76"/>
        <v>N/A</v>
      </c>
      <c r="G240" s="30">
        <v>22499</v>
      </c>
      <c r="H240" s="24" t="str">
        <f t="shared" si="77"/>
        <v>N/A</v>
      </c>
      <c r="I240" s="25">
        <v>7.282</v>
      </c>
      <c r="J240" s="25">
        <v>9.3989999999999991</v>
      </c>
      <c r="K240" s="26" t="s">
        <v>1191</v>
      </c>
      <c r="L240" s="24" t="str">
        <f t="shared" si="80"/>
        <v>Yes</v>
      </c>
    </row>
    <row r="241" spans="1:12" x14ac:dyDescent="0.25">
      <c r="A241" s="3" t="s">
        <v>543</v>
      </c>
      <c r="B241" s="22" t="s">
        <v>49</v>
      </c>
      <c r="C241" s="23">
        <v>404</v>
      </c>
      <c r="D241" s="24" t="str">
        <f t="shared" si="75"/>
        <v>N/A</v>
      </c>
      <c r="E241" s="23">
        <v>450</v>
      </c>
      <c r="F241" s="24" t="str">
        <f t="shared" si="76"/>
        <v>N/A</v>
      </c>
      <c r="G241" s="23">
        <v>537</v>
      </c>
      <c r="H241" s="24" t="str">
        <f t="shared" si="77"/>
        <v>N/A</v>
      </c>
      <c r="I241" s="25">
        <v>11.39</v>
      </c>
      <c r="J241" s="25">
        <v>19.329999999999998</v>
      </c>
      <c r="K241" s="26" t="s">
        <v>1191</v>
      </c>
      <c r="L241" s="27" t="str">
        <f t="shared" si="80"/>
        <v>Yes</v>
      </c>
    </row>
    <row r="242" spans="1:12" x14ac:dyDescent="0.25">
      <c r="A242" s="3" t="s">
        <v>544</v>
      </c>
      <c r="B242" s="22" t="s">
        <v>49</v>
      </c>
      <c r="C242" s="23">
        <v>22</v>
      </c>
      <c r="D242" s="24" t="str">
        <f t="shared" si="75"/>
        <v>N/A</v>
      </c>
      <c r="E242" s="23">
        <v>24</v>
      </c>
      <c r="F242" s="24" t="str">
        <f t="shared" si="76"/>
        <v>N/A</v>
      </c>
      <c r="G242" s="23">
        <v>17</v>
      </c>
      <c r="H242" s="24" t="str">
        <f t="shared" si="77"/>
        <v>N/A</v>
      </c>
      <c r="I242" s="25">
        <v>9.0909999999999993</v>
      </c>
      <c r="J242" s="25">
        <v>-29.2</v>
      </c>
      <c r="K242" s="26" t="s">
        <v>1191</v>
      </c>
      <c r="L242" s="27" t="str">
        <f t="shared" si="80"/>
        <v>Yes</v>
      </c>
    </row>
    <row r="243" spans="1:12" x14ac:dyDescent="0.25">
      <c r="A243" s="3" t="s">
        <v>545</v>
      </c>
      <c r="B243" s="22" t="s">
        <v>49</v>
      </c>
      <c r="C243" s="23">
        <v>7478</v>
      </c>
      <c r="D243" s="24" t="str">
        <f t="shared" si="75"/>
        <v>N/A</v>
      </c>
      <c r="E243" s="23">
        <v>8196</v>
      </c>
      <c r="F243" s="24" t="str">
        <f t="shared" si="76"/>
        <v>N/A</v>
      </c>
      <c r="G243" s="23">
        <v>9051</v>
      </c>
      <c r="H243" s="24" t="str">
        <f t="shared" si="77"/>
        <v>N/A</v>
      </c>
      <c r="I243" s="25">
        <v>9.6010000000000009</v>
      </c>
      <c r="J243" s="25">
        <v>10.43</v>
      </c>
      <c r="K243" s="26" t="s">
        <v>1191</v>
      </c>
      <c r="L243" s="27" t="str">
        <f t="shared" si="80"/>
        <v>Yes</v>
      </c>
    </row>
    <row r="244" spans="1:12" x14ac:dyDescent="0.25">
      <c r="A244" s="3" t="s">
        <v>546</v>
      </c>
      <c r="B244" s="22" t="s">
        <v>49</v>
      </c>
      <c r="C244" s="23">
        <v>11077</v>
      </c>
      <c r="D244" s="24" t="str">
        <f t="shared" si="75"/>
        <v>N/A</v>
      </c>
      <c r="E244" s="23">
        <v>11683</v>
      </c>
      <c r="F244" s="24" t="str">
        <f t="shared" si="76"/>
        <v>N/A</v>
      </c>
      <c r="G244" s="23">
        <v>12691</v>
      </c>
      <c r="H244" s="24" t="str">
        <f t="shared" si="77"/>
        <v>N/A</v>
      </c>
      <c r="I244" s="25">
        <v>5.4710000000000001</v>
      </c>
      <c r="J244" s="25">
        <v>8.6280000000000001</v>
      </c>
      <c r="K244" s="26" t="s">
        <v>1191</v>
      </c>
      <c r="L244" s="27" t="str">
        <f t="shared" si="80"/>
        <v>Yes</v>
      </c>
    </row>
    <row r="245" spans="1:12" x14ac:dyDescent="0.25">
      <c r="A245" s="3" t="s">
        <v>547</v>
      </c>
      <c r="B245" s="22" t="s">
        <v>49</v>
      </c>
      <c r="C245" s="23">
        <v>189</v>
      </c>
      <c r="D245" s="24" t="str">
        <f t="shared" si="75"/>
        <v>N/A</v>
      </c>
      <c r="E245" s="23">
        <v>213</v>
      </c>
      <c r="F245" s="24" t="str">
        <f t="shared" si="76"/>
        <v>N/A</v>
      </c>
      <c r="G245" s="23">
        <v>203</v>
      </c>
      <c r="H245" s="24" t="str">
        <f t="shared" si="77"/>
        <v>N/A</v>
      </c>
      <c r="I245" s="25">
        <v>12.7</v>
      </c>
      <c r="J245" s="25">
        <v>-4.6900000000000004</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3599</v>
      </c>
      <c r="D252" s="24" t="str">
        <f t="shared" si="75"/>
        <v>N/A</v>
      </c>
      <c r="E252" s="23">
        <v>4570</v>
      </c>
      <c r="F252" s="24" t="str">
        <f t="shared" si="76"/>
        <v>N/A</v>
      </c>
      <c r="G252" s="23">
        <v>5227</v>
      </c>
      <c r="H252" s="24" t="str">
        <f t="shared" ref="H252:H269" si="81">IF($B252="N/A","N/A",IF(G252&gt;10,"No",IF(G252&lt;-10,"No","Yes")))</f>
        <v>N/A</v>
      </c>
      <c r="I252" s="25">
        <v>26.98</v>
      </c>
      <c r="J252" s="25">
        <v>14.38</v>
      </c>
      <c r="K252" s="26" t="s">
        <v>1191</v>
      </c>
      <c r="L252" s="27" t="str">
        <f t="shared" si="80"/>
        <v>Yes</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33</v>
      </c>
      <c r="D255" s="24" t="str">
        <f t="shared" si="75"/>
        <v>N/A</v>
      </c>
      <c r="E255" s="23">
        <v>45</v>
      </c>
      <c r="F255" s="24" t="str">
        <f t="shared" si="76"/>
        <v>N/A</v>
      </c>
      <c r="G255" s="23">
        <v>50</v>
      </c>
      <c r="H255" s="24" t="str">
        <f t="shared" si="81"/>
        <v>N/A</v>
      </c>
      <c r="I255" s="25">
        <v>36.36</v>
      </c>
      <c r="J255" s="25">
        <v>11.11</v>
      </c>
      <c r="K255" s="26" t="s">
        <v>1191</v>
      </c>
      <c r="L255" s="27" t="str">
        <f t="shared" si="80"/>
        <v>Yes</v>
      </c>
    </row>
    <row r="256" spans="1:12" x14ac:dyDescent="0.25">
      <c r="A256" s="3" t="s">
        <v>546</v>
      </c>
      <c r="B256" s="22" t="s">
        <v>49</v>
      </c>
      <c r="C256" s="23">
        <v>3336</v>
      </c>
      <c r="D256" s="24" t="str">
        <f t="shared" si="75"/>
        <v>N/A</v>
      </c>
      <c r="E256" s="23">
        <v>4233</v>
      </c>
      <c r="F256" s="24" t="str">
        <f t="shared" si="76"/>
        <v>N/A</v>
      </c>
      <c r="G256" s="23">
        <v>4859</v>
      </c>
      <c r="H256" s="24" t="str">
        <f t="shared" si="81"/>
        <v>N/A</v>
      </c>
      <c r="I256" s="25">
        <v>26.89</v>
      </c>
      <c r="J256" s="25">
        <v>14.79</v>
      </c>
      <c r="K256" s="26" t="s">
        <v>1191</v>
      </c>
      <c r="L256" s="27" t="str">
        <f t="shared" si="80"/>
        <v>Yes</v>
      </c>
    </row>
    <row r="257" spans="1:12" x14ac:dyDescent="0.25">
      <c r="A257" s="3" t="s">
        <v>547</v>
      </c>
      <c r="B257" s="22" t="s">
        <v>49</v>
      </c>
      <c r="C257" s="23">
        <v>230</v>
      </c>
      <c r="D257" s="24" t="str">
        <f t="shared" si="75"/>
        <v>N/A</v>
      </c>
      <c r="E257" s="23">
        <v>292</v>
      </c>
      <c r="F257" s="24" t="str">
        <f t="shared" si="76"/>
        <v>N/A</v>
      </c>
      <c r="G257" s="23">
        <v>318</v>
      </c>
      <c r="H257" s="24" t="str">
        <f t="shared" si="81"/>
        <v>N/A</v>
      </c>
      <c r="I257" s="25">
        <v>26.96</v>
      </c>
      <c r="J257" s="25">
        <v>8.9039999999999999</v>
      </c>
      <c r="K257" s="26" t="s">
        <v>1191</v>
      </c>
      <c r="L257" s="27" t="str">
        <f t="shared" si="80"/>
        <v>Yes</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3.8291011688999999</v>
      </c>
      <c r="D270" s="24" t="str">
        <f>IF($B270="N/A","N/A",IF(C270&lt;15,"Yes","No"))</f>
        <v>Yes</v>
      </c>
      <c r="E270" s="29">
        <v>4.4712002973000002</v>
      </c>
      <c r="F270" s="24" t="str">
        <f>IF($B270="N/A","N/A",IF(E270&lt;15,"Yes","No"))</f>
        <v>Yes</v>
      </c>
      <c r="G270" s="29">
        <v>5.1593323217</v>
      </c>
      <c r="H270" s="24" t="str">
        <f>IF($B270="N/A","N/A",IF(G270&lt;15,"Yes","No"))</f>
        <v>Yes</v>
      </c>
      <c r="I270" s="25">
        <v>16.77</v>
      </c>
      <c r="J270" s="25">
        <v>15.39</v>
      </c>
      <c r="K270" s="26" t="s">
        <v>1191</v>
      </c>
      <c r="L270" s="27" t="str">
        <f>IF(J270="Div by 0", "N/A", IF(K270="N/A","N/A", IF(J270&gt;VALUE(MID(K270,1,2)), "No", IF(J270&lt;-1*VALUE(MID(K270,1,2)), "No", "Yes"))))</f>
        <v>Yes</v>
      </c>
    </row>
    <row r="271" spans="1:12" ht="12.75" customHeight="1" x14ac:dyDescent="0.25">
      <c r="A271" s="36" t="s">
        <v>768</v>
      </c>
      <c r="B271" s="22" t="s">
        <v>138</v>
      </c>
      <c r="C271" s="29">
        <v>38.958582692999997</v>
      </c>
      <c r="D271" s="24" t="str">
        <f>IF($B271="N/A","N/A",IF(C271&lt;10,"Yes","No"))</f>
        <v>No</v>
      </c>
      <c r="E271" s="29">
        <v>44.950018417000003</v>
      </c>
      <c r="F271" s="24" t="str">
        <f>IF($B271="N/A","N/A",IF(E271&lt;10,"Yes","No"))</f>
        <v>No</v>
      </c>
      <c r="G271" s="29">
        <v>45.017887514000002</v>
      </c>
      <c r="H271" s="24" t="str">
        <f>IF($B271="N/A","N/A",IF(G271&lt;10,"Yes","No"))</f>
        <v>No</v>
      </c>
      <c r="I271" s="25">
        <v>15.38</v>
      </c>
      <c r="J271" s="25">
        <v>0.151</v>
      </c>
      <c r="K271" s="26" t="s">
        <v>1191</v>
      </c>
      <c r="L271" s="27" t="str">
        <f>IF(J271="Div by 0", "N/A", IF(K271="N/A","N/A", IF(J271&gt;VALUE(MID(K271,1,2)), "No", IF(J271&lt;-1*VALUE(MID(K271,1,2)), "No", "Yes"))))</f>
        <v>Yes</v>
      </c>
    </row>
    <row r="272" spans="1:12" ht="12.75" customHeight="1" x14ac:dyDescent="0.25">
      <c r="A272" s="78" t="s">
        <v>324</v>
      </c>
      <c r="B272" s="22" t="s">
        <v>49</v>
      </c>
      <c r="C272" s="29">
        <v>10.445097023000001</v>
      </c>
      <c r="D272" s="24" t="str">
        <f t="shared" si="75"/>
        <v>N/A</v>
      </c>
      <c r="E272" s="29">
        <v>12.139725008999999</v>
      </c>
      <c r="F272" s="24" t="str">
        <f t="shared" si="76"/>
        <v>N/A</v>
      </c>
      <c r="G272" s="29">
        <v>11.4820435</v>
      </c>
      <c r="H272" s="24" t="str">
        <f>IF($B272="N/A","N/A",IF(G272&gt;10,"No",IF(G272&lt;-10,"No","Yes")))</f>
        <v>N/A</v>
      </c>
      <c r="I272" s="25">
        <v>16.22</v>
      </c>
      <c r="J272" s="25">
        <v>-5.42</v>
      </c>
      <c r="K272" s="26" t="s">
        <v>1191</v>
      </c>
      <c r="L272" s="27" t="str">
        <f>IF(J272="Div by 0", "N/A", IF(K272="N/A","N/A", IF(J272&gt;VALUE(MID(K272,1,2)), "No", IF(J272&lt;-1*VALUE(MID(K272,1,2)), "No", "Yes"))))</f>
        <v>Yes</v>
      </c>
    </row>
    <row r="273" spans="1:12" ht="25" x14ac:dyDescent="0.25">
      <c r="A273" s="75" t="s">
        <v>819</v>
      </c>
      <c r="B273" s="22" t="s">
        <v>154</v>
      </c>
      <c r="C273" s="27">
        <v>3.3051189036999999</v>
      </c>
      <c r="D273" s="24" t="str">
        <f>IF($B273="N/A","N/A",IF(C273&lt;15,"Yes","No"))</f>
        <v>Yes</v>
      </c>
      <c r="E273" s="27">
        <v>3.7413600892000001</v>
      </c>
      <c r="F273" s="24" t="str">
        <f>IF($B273="N/A","N/A",IF(E273&lt;15,"Yes","No"))</f>
        <v>Yes</v>
      </c>
      <c r="G273" s="27">
        <v>4.1520341065000004</v>
      </c>
      <c r="H273" s="24" t="str">
        <f>IF($B273="N/A","N/A",IF(G273&lt;15,"Yes","No"))</f>
        <v>Yes</v>
      </c>
      <c r="I273" s="25">
        <v>13.2</v>
      </c>
      <c r="J273" s="25">
        <v>10.98</v>
      </c>
      <c r="K273" s="26" t="s">
        <v>1191</v>
      </c>
      <c r="L273" s="27" t="str">
        <f t="shared" ref="L273" si="84">IF(J273="Div by 0", "N/A", IF(K273="N/A","N/A", IF(J273&gt;VALUE(MID(K273,1,2)), "No", IF(J273&lt;-1*VALUE(MID(K273,1,2)), "No", "Yes"))))</f>
        <v>Yes</v>
      </c>
    </row>
    <row r="274" spans="1:12" ht="25" x14ac:dyDescent="0.25">
      <c r="A274" s="75" t="s">
        <v>820</v>
      </c>
      <c r="B274" s="22" t="s">
        <v>49</v>
      </c>
      <c r="C274" s="23">
        <v>1016</v>
      </c>
      <c r="D274" s="24" t="str">
        <f>IF($B274="N/A","N/A",IF(C274&gt;10,"No",IF(C274&lt;-10,"No","Yes")))</f>
        <v>N/A</v>
      </c>
      <c r="E274" s="23">
        <v>739</v>
      </c>
      <c r="F274" s="24" t="str">
        <f>IF($B274="N/A","N/A",IF(E274&gt;10,"No",IF(E274&lt;-10,"No","Yes")))</f>
        <v>N/A</v>
      </c>
      <c r="G274" s="23">
        <v>879</v>
      </c>
      <c r="H274" s="24" t="str">
        <f>IF($B274="N/A","N/A",IF(G274&gt;10,"No",IF(G274&lt;-10,"No","Yes")))</f>
        <v>N/A</v>
      </c>
      <c r="I274" s="25">
        <v>-27.3</v>
      </c>
      <c r="J274" s="25">
        <v>18.940000000000001</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116743</v>
      </c>
      <c r="F275" s="24" t="str">
        <f t="shared" ref="F275" si="86">IF($B275="N/A","N/A",IF(E275&gt;10,"No",IF(E275&lt;-10,"No","Yes")))</f>
        <v>N/A</v>
      </c>
      <c r="G275" s="23">
        <v>119357</v>
      </c>
      <c r="H275" s="24" t="str">
        <f>IF($B275="N/A","N/A",IF(G275&gt;10,"No",IF(G275&lt;-10,"No","Yes")))</f>
        <v>N/A</v>
      </c>
      <c r="I275" s="25" t="s">
        <v>49</v>
      </c>
      <c r="J275" s="25">
        <v>2.2389999999999999</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156698</v>
      </c>
      <c r="H277" s="24" t="str">
        <f t="shared" ref="H277:H307" si="89">IF($B277="N/A","N/A",IF(G277&gt;10,"No",IF(G277&lt;-10,"No","Yes")))</f>
        <v>N/A</v>
      </c>
      <c r="I277" s="25" t="s">
        <v>1205</v>
      </c>
      <c r="J277" s="25" t="s">
        <v>1205</v>
      </c>
      <c r="K277" s="26" t="s">
        <v>1191</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v>
      </c>
      <c r="D279" s="24" t="str">
        <f t="shared" si="87"/>
        <v>N/A</v>
      </c>
      <c r="E279" s="29">
        <v>0</v>
      </c>
      <c r="F279" s="24" t="str">
        <f t="shared" si="88"/>
        <v>N/A</v>
      </c>
      <c r="G279" s="29">
        <v>7.2605056799999998E-2</v>
      </c>
      <c r="H279" s="24" t="str">
        <f t="shared" si="89"/>
        <v>N/A</v>
      </c>
      <c r="I279" s="25" t="s">
        <v>1205</v>
      </c>
      <c r="J279" s="25" t="s">
        <v>1205</v>
      </c>
      <c r="K279" s="26" t="s">
        <v>1191</v>
      </c>
      <c r="L279" s="27" t="str">
        <f t="shared" si="90"/>
        <v>N/A</v>
      </c>
    </row>
    <row r="280" spans="1:12" x14ac:dyDescent="0.25">
      <c r="A280" s="3" t="s">
        <v>550</v>
      </c>
      <c r="B280" s="22" t="s">
        <v>49</v>
      </c>
      <c r="C280" s="29">
        <v>0</v>
      </c>
      <c r="D280" s="24" t="str">
        <f t="shared" si="87"/>
        <v>N/A</v>
      </c>
      <c r="E280" s="29">
        <v>0</v>
      </c>
      <c r="F280" s="24" t="str">
        <f t="shared" si="88"/>
        <v>N/A</v>
      </c>
      <c r="G280" s="29">
        <v>8.2379471999999999E-3</v>
      </c>
      <c r="H280" s="24" t="str">
        <f t="shared" si="89"/>
        <v>N/A</v>
      </c>
      <c r="I280" s="25" t="s">
        <v>1205</v>
      </c>
      <c r="J280" s="25" t="s">
        <v>1205</v>
      </c>
      <c r="K280" s="26" t="s">
        <v>1191</v>
      </c>
      <c r="L280" s="27" t="str">
        <f t="shared" si="90"/>
        <v>N/A</v>
      </c>
    </row>
    <row r="281" spans="1:12" x14ac:dyDescent="0.25">
      <c r="A281" s="3" t="s">
        <v>551</v>
      </c>
      <c r="B281" s="22" t="s">
        <v>49</v>
      </c>
      <c r="C281" s="29">
        <v>0</v>
      </c>
      <c r="D281" s="24" t="str">
        <f t="shared" si="87"/>
        <v>N/A</v>
      </c>
      <c r="E281" s="29">
        <v>0</v>
      </c>
      <c r="F281" s="24" t="str">
        <f t="shared" si="88"/>
        <v>N/A</v>
      </c>
      <c r="G281" s="29">
        <v>24.705502253999999</v>
      </c>
      <c r="H281" s="24" t="str">
        <f t="shared" si="89"/>
        <v>N/A</v>
      </c>
      <c r="I281" s="25" t="s">
        <v>1205</v>
      </c>
      <c r="J281" s="25" t="s">
        <v>1205</v>
      </c>
      <c r="K281" s="26" t="s">
        <v>1191</v>
      </c>
      <c r="L281" s="27" t="str">
        <f t="shared" si="90"/>
        <v>N/A</v>
      </c>
    </row>
    <row r="282" spans="1:12" x14ac:dyDescent="0.25">
      <c r="A282" s="3" t="s">
        <v>552</v>
      </c>
      <c r="B282" s="22" t="s">
        <v>49</v>
      </c>
      <c r="C282" s="29" t="s">
        <v>1205</v>
      </c>
      <c r="D282" s="24" t="str">
        <f t="shared" si="87"/>
        <v>N/A</v>
      </c>
      <c r="E282" s="29" t="s">
        <v>1205</v>
      </c>
      <c r="F282" s="24" t="str">
        <f t="shared" si="88"/>
        <v>N/A</v>
      </c>
      <c r="G282" s="29">
        <v>9.0811624909000006</v>
      </c>
      <c r="H282" s="24" t="str">
        <f t="shared" si="89"/>
        <v>N/A</v>
      </c>
      <c r="I282" s="25" t="s">
        <v>1205</v>
      </c>
      <c r="J282" s="25" t="s">
        <v>1205</v>
      </c>
      <c r="K282" s="26" t="s">
        <v>1191</v>
      </c>
      <c r="L282" s="27" t="str">
        <f t="shared" si="90"/>
        <v>N/A</v>
      </c>
    </row>
    <row r="283" spans="1:12" x14ac:dyDescent="0.25">
      <c r="A283" s="78" t="s">
        <v>326</v>
      </c>
      <c r="B283" s="22" t="s">
        <v>49</v>
      </c>
      <c r="C283" s="23">
        <v>1937383</v>
      </c>
      <c r="D283" s="24" t="str">
        <f t="shared" si="87"/>
        <v>N/A</v>
      </c>
      <c r="E283" s="23">
        <v>1946033</v>
      </c>
      <c r="F283" s="24" t="str">
        <f t="shared" si="88"/>
        <v>N/A</v>
      </c>
      <c r="G283" s="23">
        <v>2248549</v>
      </c>
      <c r="H283" s="24" t="str">
        <f t="shared" si="89"/>
        <v>N/A</v>
      </c>
      <c r="I283" s="25">
        <v>0.44650000000000001</v>
      </c>
      <c r="J283" s="25">
        <v>15.55</v>
      </c>
      <c r="K283" s="26" t="s">
        <v>1191</v>
      </c>
      <c r="L283" s="27" t="str">
        <f t="shared" si="90"/>
        <v>Yes</v>
      </c>
    </row>
    <row r="284" spans="1:12" x14ac:dyDescent="0.25">
      <c r="A284" s="3" t="s">
        <v>553</v>
      </c>
      <c r="B284" s="22" t="s">
        <v>49</v>
      </c>
      <c r="C284" s="29">
        <v>4.3664793008</v>
      </c>
      <c r="D284" s="24" t="str">
        <f t="shared" si="87"/>
        <v>N/A</v>
      </c>
      <c r="E284" s="29">
        <v>4.2926061068000001</v>
      </c>
      <c r="F284" s="24" t="str">
        <f t="shared" si="88"/>
        <v>N/A</v>
      </c>
      <c r="G284" s="29">
        <v>17.006505344000001</v>
      </c>
      <c r="H284" s="24" t="str">
        <f t="shared" si="89"/>
        <v>N/A</v>
      </c>
      <c r="I284" s="25">
        <v>-1.69</v>
      </c>
      <c r="J284" s="25">
        <v>296.2</v>
      </c>
      <c r="K284" s="26" t="s">
        <v>1191</v>
      </c>
      <c r="L284" s="27" t="str">
        <f t="shared" si="90"/>
        <v>No</v>
      </c>
    </row>
    <row r="285" spans="1:12" x14ac:dyDescent="0.25">
      <c r="A285" s="3" t="s">
        <v>554</v>
      </c>
      <c r="B285" s="22" t="s">
        <v>49</v>
      </c>
      <c r="C285" s="29">
        <v>15.406833803</v>
      </c>
      <c r="D285" s="24" t="str">
        <f t="shared" si="87"/>
        <v>N/A</v>
      </c>
      <c r="E285" s="29">
        <v>13.21596901</v>
      </c>
      <c r="F285" s="24" t="str">
        <f t="shared" si="88"/>
        <v>N/A</v>
      </c>
      <c r="G285" s="29">
        <v>29.647589859</v>
      </c>
      <c r="H285" s="24" t="str">
        <f t="shared" si="89"/>
        <v>N/A</v>
      </c>
      <c r="I285" s="25">
        <v>-14.2</v>
      </c>
      <c r="J285" s="25">
        <v>124.3</v>
      </c>
      <c r="K285" s="26" t="s">
        <v>1191</v>
      </c>
      <c r="L285" s="27" t="str">
        <f t="shared" si="90"/>
        <v>No</v>
      </c>
    </row>
    <row r="286" spans="1:12" x14ac:dyDescent="0.25">
      <c r="A286" s="3" t="s">
        <v>555</v>
      </c>
      <c r="B286" s="22" t="s">
        <v>49</v>
      </c>
      <c r="C286" s="29">
        <v>60.399527724000002</v>
      </c>
      <c r="D286" s="24" t="str">
        <f t="shared" si="87"/>
        <v>N/A</v>
      </c>
      <c r="E286" s="29">
        <v>59.962227302999999</v>
      </c>
      <c r="F286" s="24" t="str">
        <f t="shared" si="88"/>
        <v>N/A</v>
      </c>
      <c r="G286" s="29">
        <v>59.989070312000003</v>
      </c>
      <c r="H286" s="24" t="str">
        <f t="shared" si="89"/>
        <v>N/A</v>
      </c>
      <c r="I286" s="25">
        <v>-0.72399999999999998</v>
      </c>
      <c r="J286" s="25">
        <v>4.48E-2</v>
      </c>
      <c r="K286" s="26" t="s">
        <v>1191</v>
      </c>
      <c r="L286" s="27" t="str">
        <f t="shared" si="90"/>
        <v>Yes</v>
      </c>
    </row>
    <row r="287" spans="1:12" x14ac:dyDescent="0.25">
      <c r="A287" s="3" t="s">
        <v>556</v>
      </c>
      <c r="B287" s="22" t="s">
        <v>49</v>
      </c>
      <c r="C287" s="29">
        <v>37.426358147999998</v>
      </c>
      <c r="D287" s="24" t="str">
        <f t="shared" si="87"/>
        <v>N/A</v>
      </c>
      <c r="E287" s="29">
        <v>35.099258122999998</v>
      </c>
      <c r="F287" s="24" t="str">
        <f t="shared" si="88"/>
        <v>N/A</v>
      </c>
      <c r="G287" s="29">
        <v>34.097280073</v>
      </c>
      <c r="H287" s="24" t="str">
        <f t="shared" si="89"/>
        <v>N/A</v>
      </c>
      <c r="I287" s="25">
        <v>-6.22</v>
      </c>
      <c r="J287" s="25">
        <v>-2.85</v>
      </c>
      <c r="K287" s="26" t="s">
        <v>1191</v>
      </c>
      <c r="L287" s="27" t="str">
        <f t="shared" si="90"/>
        <v>Yes</v>
      </c>
    </row>
    <row r="288" spans="1:12" x14ac:dyDescent="0.25">
      <c r="A288" s="3" t="s">
        <v>552</v>
      </c>
      <c r="B288" s="22" t="s">
        <v>49</v>
      </c>
      <c r="C288" s="29">
        <v>95.807024217999995</v>
      </c>
      <c r="D288" s="24" t="str">
        <f t="shared" si="87"/>
        <v>N/A</v>
      </c>
      <c r="E288" s="29">
        <v>97.740480249000001</v>
      </c>
      <c r="F288" s="24" t="str">
        <f t="shared" si="88"/>
        <v>N/A</v>
      </c>
      <c r="G288" s="29">
        <v>97.236884763999996</v>
      </c>
      <c r="H288" s="24" t="str">
        <f t="shared" si="89"/>
        <v>N/A</v>
      </c>
      <c r="I288" s="25">
        <v>2.0179999999999998</v>
      </c>
      <c r="J288" s="25">
        <v>-0.51500000000000001</v>
      </c>
      <c r="K288" s="26" t="s">
        <v>1191</v>
      </c>
      <c r="L288" s="27" t="str">
        <f t="shared" si="90"/>
        <v>Yes</v>
      </c>
    </row>
    <row r="289" spans="1:12" x14ac:dyDescent="0.25">
      <c r="A289" s="3" t="s">
        <v>901</v>
      </c>
      <c r="B289" s="22" t="s">
        <v>49</v>
      </c>
      <c r="C289" s="29" t="s">
        <v>49</v>
      </c>
      <c r="D289" s="24" t="str">
        <f t="shared" si="87"/>
        <v>N/A</v>
      </c>
      <c r="E289" s="29">
        <v>100</v>
      </c>
      <c r="F289" s="24" t="str">
        <f t="shared" si="88"/>
        <v>N/A</v>
      </c>
      <c r="G289" s="29">
        <v>99.999955526999997</v>
      </c>
      <c r="H289" s="24" t="str">
        <f t="shared" si="89"/>
        <v>N/A</v>
      </c>
      <c r="I289" s="25" t="s">
        <v>49</v>
      </c>
      <c r="J289" s="25">
        <v>0</v>
      </c>
      <c r="K289" s="26" t="s">
        <v>1191</v>
      </c>
      <c r="L289" s="27" t="str">
        <f>IF(J289="Div by 0", "N/A", IF(OR(J289="N/A",K289="N/A"),"N/A", IF(J289&gt;VALUE(MID(K289,1,2)), "No", IF(J289&lt;-1*VALUE(MID(K289,1,2)), "No", "Yes"))))</f>
        <v>Yes</v>
      </c>
    </row>
    <row r="290" spans="1:12" x14ac:dyDescent="0.25">
      <c r="A290" s="78" t="s">
        <v>327</v>
      </c>
      <c r="B290" s="22" t="s">
        <v>49</v>
      </c>
      <c r="C290" s="23">
        <v>149918</v>
      </c>
      <c r="D290" s="24" t="str">
        <f t="shared" si="87"/>
        <v>N/A</v>
      </c>
      <c r="E290" s="23">
        <v>153353</v>
      </c>
      <c r="F290" s="24" t="str">
        <f t="shared" si="88"/>
        <v>N/A</v>
      </c>
      <c r="G290" s="23">
        <v>0</v>
      </c>
      <c r="H290" s="24" t="str">
        <f t="shared" si="89"/>
        <v>N/A</v>
      </c>
      <c r="I290" s="25">
        <v>2.2909999999999999</v>
      </c>
      <c r="J290" s="25">
        <v>-100</v>
      </c>
      <c r="K290" s="26" t="s">
        <v>1191</v>
      </c>
      <c r="L290" s="27" t="str">
        <f t="shared" si="90"/>
        <v>No</v>
      </c>
    </row>
    <row r="291" spans="1:12" x14ac:dyDescent="0.25">
      <c r="A291" s="3" t="s">
        <v>557</v>
      </c>
      <c r="B291" s="22" t="s">
        <v>49</v>
      </c>
      <c r="C291" s="29">
        <v>12.512389019</v>
      </c>
      <c r="D291" s="24" t="str">
        <f t="shared" si="87"/>
        <v>N/A</v>
      </c>
      <c r="E291" s="29">
        <v>12.613232037</v>
      </c>
      <c r="F291" s="24" t="str">
        <f t="shared" si="88"/>
        <v>N/A</v>
      </c>
      <c r="G291" s="29">
        <v>0</v>
      </c>
      <c r="H291" s="24" t="str">
        <f t="shared" si="89"/>
        <v>N/A</v>
      </c>
      <c r="I291" s="25">
        <v>0.80589999999999995</v>
      </c>
      <c r="J291" s="25">
        <v>-100</v>
      </c>
      <c r="K291" s="26" t="s">
        <v>1191</v>
      </c>
      <c r="L291" s="27" t="str">
        <f t="shared" si="90"/>
        <v>No</v>
      </c>
    </row>
    <row r="292" spans="1:12" ht="12.75" customHeight="1" x14ac:dyDescent="0.25">
      <c r="A292" s="3" t="s">
        <v>558</v>
      </c>
      <c r="B292" s="22" t="s">
        <v>49</v>
      </c>
      <c r="C292" s="29">
        <v>16.888351969999999</v>
      </c>
      <c r="D292" s="24" t="str">
        <f t="shared" si="87"/>
        <v>N/A</v>
      </c>
      <c r="E292" s="29">
        <v>16.348681620000001</v>
      </c>
      <c r="F292" s="24" t="str">
        <f t="shared" si="88"/>
        <v>N/A</v>
      </c>
      <c r="G292" s="29">
        <v>0</v>
      </c>
      <c r="H292" s="24" t="str">
        <f t="shared" si="89"/>
        <v>N/A</v>
      </c>
      <c r="I292" s="25">
        <v>-3.2</v>
      </c>
      <c r="J292" s="25">
        <v>-100</v>
      </c>
      <c r="K292" s="26" t="s">
        <v>1191</v>
      </c>
      <c r="L292" s="27" t="str">
        <f t="shared" si="90"/>
        <v>No</v>
      </c>
    </row>
    <row r="293" spans="1:12" x14ac:dyDescent="0.25">
      <c r="A293" s="3" t="s">
        <v>559</v>
      </c>
      <c r="B293" s="22" t="s">
        <v>49</v>
      </c>
      <c r="C293" s="29">
        <v>7.7391626000000002E-3</v>
      </c>
      <c r="D293" s="24" t="str">
        <f t="shared" si="87"/>
        <v>N/A</v>
      </c>
      <c r="E293" s="29">
        <v>4.7757737000000003E-3</v>
      </c>
      <c r="F293" s="24" t="str">
        <f t="shared" si="88"/>
        <v>N/A</v>
      </c>
      <c r="G293" s="29">
        <v>0</v>
      </c>
      <c r="H293" s="24" t="str">
        <f t="shared" si="89"/>
        <v>N/A</v>
      </c>
      <c r="I293" s="25">
        <v>-38.299999999999997</v>
      </c>
      <c r="J293" s="25">
        <v>-100</v>
      </c>
      <c r="K293" s="26" t="s">
        <v>1191</v>
      </c>
      <c r="L293" s="27" t="str">
        <f t="shared" si="90"/>
        <v>No</v>
      </c>
    </row>
    <row r="294" spans="1:12" x14ac:dyDescent="0.25">
      <c r="A294" s="3" t="s">
        <v>560</v>
      </c>
      <c r="B294" s="22" t="s">
        <v>49</v>
      </c>
      <c r="C294" s="29">
        <v>1.2309762199999999E-2</v>
      </c>
      <c r="D294" s="24" t="str">
        <f t="shared" si="87"/>
        <v>N/A</v>
      </c>
      <c r="E294" s="29">
        <v>1.0398624800000001E-2</v>
      </c>
      <c r="F294" s="24" t="str">
        <f t="shared" si="88"/>
        <v>N/A</v>
      </c>
      <c r="G294" s="29">
        <v>0</v>
      </c>
      <c r="H294" s="24" t="str">
        <f t="shared" si="89"/>
        <v>N/A</v>
      </c>
      <c r="I294" s="25">
        <v>-15.5</v>
      </c>
      <c r="J294" s="25">
        <v>-100</v>
      </c>
      <c r="K294" s="26" t="s">
        <v>1191</v>
      </c>
      <c r="L294" s="27" t="str">
        <f t="shared" si="90"/>
        <v>No</v>
      </c>
    </row>
    <row r="295" spans="1:12" x14ac:dyDescent="0.25">
      <c r="A295" s="3" t="s">
        <v>552</v>
      </c>
      <c r="B295" s="22" t="s">
        <v>49</v>
      </c>
      <c r="C295" s="29">
        <v>99.308955561999994</v>
      </c>
      <c r="D295" s="24" t="str">
        <f t="shared" si="87"/>
        <v>N/A</v>
      </c>
      <c r="E295" s="29">
        <v>99.996087458000005</v>
      </c>
      <c r="F295" s="24" t="str">
        <f t="shared" si="88"/>
        <v>N/A</v>
      </c>
      <c r="G295" s="29" t="s">
        <v>1205</v>
      </c>
      <c r="H295" s="24" t="str">
        <f t="shared" si="89"/>
        <v>N/A</v>
      </c>
      <c r="I295" s="25">
        <v>0.69189999999999996</v>
      </c>
      <c r="J295" s="25" t="s">
        <v>1205</v>
      </c>
      <c r="K295" s="26" t="s">
        <v>1191</v>
      </c>
      <c r="L295" s="27" t="str">
        <f t="shared" si="90"/>
        <v>N/A</v>
      </c>
    </row>
    <row r="296" spans="1:12" x14ac:dyDescent="0.25">
      <c r="A296" s="3" t="s">
        <v>901</v>
      </c>
      <c r="B296" s="22" t="s">
        <v>49</v>
      </c>
      <c r="C296" s="29" t="s">
        <v>49</v>
      </c>
      <c r="D296" s="24" t="str">
        <f t="shared" si="87"/>
        <v>N/A</v>
      </c>
      <c r="E296" s="29">
        <v>99.996087458000005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156698</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4180365</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3140590.5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85913</v>
      </c>
      <c r="D316" s="24" t="str">
        <f>IF($B316="N/A","N/A",IF(C316&gt;10,"No",IF(C316&lt;-10,"No","Yes")))</f>
        <v>N/A</v>
      </c>
      <c r="E316" s="30">
        <v>87713</v>
      </c>
      <c r="F316" s="24" t="str">
        <f>IF($B316="N/A","N/A",IF(E316&gt;10,"No",IF(E316&lt;-10,"No","Yes")))</f>
        <v>N/A</v>
      </c>
      <c r="G316" s="30">
        <v>95186</v>
      </c>
      <c r="H316" s="24" t="str">
        <f>IF($B316="N/A","N/A",IF(G316&gt;10,"No",IF(G316&lt;-10,"No","Yes")))</f>
        <v>N/A</v>
      </c>
      <c r="I316" s="25">
        <v>2.0950000000000002</v>
      </c>
      <c r="J316" s="25">
        <v>8.52</v>
      </c>
      <c r="K316" s="30" t="s">
        <v>49</v>
      </c>
      <c r="L316" s="27" t="str">
        <f>IF(J316="Div by 0", "N/A", IF(K316="N/A","N/A", IF(J316&gt;VALUE(MID(K316,1,2)), "No", IF(J316&lt;-1*VALUE(MID(K316,1,2)), "No", "Yes"))))</f>
        <v>N/A</v>
      </c>
    </row>
    <row r="317" spans="1:12" x14ac:dyDescent="0.25">
      <c r="A317" s="36" t="s">
        <v>1100</v>
      </c>
      <c r="B317" s="30" t="s">
        <v>49</v>
      </c>
      <c r="C317" s="30">
        <v>86749</v>
      </c>
      <c r="D317" s="24" t="str">
        <f>IF($B317="N/A","N/A",IF(C317&gt;10,"No",IF(C317&lt;-10,"No","Yes")))</f>
        <v>N/A</v>
      </c>
      <c r="E317" s="30">
        <v>88564</v>
      </c>
      <c r="F317" s="24" t="str">
        <f>IF($B317="N/A","N/A",IF(E317&gt;10,"No",IF(E317&lt;-10,"No","Yes")))</f>
        <v>N/A</v>
      </c>
      <c r="G317" s="30">
        <v>96147</v>
      </c>
      <c r="H317" s="24" t="str">
        <f>IF($B317="N/A","N/A",IF(G317&gt;10,"No",IF(G317&lt;-10,"No","Yes")))</f>
        <v>N/A</v>
      </c>
      <c r="I317" s="25">
        <v>2.0920000000000001</v>
      </c>
      <c r="J317" s="25">
        <v>8.5619999999999994</v>
      </c>
      <c r="K317" s="30" t="s">
        <v>49</v>
      </c>
      <c r="L317" s="27" t="str">
        <f>IF(J317="Div by 0", "N/A", IF(K317="N/A","N/A", IF(J317&gt;VALUE(MID(K317,1,2)), "No", IF(J317&lt;-1*VALUE(MID(K317,1,2)), "No", "Yes"))))</f>
        <v>N/A</v>
      </c>
    </row>
    <row r="318" spans="1:12" ht="12.75" customHeight="1" x14ac:dyDescent="0.25">
      <c r="A318" s="36" t="s">
        <v>1101</v>
      </c>
      <c r="B318" s="30" t="s">
        <v>49</v>
      </c>
      <c r="C318" s="30">
        <v>9352.4166667000009</v>
      </c>
      <c r="D318" s="24" t="str">
        <f>IF($B318="N/A","N/A",IF(C318&gt;10,"No",IF(C318&lt;-10,"No","Yes")))</f>
        <v>N/A</v>
      </c>
      <c r="E318" s="30" t="s">
        <v>1205</v>
      </c>
      <c r="F318" s="24" t="str">
        <f>IF($B318="N/A","N/A",IF(E318&gt;10,"No",IF(E318&lt;-10,"No","Yes")))</f>
        <v>N/A</v>
      </c>
      <c r="G318" s="30">
        <v>10064.25</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173297</v>
      </c>
      <c r="D320" s="24" t="str">
        <f>IF($B320="N/A","N/A",IF(C320&gt;10,"No",IF(C320&lt;-10,"No","Yes")))</f>
        <v>N/A</v>
      </c>
      <c r="E320" s="30">
        <v>185030</v>
      </c>
      <c r="F320" s="24" t="str">
        <f>IF($B320="N/A","N/A",IF(E320&gt;10,"No",IF(E320&lt;-10,"No","Yes")))</f>
        <v>N/A</v>
      </c>
      <c r="G320" s="30">
        <v>195485</v>
      </c>
      <c r="H320" s="24" t="str">
        <f>IF($B320="N/A","N/A",IF(G320&gt;10,"No",IF(G320&lt;-10,"No","Yes")))</f>
        <v>N/A</v>
      </c>
      <c r="I320" s="25">
        <v>6.77</v>
      </c>
      <c r="J320" s="25">
        <v>5.65</v>
      </c>
      <c r="K320" s="30" t="s">
        <v>49</v>
      </c>
      <c r="L320" s="27" t="str">
        <f>IF(J320="Div by 0", "N/A", IF(K320="N/A","N/A", IF(J320&gt;VALUE(MID(K320,1,2)), "No", IF(J320&lt;-1*VALUE(MID(K320,1,2)), "No", "Yes"))))</f>
        <v>N/A</v>
      </c>
    </row>
    <row r="321" spans="1:12" x14ac:dyDescent="0.25">
      <c r="A321" s="36" t="s">
        <v>1103</v>
      </c>
      <c r="B321" s="30" t="s">
        <v>49</v>
      </c>
      <c r="C321" s="30">
        <v>191541</v>
      </c>
      <c r="D321" s="24" t="str">
        <f>IF($B321="N/A","N/A",IF(C321&gt;10,"No",IF(C321&lt;-10,"No","Yes")))</f>
        <v>N/A</v>
      </c>
      <c r="E321" s="30">
        <v>204241</v>
      </c>
      <c r="F321" s="24" t="str">
        <f>IF($B321="N/A","N/A",IF(E321&gt;10,"No",IF(E321&lt;-10,"No","Yes")))</f>
        <v>N/A</v>
      </c>
      <c r="G321" s="30">
        <v>216057</v>
      </c>
      <c r="H321" s="24" t="str">
        <f>IF($B321="N/A","N/A",IF(G321&gt;10,"No",IF(G321&lt;-10,"No","Yes")))</f>
        <v>N/A</v>
      </c>
      <c r="I321" s="25">
        <v>6.63</v>
      </c>
      <c r="J321" s="25">
        <v>5.7850000000000001</v>
      </c>
      <c r="K321" s="30" t="s">
        <v>49</v>
      </c>
      <c r="L321" s="27" t="str">
        <f>IF(J321="Div by 0", "N/A", IF(K321="N/A","N/A", IF(J321&gt;VALUE(MID(K321,1,2)), "No", IF(J321&lt;-1*VALUE(MID(K321,1,2)), "No", "Yes"))))</f>
        <v>N/A</v>
      </c>
    </row>
    <row r="322" spans="1:12" ht="12.75" customHeight="1" x14ac:dyDescent="0.25">
      <c r="A322" s="36" t="s">
        <v>1104</v>
      </c>
      <c r="B322" s="30" t="s">
        <v>49</v>
      </c>
      <c r="C322" s="30">
        <v>161128.5</v>
      </c>
      <c r="D322" s="24" t="str">
        <f>IF($B322="N/A","N/A",IF(C322&gt;10,"No",IF(C322&lt;-10,"No","Yes")))</f>
        <v>N/A</v>
      </c>
      <c r="E322" s="30">
        <v>172763.58332999999</v>
      </c>
      <c r="F322" s="24" t="str">
        <f>IF($B322="N/A","N/A",IF(E322&gt;10,"No",IF(E322&lt;-10,"No","Yes")))</f>
        <v>N/A</v>
      </c>
      <c r="G322" s="30">
        <v>180276.16667000001</v>
      </c>
      <c r="H322" s="24" t="str">
        <f>IF($B322="N/A","N/A",IF(G322&gt;10,"No",IF(G322&lt;-10,"No","Yes")))</f>
        <v>N/A</v>
      </c>
      <c r="I322" s="25">
        <v>7.2210000000000001</v>
      </c>
      <c r="J322" s="25">
        <v>4.3479999999999999</v>
      </c>
      <c r="K322" s="30" t="s">
        <v>49</v>
      </c>
      <c r="L322" s="27" t="str">
        <f>IF(J322="Div by 0", "N/A", IF(K322="N/A","N/A", IF(J322&gt;VALUE(MID(K322,1,2)), "No", IF(J322&lt;-1*VALUE(MID(K322,1,2)), "No", "Yes"))))</f>
        <v>N/A</v>
      </c>
    </row>
    <row r="323" spans="1:12" x14ac:dyDescent="0.25">
      <c r="A323" s="36" t="s">
        <v>1105</v>
      </c>
      <c r="B323" s="22" t="s">
        <v>156</v>
      </c>
      <c r="C323" s="29">
        <v>27.951895454999999</v>
      </c>
      <c r="D323" s="24" t="str">
        <f>IF($B323="N/A","N/A",IF(C323&lt;=40,"Yes","No"))</f>
        <v>Yes</v>
      </c>
      <c r="E323" s="29">
        <v>29.146385646999999</v>
      </c>
      <c r="F323" s="24" t="str">
        <f>IF($B323="N/A","N/A",IF(E323&lt;=40,"Yes","No"))</f>
        <v>Yes</v>
      </c>
      <c r="G323" s="29">
        <v>30.012927275999999</v>
      </c>
      <c r="H323" s="24" t="str">
        <f>IF($B323="N/A","N/A",IF(G323&lt;=40,"Yes","No"))</f>
        <v>Yes</v>
      </c>
      <c r="I323" s="25">
        <v>4.2729999999999997</v>
      </c>
      <c r="J323" s="25">
        <v>2.9729999999999999</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1027</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191.33333332999999</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67421</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50815.333333000002</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126298</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156698</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v>1.7230596399999999E-2</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92478.083333000002</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818</v>
      </c>
      <c r="F339" s="24" t="str">
        <f>IF($B339="N/A","N/A",IF(E339&gt;10,"No",IF(E339&lt;-10,"No","Yes")))</f>
        <v>N/A</v>
      </c>
      <c r="G339" s="30">
        <v>1966</v>
      </c>
      <c r="H339" s="24" t="str">
        <f>IF($B339="N/A","N/A",IF(G339&gt;10,"No",IF(G339&lt;-10,"No","Yes")))</f>
        <v>N/A</v>
      </c>
      <c r="I339" s="25" t="s">
        <v>1205</v>
      </c>
      <c r="J339" s="25">
        <v>140.30000000000001</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279.08333333000002</v>
      </c>
      <c r="F340" s="24" t="str">
        <f>IF($B340="N/A","N/A",IF(E340&gt;10,"No",IF(E340&lt;-10,"No","Yes")))</f>
        <v>N/A</v>
      </c>
      <c r="G340" s="30">
        <v>1046.75</v>
      </c>
      <c r="H340" s="24" t="str">
        <f>IF($B340="N/A","N/A",IF(G340&gt;10,"No",IF(G340&lt;-10,"No","Yes")))</f>
        <v>N/A</v>
      </c>
      <c r="I340" s="25" t="s">
        <v>1205</v>
      </c>
      <c r="J340" s="25">
        <v>275.10000000000002</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419345</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3157319</v>
      </c>
      <c r="D359" s="24" t="str">
        <f>IF($B359="N/A","N/A",IF(C359&gt;10,"No",IF(C359&lt;-10,"No","Yes")))</f>
        <v>N/A</v>
      </c>
      <c r="E359" s="23">
        <v>3223784</v>
      </c>
      <c r="F359" s="24" t="str">
        <f>IF($B359="N/A","N/A",IF(E359&gt;10,"No",IF(E359&lt;-10,"No","Yes")))</f>
        <v>N/A</v>
      </c>
      <c r="G359" s="23">
        <v>3465881</v>
      </c>
      <c r="H359" s="24" t="str">
        <f>IF($B359="N/A","N/A",IF(G359&gt;10,"No",IF(G359&lt;-10,"No","Yes")))</f>
        <v>N/A</v>
      </c>
      <c r="I359" s="25">
        <v>2.105</v>
      </c>
      <c r="J359" s="25">
        <v>7.51</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387610</v>
      </c>
      <c r="F360" s="24" t="str">
        <f t="shared" ref="F360:F363" si="112">IF($B360="N/A","N/A",IF(E360&gt;10,"No",IF(E360&lt;-10,"No","Yes")))</f>
        <v>N/A</v>
      </c>
      <c r="G360" s="23">
        <v>390259</v>
      </c>
      <c r="H360" s="24" t="str">
        <f t="shared" ref="H360:H363" si="113">IF($B360="N/A","N/A",IF(G360&gt;10,"No",IF(G360&lt;-10,"No","Yes")))</f>
        <v>N/A</v>
      </c>
      <c r="I360" s="25" t="s">
        <v>49</v>
      </c>
      <c r="J360" s="25">
        <v>0.68340000000000001</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527901</v>
      </c>
      <c r="F361" s="24" t="str">
        <f t="shared" si="112"/>
        <v>N/A</v>
      </c>
      <c r="G361" s="23">
        <v>560904</v>
      </c>
      <c r="H361" s="24" t="str">
        <f t="shared" si="113"/>
        <v>N/A</v>
      </c>
      <c r="I361" s="25" t="s">
        <v>49</v>
      </c>
      <c r="J361" s="25">
        <v>6.2519999999999998</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2009895</v>
      </c>
      <c r="F362" s="24" t="str">
        <f t="shared" si="112"/>
        <v>N/A</v>
      </c>
      <c r="G362" s="23">
        <v>2199054</v>
      </c>
      <c r="H362" s="24" t="str">
        <f t="shared" si="113"/>
        <v>N/A</v>
      </c>
      <c r="I362" s="25" t="s">
        <v>49</v>
      </c>
      <c r="J362" s="25">
        <v>9.4109999999999996</v>
      </c>
      <c r="K362" s="26" t="s">
        <v>108</v>
      </c>
      <c r="L362" s="27" t="str">
        <f t="shared" si="114"/>
        <v>Yes</v>
      </c>
    </row>
    <row r="363" spans="1:12" x14ac:dyDescent="0.25">
      <c r="A363" s="39" t="s">
        <v>905</v>
      </c>
      <c r="B363" s="22" t="s">
        <v>49</v>
      </c>
      <c r="C363" s="23" t="s">
        <v>49</v>
      </c>
      <c r="D363" s="24" t="str">
        <f t="shared" si="111"/>
        <v>N/A</v>
      </c>
      <c r="E363" s="23">
        <v>298378</v>
      </c>
      <c r="F363" s="24" t="str">
        <f t="shared" si="112"/>
        <v>N/A</v>
      </c>
      <c r="G363" s="23">
        <v>315664</v>
      </c>
      <c r="H363" s="24" t="str">
        <f t="shared" si="113"/>
        <v>N/A</v>
      </c>
      <c r="I363" s="25" t="s">
        <v>49</v>
      </c>
      <c r="J363" s="25">
        <v>5.7930000000000001</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2296186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77050</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651689</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335411</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92.968939786999996</v>
      </c>
      <c r="D368" s="24" t="str">
        <f>IF($B368="N/A","N/A",IF(C368&gt;80,"Yes","No"))</f>
        <v>Yes</v>
      </c>
      <c r="E368" s="29">
        <v>92.734128588999994</v>
      </c>
      <c r="F368" s="24" t="str">
        <f>IF($B368="N/A","N/A",IF(E368&gt;80,"Yes","No"))</f>
        <v>Yes</v>
      </c>
      <c r="G368" s="29">
        <v>90.348658826000005</v>
      </c>
      <c r="H368" s="24" t="str">
        <f>IF($B368="N/A","N/A",IF(G368&gt;80,"Yes","No"))</f>
        <v>Yes</v>
      </c>
      <c r="I368" s="25">
        <v>-0.253</v>
      </c>
      <c r="J368" s="25">
        <v>-2.57</v>
      </c>
      <c r="K368" s="26" t="s">
        <v>108</v>
      </c>
      <c r="L368" s="27" t="str">
        <f t="shared" si="110"/>
        <v>Yes</v>
      </c>
    </row>
    <row r="369" spans="1:12" x14ac:dyDescent="0.25">
      <c r="A369" s="121" t="s">
        <v>1139</v>
      </c>
      <c r="B369" s="22" t="s">
        <v>0</v>
      </c>
      <c r="C369" s="29">
        <v>0.29018290520000001</v>
      </c>
      <c r="D369" s="24" t="str">
        <f>IF($B369="N/A","N/A",IF(C369&gt;=5,"No",IF(C369&lt;0,"No","Yes")))</f>
        <v>Yes</v>
      </c>
      <c r="E369" s="29">
        <v>0.27129609180000003</v>
      </c>
      <c r="F369" s="24" t="str">
        <f>IF($B369="N/A","N/A",IF(E369&gt;=5,"No",IF(E369&lt;0,"No","Yes")))</f>
        <v>Yes</v>
      </c>
      <c r="G369" s="29">
        <v>0.29265286369999999</v>
      </c>
      <c r="H369" s="24" t="str">
        <f>IF($B369="N/A","N/A",IF(G369&gt;=5,"No",IF(G369&lt;0,"No","Yes")))</f>
        <v>Yes</v>
      </c>
      <c r="I369" s="25">
        <v>-6.51</v>
      </c>
      <c r="J369" s="25">
        <v>7.8719999999999999</v>
      </c>
      <c r="K369" s="26" t="s">
        <v>108</v>
      </c>
      <c r="L369" s="27" t="str">
        <f t="shared" si="110"/>
        <v>Yes</v>
      </c>
    </row>
    <row r="370" spans="1:12" x14ac:dyDescent="0.25">
      <c r="A370" s="121" t="s">
        <v>1151</v>
      </c>
      <c r="B370" s="26" t="s">
        <v>0</v>
      </c>
      <c r="C370" s="29">
        <v>5.1424642236000002</v>
      </c>
      <c r="D370" s="24" t="str">
        <f>IF($B370="N/A","N/A",IF(C370&gt;=5,"No",IF(C370&lt;0,"No","Yes")))</f>
        <v>No</v>
      </c>
      <c r="E370" s="29">
        <v>5.4263871277</v>
      </c>
      <c r="F370" s="24" t="str">
        <f>IF($B370="N/A","N/A",IF(E370&gt;=5,"No",IF(E370&lt;0,"No","Yes")))</f>
        <v>No</v>
      </c>
      <c r="G370" s="29">
        <v>5.2479585997999996</v>
      </c>
      <c r="H370" s="24" t="str">
        <f>IF($B370="N/A","N/A",IF(G370&gt;=5,"No",IF(G370&lt;0,"No","Yes")))</f>
        <v>No</v>
      </c>
      <c r="I370" s="25">
        <v>5.5209999999999999</v>
      </c>
      <c r="J370" s="25">
        <v>-3.29</v>
      </c>
      <c r="K370" s="26" t="s">
        <v>108</v>
      </c>
      <c r="L370" s="27" t="str">
        <f t="shared" si="110"/>
        <v>Yes</v>
      </c>
    </row>
    <row r="371" spans="1:12" x14ac:dyDescent="0.25">
      <c r="A371" s="121" t="s">
        <v>1140</v>
      </c>
      <c r="B371" s="26" t="s">
        <v>0</v>
      </c>
      <c r="C371" s="29">
        <v>7.4746960999999999E-3</v>
      </c>
      <c r="D371" s="24" t="str">
        <f>IF($B371="N/A","N/A",IF(C371&gt;=5,"No",IF(C371&lt;0,"No","Yes")))</f>
        <v>Yes</v>
      </c>
      <c r="E371" s="29">
        <v>5.4594227999999996E-3</v>
      </c>
      <c r="F371" s="24" t="str">
        <f>IF($B371="N/A","N/A",IF(E371&gt;=5,"No",IF(E371&lt;0,"No","Yes")))</f>
        <v>Yes</v>
      </c>
      <c r="G371" s="29">
        <v>5.3088954999999998E-3</v>
      </c>
      <c r="H371" s="24" t="str">
        <f>IF($B371="N/A","N/A",IF(G371&gt;=5,"No",IF(G371&lt;0,"No","Yes")))</f>
        <v>Yes</v>
      </c>
      <c r="I371" s="25">
        <v>-27</v>
      </c>
      <c r="J371" s="25">
        <v>-2.76</v>
      </c>
      <c r="K371" s="26" t="s">
        <v>108</v>
      </c>
      <c r="L371" s="27" t="str">
        <f t="shared" si="110"/>
        <v>Yes</v>
      </c>
    </row>
    <row r="372" spans="1:12" x14ac:dyDescent="0.25">
      <c r="A372" s="121" t="s">
        <v>1141</v>
      </c>
      <c r="B372" s="26" t="s">
        <v>7</v>
      </c>
      <c r="C372" s="29">
        <v>1.5909383879000001</v>
      </c>
      <c r="D372" s="24" t="str">
        <f>IF($B372="N/A","N/A",IF(C372&gt;0,"No",IF(C372&lt;0,"No","Yes")))</f>
        <v>No</v>
      </c>
      <c r="E372" s="29">
        <v>1.5627287684</v>
      </c>
      <c r="F372" s="24" t="str">
        <f>IF($B372="N/A","N/A",IF(E372&gt;0,"No",IF(E372&lt;0,"No","Yes")))</f>
        <v>No</v>
      </c>
      <c r="G372" s="29">
        <v>1.4576091909</v>
      </c>
      <c r="H372" s="24" t="str">
        <f>IF($B372="N/A","N/A",IF(G372&gt;0,"No",IF(G372&lt;0,"No","Yes")))</f>
        <v>No</v>
      </c>
      <c r="I372" s="25">
        <v>-1.77</v>
      </c>
      <c r="J372" s="25">
        <v>-6.73</v>
      </c>
      <c r="K372" s="26" t="s">
        <v>108</v>
      </c>
      <c r="L372" s="27" t="str">
        <f t="shared" si="110"/>
        <v>Yes</v>
      </c>
    </row>
    <row r="373" spans="1:12" x14ac:dyDescent="0.25">
      <c r="A373" s="121" t="s">
        <v>1142</v>
      </c>
      <c r="B373" s="26" t="s">
        <v>0</v>
      </c>
      <c r="C373" s="29">
        <v>0</v>
      </c>
      <c r="D373" s="24" t="str">
        <f>IF($B373="N/A","N/A",IF(C373&gt;=5,"No",IF(C373&lt;0,"No","Yes")))</f>
        <v>Yes</v>
      </c>
      <c r="E373" s="29">
        <v>0</v>
      </c>
      <c r="F373" s="24" t="str">
        <f>IF($B373="N/A","N/A",IF(E373&gt;=5,"No",IF(E373&lt;0,"No","Yes")))</f>
        <v>Yes</v>
      </c>
      <c r="G373" s="29">
        <v>2.6166218631999998</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3.1189761E-2</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6.2125176455000002</v>
      </c>
      <c r="D383" s="24" t="str">
        <f>IF($B383="N/A","N/A",IF(C383&gt;15,"No",IF(C383&lt;2,"No","Yes")))</f>
        <v>Yes</v>
      </c>
      <c r="E383" s="29">
        <v>6.8577795535000003</v>
      </c>
      <c r="F383" s="24" t="str">
        <f>IF($B383="N/A","N/A",IF(E383&gt;15,"No",IF(E383&lt;2,"No","Yes")))</f>
        <v>Yes</v>
      </c>
      <c r="G383" s="29">
        <v>6.3860530699</v>
      </c>
      <c r="H383" s="24" t="str">
        <f>IF($B383="N/A","N/A",IF(G383&gt;15,"No",IF(G383&lt;2,"No","Yes")))</f>
        <v>Yes</v>
      </c>
      <c r="I383" s="25">
        <v>10.39</v>
      </c>
      <c r="J383" s="25">
        <v>-6.88</v>
      </c>
      <c r="K383" s="26" t="s">
        <v>108</v>
      </c>
      <c r="L383" s="27" t="str">
        <f t="shared" si="110"/>
        <v>Yes</v>
      </c>
    </row>
    <row r="384" spans="1:12" x14ac:dyDescent="0.25">
      <c r="A384" s="39" t="s">
        <v>468</v>
      </c>
      <c r="B384" s="22" t="s">
        <v>49</v>
      </c>
      <c r="C384" s="23">
        <v>160458</v>
      </c>
      <c r="D384" s="24" t="str">
        <f>IF($B384="N/A","N/A",IF(C384&gt;10,"No",IF(C384&lt;-10,"No","Yes")))</f>
        <v>N/A</v>
      </c>
      <c r="E384" s="23">
        <v>162557</v>
      </c>
      <c r="F384" s="24" t="str">
        <f>IF($B384="N/A","N/A",IF(E384&gt;10,"No",IF(E384&lt;-10,"No","Yes")))</f>
        <v>N/A</v>
      </c>
      <c r="G384" s="23">
        <v>183405</v>
      </c>
      <c r="H384" s="24" t="str">
        <f>IF($B384="N/A","N/A",IF(G384&gt;10,"No",IF(G384&lt;-10,"No","Yes")))</f>
        <v>N/A</v>
      </c>
      <c r="I384" s="25">
        <v>1.3080000000000001</v>
      </c>
      <c r="J384" s="25">
        <v>12.83</v>
      </c>
      <c r="K384" s="26" t="s">
        <v>108</v>
      </c>
      <c r="L384" s="27" t="str">
        <f t="shared" si="110"/>
        <v>Yes</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15271163071</v>
      </c>
      <c r="D390" s="24" t="str">
        <f t="shared" ref="D390:D396" si="127">IF($B390="N/A","N/A",IF(C390&gt;10,"No",IF(C390&lt;-10,"No","Yes")))</f>
        <v>N/A</v>
      </c>
      <c r="E390" s="38">
        <v>17170195085</v>
      </c>
      <c r="F390" s="24" t="str">
        <f t="shared" ref="F390:F396" si="128">IF($B390="N/A","N/A",IF(E390&gt;10,"No",IF(E390&lt;-10,"No","Yes")))</f>
        <v>N/A</v>
      </c>
      <c r="G390" s="38">
        <v>19653193627</v>
      </c>
      <c r="H390" s="24" t="str">
        <f t="shared" ref="H390:H396" si="129">IF($B390="N/A","N/A",IF(G390&gt;10,"No",IF(G390&lt;-10,"No","Yes")))</f>
        <v>N/A</v>
      </c>
      <c r="I390" s="25">
        <v>12.44</v>
      </c>
      <c r="J390" s="25">
        <v>14.46</v>
      </c>
      <c r="K390" s="26" t="s">
        <v>1191</v>
      </c>
      <c r="L390" s="27" t="str">
        <f t="shared" ref="L390:L397" si="130">IF(J390="Div by 0", "N/A", IF(K390="N/A","N/A", IF(J390&gt;VALUE(MID(K390,1,2)), "No", IF(J390&lt;-1*VALUE(MID(K390,1,2)), "No", "Yes"))))</f>
        <v>Yes</v>
      </c>
    </row>
    <row r="391" spans="1:12" x14ac:dyDescent="0.25">
      <c r="A391" s="40" t="s">
        <v>334</v>
      </c>
      <c r="B391" s="26" t="s">
        <v>49</v>
      </c>
      <c r="C391" s="38">
        <v>3593.4727247000001</v>
      </c>
      <c r="D391" s="24" t="str">
        <f t="shared" si="127"/>
        <v>N/A</v>
      </c>
      <c r="E391" s="38">
        <v>3924.5648879999999</v>
      </c>
      <c r="F391" s="24" t="str">
        <f t="shared" si="128"/>
        <v>N/A</v>
      </c>
      <c r="G391" s="38">
        <v>4217.5058841</v>
      </c>
      <c r="H391" s="24" t="str">
        <f t="shared" si="129"/>
        <v>N/A</v>
      </c>
      <c r="I391" s="25">
        <v>9.2140000000000004</v>
      </c>
      <c r="J391" s="25">
        <v>7.4640000000000004</v>
      </c>
      <c r="K391" s="26" t="s">
        <v>1191</v>
      </c>
      <c r="L391" s="27" t="str">
        <f t="shared" si="130"/>
        <v>Yes</v>
      </c>
    </row>
    <row r="392" spans="1:12" x14ac:dyDescent="0.25">
      <c r="A392" s="40" t="s">
        <v>39</v>
      </c>
      <c r="B392" s="26" t="s">
        <v>49</v>
      </c>
      <c r="C392" s="38">
        <v>379</v>
      </c>
      <c r="D392" s="24" t="str">
        <f t="shared" si="127"/>
        <v>N/A</v>
      </c>
      <c r="E392" s="38">
        <v>415</v>
      </c>
      <c r="F392" s="24" t="str">
        <f t="shared" si="128"/>
        <v>N/A</v>
      </c>
      <c r="G392" s="38">
        <v>473</v>
      </c>
      <c r="H392" s="24" t="str">
        <f t="shared" si="129"/>
        <v>N/A</v>
      </c>
      <c r="I392" s="25">
        <v>9.4990000000000006</v>
      </c>
      <c r="J392" s="25">
        <v>13.98</v>
      </c>
      <c r="K392" s="26" t="s">
        <v>1191</v>
      </c>
      <c r="L392" s="27" t="str">
        <f t="shared" si="130"/>
        <v>Yes</v>
      </c>
    </row>
    <row r="393" spans="1:12" x14ac:dyDescent="0.25">
      <c r="A393" s="40" t="s">
        <v>40</v>
      </c>
      <c r="B393" s="26" t="s">
        <v>49</v>
      </c>
      <c r="C393" s="38">
        <v>1166</v>
      </c>
      <c r="D393" s="24" t="str">
        <f t="shared" si="127"/>
        <v>N/A</v>
      </c>
      <c r="E393" s="38">
        <v>1368</v>
      </c>
      <c r="F393" s="24" t="str">
        <f t="shared" si="128"/>
        <v>N/A</v>
      </c>
      <c r="G393" s="38">
        <v>1527</v>
      </c>
      <c r="H393" s="24" t="str">
        <f t="shared" si="129"/>
        <v>N/A</v>
      </c>
      <c r="I393" s="25">
        <v>17.32</v>
      </c>
      <c r="J393" s="25">
        <v>11.62</v>
      </c>
      <c r="K393" s="26" t="s">
        <v>1191</v>
      </c>
      <c r="L393" s="27" t="str">
        <f t="shared" si="130"/>
        <v>Yes</v>
      </c>
    </row>
    <row r="394" spans="1:12" x14ac:dyDescent="0.25">
      <c r="A394" s="40" t="s">
        <v>41</v>
      </c>
      <c r="B394" s="26" t="s">
        <v>49</v>
      </c>
      <c r="C394" s="38">
        <v>2688</v>
      </c>
      <c r="D394" s="24" t="str">
        <f t="shared" si="127"/>
        <v>N/A</v>
      </c>
      <c r="E394" s="38">
        <v>3093</v>
      </c>
      <c r="F394" s="24" t="str">
        <f t="shared" si="128"/>
        <v>N/A</v>
      </c>
      <c r="G394" s="38">
        <v>3360</v>
      </c>
      <c r="H394" s="24" t="str">
        <f t="shared" si="129"/>
        <v>N/A</v>
      </c>
      <c r="I394" s="25">
        <v>15.07</v>
      </c>
      <c r="J394" s="25">
        <v>8.6319999999999997</v>
      </c>
      <c r="K394" s="26" t="s">
        <v>1191</v>
      </c>
      <c r="L394" s="27" t="str">
        <f t="shared" si="130"/>
        <v>Yes</v>
      </c>
    </row>
    <row r="395" spans="1:12" x14ac:dyDescent="0.25">
      <c r="A395" s="40" t="s">
        <v>29</v>
      </c>
      <c r="B395" s="26" t="s">
        <v>49</v>
      </c>
      <c r="C395" s="38">
        <v>14236</v>
      </c>
      <c r="D395" s="24" t="str">
        <f t="shared" si="127"/>
        <v>N/A</v>
      </c>
      <c r="E395" s="38">
        <v>15310</v>
      </c>
      <c r="F395" s="24" t="str">
        <f t="shared" si="128"/>
        <v>N/A</v>
      </c>
      <c r="G395" s="38">
        <v>16218</v>
      </c>
      <c r="H395" s="24" t="str">
        <f t="shared" si="129"/>
        <v>N/A</v>
      </c>
      <c r="I395" s="25">
        <v>7.5439999999999996</v>
      </c>
      <c r="J395" s="25">
        <v>5.931</v>
      </c>
      <c r="K395" s="26" t="s">
        <v>1191</v>
      </c>
      <c r="L395" s="27" t="str">
        <f t="shared" si="130"/>
        <v>Yes</v>
      </c>
    </row>
    <row r="396" spans="1:12" x14ac:dyDescent="0.25">
      <c r="A396" s="40" t="s">
        <v>42</v>
      </c>
      <c r="B396" s="26" t="s">
        <v>49</v>
      </c>
      <c r="C396" s="38">
        <v>44001</v>
      </c>
      <c r="D396" s="24" t="str">
        <f t="shared" si="127"/>
        <v>N/A</v>
      </c>
      <c r="E396" s="38">
        <v>46042</v>
      </c>
      <c r="F396" s="24" t="str">
        <f t="shared" si="128"/>
        <v>N/A</v>
      </c>
      <c r="G396" s="38">
        <v>48545</v>
      </c>
      <c r="H396" s="24" t="str">
        <f t="shared" si="129"/>
        <v>N/A</v>
      </c>
      <c r="I396" s="25">
        <v>4.6390000000000002</v>
      </c>
      <c r="J396" s="25">
        <v>5.4359999999999999</v>
      </c>
      <c r="K396" s="26" t="s">
        <v>1191</v>
      </c>
      <c r="L396" s="27" t="str">
        <f t="shared" si="130"/>
        <v>Yes</v>
      </c>
    </row>
    <row r="397" spans="1:12" x14ac:dyDescent="0.25">
      <c r="A397" s="40" t="s">
        <v>335</v>
      </c>
      <c r="B397" s="26" t="s">
        <v>49</v>
      </c>
      <c r="C397" s="38">
        <v>5083536</v>
      </c>
      <c r="D397" s="24" t="str">
        <f>IF($B397="N/A","N/A",IF(C397&gt;10,"No",IF(C397&lt;-10,"No","Yes")))</f>
        <v>N/A</v>
      </c>
      <c r="E397" s="38">
        <v>6260732</v>
      </c>
      <c r="F397" s="24" t="str">
        <f>IF($B397="N/A","N/A",IF(E397&gt;10,"No",IF(E397&lt;-10,"No","Yes")))</f>
        <v>N/A</v>
      </c>
      <c r="G397" s="38">
        <v>11045992</v>
      </c>
      <c r="H397" s="24" t="str">
        <f>IF($B397="N/A","N/A",IF(G397&gt;10,"No",IF(G397&lt;-10,"No","Yes")))</f>
        <v>N/A</v>
      </c>
      <c r="I397" s="25">
        <v>23.16</v>
      </c>
      <c r="J397" s="25">
        <v>76.430000000000007</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9.1612456893999994</v>
      </c>
      <c r="D399" s="24" t="str">
        <f t="shared" ref="D399:D403" si="131">IF($B399="N/A","N/A",IF(C399&gt;10,"No",IF(C399&lt;-10,"No","Yes")))</f>
        <v>N/A</v>
      </c>
      <c r="E399" s="29">
        <v>9.9727386408999994</v>
      </c>
      <c r="F399" s="24" t="str">
        <f t="shared" ref="F399:F403" si="132">IF($B399="N/A","N/A",IF(E399&gt;10,"No",IF(E399&lt;-10,"No","Yes")))</f>
        <v>N/A</v>
      </c>
      <c r="G399" s="29">
        <v>9.5588347325999994</v>
      </c>
      <c r="H399" s="24" t="str">
        <f t="shared" ref="H399:H403" si="133">IF($B399="N/A","N/A",IF(G399&gt;10,"No",IF(G399&lt;-10,"No","Yes")))</f>
        <v>N/A</v>
      </c>
      <c r="I399" s="25">
        <v>8.8580000000000005</v>
      </c>
      <c r="J399" s="25">
        <v>-4.1500000000000004</v>
      </c>
      <c r="K399" s="26" t="s">
        <v>1191</v>
      </c>
      <c r="L399" s="27" t="str">
        <f t="shared" ref="L399:L403" si="134">IF(J399="Div by 0", "N/A", IF(K399="N/A","N/A", IF(J399&gt;VALUE(MID(K399,1,2)), "No", IF(J399&lt;-1*VALUE(MID(K399,1,2)), "No", "Yes"))))</f>
        <v>Yes</v>
      </c>
    </row>
    <row r="400" spans="1:12" x14ac:dyDescent="0.25">
      <c r="A400" s="3" t="s">
        <v>523</v>
      </c>
      <c r="B400" s="22" t="s">
        <v>49</v>
      </c>
      <c r="C400" s="29">
        <v>33.811797810999998</v>
      </c>
      <c r="D400" s="24" t="str">
        <f t="shared" si="131"/>
        <v>N/A</v>
      </c>
      <c r="E400" s="29">
        <v>34.171341175999999</v>
      </c>
      <c r="F400" s="24" t="str">
        <f t="shared" si="132"/>
        <v>N/A</v>
      </c>
      <c r="G400" s="29">
        <v>35.239043780000003</v>
      </c>
      <c r="H400" s="24" t="str">
        <f t="shared" si="133"/>
        <v>N/A</v>
      </c>
      <c r="I400" s="25">
        <v>1.0629999999999999</v>
      </c>
      <c r="J400" s="25">
        <v>3.125</v>
      </c>
      <c r="K400" s="26" t="s">
        <v>1191</v>
      </c>
      <c r="L400" s="27" t="str">
        <f t="shared" si="134"/>
        <v>Yes</v>
      </c>
    </row>
    <row r="401" spans="1:12" x14ac:dyDescent="0.25">
      <c r="A401" s="3" t="s">
        <v>526</v>
      </c>
      <c r="B401" s="22" t="s">
        <v>49</v>
      </c>
      <c r="C401" s="29">
        <v>17.534128334999998</v>
      </c>
      <c r="D401" s="24" t="str">
        <f t="shared" si="131"/>
        <v>N/A</v>
      </c>
      <c r="E401" s="29">
        <v>17.513165367999999</v>
      </c>
      <c r="F401" s="24" t="str">
        <f t="shared" si="132"/>
        <v>N/A</v>
      </c>
      <c r="G401" s="29">
        <v>17.752487629000001</v>
      </c>
      <c r="H401" s="24" t="str">
        <f t="shared" si="133"/>
        <v>N/A</v>
      </c>
      <c r="I401" s="25">
        <v>-0.12</v>
      </c>
      <c r="J401" s="25">
        <v>1.367</v>
      </c>
      <c r="K401" s="26" t="s">
        <v>1191</v>
      </c>
      <c r="L401" s="27" t="str">
        <f t="shared" si="134"/>
        <v>Yes</v>
      </c>
    </row>
    <row r="402" spans="1:12" x14ac:dyDescent="0.25">
      <c r="A402" s="3" t="s">
        <v>529</v>
      </c>
      <c r="B402" s="22" t="s">
        <v>49</v>
      </c>
      <c r="C402" s="29">
        <v>3.3402150813999998</v>
      </c>
      <c r="D402" s="24" t="str">
        <f t="shared" si="131"/>
        <v>N/A</v>
      </c>
      <c r="E402" s="29">
        <v>3.6860156528000001</v>
      </c>
      <c r="F402" s="24" t="str">
        <f t="shared" si="132"/>
        <v>N/A</v>
      </c>
      <c r="G402" s="29">
        <v>3.3949834631</v>
      </c>
      <c r="H402" s="24" t="str">
        <f t="shared" si="133"/>
        <v>N/A</v>
      </c>
      <c r="I402" s="25">
        <v>10.35</v>
      </c>
      <c r="J402" s="25">
        <v>-7.9</v>
      </c>
      <c r="K402" s="26" t="s">
        <v>1191</v>
      </c>
      <c r="L402" s="27" t="str">
        <f t="shared" si="134"/>
        <v>Yes</v>
      </c>
    </row>
    <row r="403" spans="1:12" x14ac:dyDescent="0.25">
      <c r="A403" s="3" t="s">
        <v>531</v>
      </c>
      <c r="B403" s="22" t="s">
        <v>49</v>
      </c>
      <c r="C403" s="29">
        <v>9.4490427859999997</v>
      </c>
      <c r="D403" s="24" t="str">
        <f t="shared" si="131"/>
        <v>N/A</v>
      </c>
      <c r="E403" s="29">
        <v>13.138662412</v>
      </c>
      <c r="F403" s="24" t="str">
        <f t="shared" si="132"/>
        <v>N/A</v>
      </c>
      <c r="G403" s="29">
        <v>12.065617804</v>
      </c>
      <c r="H403" s="24" t="str">
        <f t="shared" si="133"/>
        <v>N/A</v>
      </c>
      <c r="I403" s="25">
        <v>39.049999999999997</v>
      </c>
      <c r="J403" s="25">
        <v>-8.17</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38</v>
      </c>
      <c r="D405" s="24" t="str">
        <f>IF($B405="N/A","N/A",IF(C405&gt;10,"No",IF(C405&lt;-10,"No","Yes")))</f>
        <v>N/A</v>
      </c>
      <c r="E405" s="23">
        <v>28</v>
      </c>
      <c r="F405" s="24" t="str">
        <f>IF($B405="N/A","N/A",IF(E405&gt;10,"No",IF(E405&lt;-10,"No","Yes")))</f>
        <v>N/A</v>
      </c>
      <c r="G405" s="23">
        <v>50</v>
      </c>
      <c r="H405" s="24" t="str">
        <f>IF($B405="N/A","N/A",IF(G405&gt;10,"No",IF(G405&lt;-10,"No","Yes")))</f>
        <v>N/A</v>
      </c>
      <c r="I405" s="25">
        <v>-26.3</v>
      </c>
      <c r="J405" s="25">
        <v>78.569999999999993</v>
      </c>
      <c r="K405" s="26" t="s">
        <v>49</v>
      </c>
      <c r="L405" s="27" t="str">
        <f>IF(J405="Div by 0", "N/A", IF(K405="N/A","N/A", IF(J405&gt;VALUE(MID(K405,1,2)), "No", IF(J405&lt;-1*VALUE(MID(K405,1,2)), "No", "Yes"))))</f>
        <v>N/A</v>
      </c>
    </row>
    <row r="406" spans="1:12" x14ac:dyDescent="0.25">
      <c r="A406" s="40" t="s">
        <v>337</v>
      </c>
      <c r="B406" s="26" t="s">
        <v>49</v>
      </c>
      <c r="C406" s="23">
        <v>165</v>
      </c>
      <c r="D406" s="24" t="str">
        <f>IF($B406="N/A","N/A",IF(C406&gt;10,"No",IF(C406&lt;-10,"No","Yes")))</f>
        <v>N/A</v>
      </c>
      <c r="E406" s="23">
        <v>189</v>
      </c>
      <c r="F406" s="24" t="str">
        <f>IF($B406="N/A","N/A",IF(E406&gt;10,"No",IF(E406&lt;-10,"No","Yes")))</f>
        <v>N/A</v>
      </c>
      <c r="G406" s="23">
        <v>244</v>
      </c>
      <c r="H406" s="24" t="str">
        <f>IF($B406="N/A","N/A",IF(G406&gt;10,"No",IF(G406&lt;-10,"No","Yes")))</f>
        <v>N/A</v>
      </c>
      <c r="I406" s="25">
        <v>14.55</v>
      </c>
      <c r="J406" s="25">
        <v>29.1</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3593.4727247000001</v>
      </c>
      <c r="D408" s="24" t="str">
        <f>IF($B408="N/A","N/A",IF(C408&gt;10,"No",IF(C408&lt;-10,"No","Yes")))</f>
        <v>N/A</v>
      </c>
      <c r="E408" s="38">
        <v>3924.5648879999999</v>
      </c>
      <c r="F408" s="24" t="str">
        <f>IF($B408="N/A","N/A",IF(E408&gt;10,"No",IF(E408&lt;-10,"No","Yes")))</f>
        <v>N/A</v>
      </c>
      <c r="G408" s="38">
        <v>4217.5058841</v>
      </c>
      <c r="H408" s="24" t="str">
        <f>IF($B408="N/A","N/A",IF(G408&gt;10,"No",IF(G408&lt;-10,"No","Yes")))</f>
        <v>N/A</v>
      </c>
      <c r="I408" s="25">
        <v>9.2140000000000004</v>
      </c>
      <c r="J408" s="25">
        <v>7.4640000000000004</v>
      </c>
      <c r="K408" s="26" t="s">
        <v>1191</v>
      </c>
      <c r="L408" s="27" t="str">
        <f>IF(J408="Div by 0", "N/A", IF(K408="N/A","N/A", IF(J408&gt;VALUE(MID(K408,1,2)), "No", IF(J408&lt;-1*VALUE(MID(K408,1,2)), "No", "Yes"))))</f>
        <v>Yes</v>
      </c>
    </row>
    <row r="409" spans="1:12" x14ac:dyDescent="0.25">
      <c r="A409" s="3" t="s">
        <v>523</v>
      </c>
      <c r="B409" s="26" t="s">
        <v>49</v>
      </c>
      <c r="C409" s="38">
        <v>6690.8859100999998</v>
      </c>
      <c r="D409" s="24" t="str">
        <f>IF($B409="N/A","N/A",IF(C409&gt;10,"No",IF(C409&lt;-10,"No","Yes")))</f>
        <v>N/A</v>
      </c>
      <c r="E409" s="38">
        <v>7454.5273323000001</v>
      </c>
      <c r="F409" s="24" t="str">
        <f>IF($B409="N/A","N/A",IF(E409&gt;10,"No",IF(E409&lt;-10,"No","Yes")))</f>
        <v>N/A</v>
      </c>
      <c r="G409" s="38">
        <v>8205.1408575000005</v>
      </c>
      <c r="H409" s="24" t="str">
        <f>IF($B409="N/A","N/A",IF(G409&gt;10,"No",IF(G409&lt;-10,"No","Yes")))</f>
        <v>N/A</v>
      </c>
      <c r="I409" s="25">
        <v>11.41</v>
      </c>
      <c r="J409" s="25">
        <v>10.07</v>
      </c>
      <c r="K409" s="26" t="s">
        <v>1191</v>
      </c>
      <c r="L409" s="27" t="str">
        <f>IF(J409="Div by 0", "N/A", IF(K409="N/A","N/A", IF(J409&gt;VALUE(MID(K409,1,2)), "No", IF(J409&lt;-1*VALUE(MID(K409,1,2)), "No", "Yes"))))</f>
        <v>Yes</v>
      </c>
    </row>
    <row r="410" spans="1:12" x14ac:dyDescent="0.25">
      <c r="A410" s="3" t="s">
        <v>526</v>
      </c>
      <c r="B410" s="26" t="s">
        <v>49</v>
      </c>
      <c r="C410" s="38">
        <v>10628.990572000001</v>
      </c>
      <c r="D410" s="24" t="str">
        <f>IF($B410="N/A","N/A",IF(C410&gt;10,"No",IF(C410&lt;-10,"No","Yes")))</f>
        <v>N/A</v>
      </c>
      <c r="E410" s="38">
        <v>11357.114446</v>
      </c>
      <c r="F410" s="24" t="str">
        <f>IF($B410="N/A","N/A",IF(E410&gt;10,"No",IF(E410&lt;-10,"No","Yes")))</f>
        <v>N/A</v>
      </c>
      <c r="G410" s="38">
        <v>12248.899095000001</v>
      </c>
      <c r="H410" s="24" t="str">
        <f>IF($B410="N/A","N/A",IF(G410&gt;10,"No",IF(G410&lt;-10,"No","Yes")))</f>
        <v>N/A</v>
      </c>
      <c r="I410" s="25">
        <v>6.85</v>
      </c>
      <c r="J410" s="25">
        <v>7.8520000000000003</v>
      </c>
      <c r="K410" s="26" t="s">
        <v>1191</v>
      </c>
      <c r="L410" s="27" t="str">
        <f>IF(J410="Div by 0", "N/A", IF(K410="N/A","N/A", IF(J410&gt;VALUE(MID(K410,1,2)), "No", IF(J410&lt;-1*VALUE(MID(K410,1,2)), "No", "Yes"))))</f>
        <v>Yes</v>
      </c>
    </row>
    <row r="411" spans="1:12" x14ac:dyDescent="0.25">
      <c r="A411" s="3" t="s">
        <v>529</v>
      </c>
      <c r="B411" s="26" t="s">
        <v>49</v>
      </c>
      <c r="C411" s="38">
        <v>1878.9281473000001</v>
      </c>
      <c r="D411" s="24" t="str">
        <f>IF($B411="N/A","N/A",IF(C411&gt;10,"No",IF(C411&lt;-10,"No","Yes")))</f>
        <v>N/A</v>
      </c>
      <c r="E411" s="38">
        <v>2096.6850703999999</v>
      </c>
      <c r="F411" s="24" t="str">
        <f>IF($B411="N/A","N/A",IF(E411&gt;10,"No",IF(E411&lt;-10,"No","Yes")))</f>
        <v>N/A</v>
      </c>
      <c r="G411" s="38">
        <v>2262.449458</v>
      </c>
      <c r="H411" s="24" t="str">
        <f>IF($B411="N/A","N/A",IF(G411&gt;10,"No",IF(G411&lt;-10,"No","Yes")))</f>
        <v>N/A</v>
      </c>
      <c r="I411" s="25">
        <v>11.59</v>
      </c>
      <c r="J411" s="25">
        <v>7.9059999999999997</v>
      </c>
      <c r="K411" s="26" t="s">
        <v>1191</v>
      </c>
      <c r="L411" s="27" t="str">
        <f>IF(J411="Div by 0", "N/A", IF(K411="N/A","N/A", IF(J411&gt;VALUE(MID(K411,1,2)), "No", IF(J411&lt;-1*VALUE(MID(K411,1,2)), "No", "Yes"))))</f>
        <v>Yes</v>
      </c>
    </row>
    <row r="412" spans="1:12" x14ac:dyDescent="0.25">
      <c r="A412" s="3" t="s">
        <v>531</v>
      </c>
      <c r="B412" s="26" t="s">
        <v>49</v>
      </c>
      <c r="C412" s="38">
        <v>2323.6078873000001</v>
      </c>
      <c r="D412" s="24" t="str">
        <f>IF($B412="N/A","N/A",IF(C412&gt;10,"No",IF(C412&lt;-10,"No","Yes")))</f>
        <v>N/A</v>
      </c>
      <c r="E412" s="38">
        <v>2273.8358398</v>
      </c>
      <c r="F412" s="24" t="str">
        <f>IF($B412="N/A","N/A",IF(E412&gt;10,"No",IF(E412&lt;-10,"No","Yes")))</f>
        <v>N/A</v>
      </c>
      <c r="G412" s="38">
        <v>2471.9279569</v>
      </c>
      <c r="H412" s="24" t="str">
        <f>IF($B412="N/A","N/A",IF(G412&gt;10,"No",IF(G412&lt;-10,"No","Yes")))</f>
        <v>N/A</v>
      </c>
      <c r="I412" s="25">
        <v>-2.14</v>
      </c>
      <c r="J412" s="25">
        <v>8.7119999999999997</v>
      </c>
      <c r="K412" s="26" t="s">
        <v>1191</v>
      </c>
      <c r="L412" s="27" t="str">
        <f>IF(J412="Div by 0", "N/A", IF(K412="N/A","N/A", IF(J412&gt;VALUE(MID(K412,1,2)), "No", IF(J412&lt;-1*VALUE(MID(K412,1,2)), "No", "Yes"))))</f>
        <v>Yes</v>
      </c>
    </row>
    <row r="413" spans="1:12" ht="14.25" customHeight="1" x14ac:dyDescent="0.25">
      <c r="A413" s="196" t="s">
        <v>1213</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3852.0664058000002</v>
      </c>
      <c r="F414" s="24" t="str">
        <f t="shared" ref="F414:F415" si="136">IF($B414="N/A","N/A",IF(E414&gt;10,"No",IF(E414&lt;-10,"No","Yes")))</f>
        <v>N/A</v>
      </c>
      <c r="G414" s="38">
        <v>4142.3789914999998</v>
      </c>
      <c r="H414" s="24" t="str">
        <f t="shared" ref="H414:H415" si="137">IF($B414="N/A","N/A",IF(G414&gt;10,"No",IF(G414&lt;-10,"No","Yes")))</f>
        <v>N/A</v>
      </c>
      <c r="I414" s="25" t="s">
        <v>49</v>
      </c>
      <c r="J414" s="25">
        <v>7.5369999999999999</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4023.9700754</v>
      </c>
      <c r="F415" s="24" t="str">
        <f t="shared" si="136"/>
        <v>N/A</v>
      </c>
      <c r="G415" s="38">
        <v>4318.9763045999998</v>
      </c>
      <c r="H415" s="24" t="str">
        <f t="shared" si="137"/>
        <v>N/A</v>
      </c>
      <c r="I415" s="25" t="s">
        <v>49</v>
      </c>
      <c r="J415" s="25">
        <v>7.3310000000000004</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6881.3344913999999</v>
      </c>
      <c r="D417" s="24" t="str">
        <f>IF($B417="N/A","N/A",IF(C417&gt;10,"No",IF(C417&lt;-10,"No","Yes")))</f>
        <v>N/A</v>
      </c>
      <c r="E417" s="38">
        <v>7610.8242301</v>
      </c>
      <c r="F417" s="24" t="str">
        <f>IF($B417="N/A","N/A",IF(E417&gt;10,"No",IF(E417&lt;-10,"No","Yes")))</f>
        <v>N/A</v>
      </c>
      <c r="G417" s="38">
        <v>8206.7543003999999</v>
      </c>
      <c r="H417" s="24" t="str">
        <f>IF($B417="N/A","N/A",IF(G417&gt;10,"No",IF(G417&lt;-10,"No","Yes")))</f>
        <v>N/A</v>
      </c>
      <c r="I417" s="25">
        <v>10.6</v>
      </c>
      <c r="J417" s="25">
        <v>7.83</v>
      </c>
      <c r="K417" s="26" t="s">
        <v>1191</v>
      </c>
      <c r="L417" s="27" t="str">
        <f>IF(J417="Div by 0", "N/A", IF(K417="N/A","N/A", IF(J417&gt;VALUE(MID(K417,1,2)), "No", IF(J417&lt;-1*VALUE(MID(K417,1,2)), "No", "Yes"))))</f>
        <v>Yes</v>
      </c>
    </row>
    <row r="418" spans="1:12" x14ac:dyDescent="0.25">
      <c r="A418" s="3" t="s">
        <v>523</v>
      </c>
      <c r="B418" s="26" t="s">
        <v>49</v>
      </c>
      <c r="C418" s="38">
        <v>6643.1424386999997</v>
      </c>
      <c r="D418" s="24" t="str">
        <f>IF($B418="N/A","N/A",IF(C418&gt;10,"No",IF(C418&lt;-10,"No","Yes")))</f>
        <v>N/A</v>
      </c>
      <c r="E418" s="38">
        <v>7430.8844986000004</v>
      </c>
      <c r="F418" s="24" t="str">
        <f>IF($B418="N/A","N/A",IF(E418&gt;10,"No",IF(E418&lt;-10,"No","Yes")))</f>
        <v>N/A</v>
      </c>
      <c r="G418" s="38">
        <v>8161.6218368999998</v>
      </c>
      <c r="H418" s="24" t="str">
        <f>IF($B418="N/A","N/A",IF(G418&gt;10,"No",IF(G418&lt;-10,"No","Yes")))</f>
        <v>N/A</v>
      </c>
      <c r="I418" s="25">
        <v>11.86</v>
      </c>
      <c r="J418" s="25">
        <v>9.8339999999999996</v>
      </c>
      <c r="K418" s="26" t="s">
        <v>1191</v>
      </c>
      <c r="L418" s="27" t="str">
        <f>IF(J418="Div by 0", "N/A", IF(K418="N/A","N/A", IF(J418&gt;VALUE(MID(K418,1,2)), "No", IF(J418&lt;-1*VALUE(MID(K418,1,2)), "No", "Yes"))))</f>
        <v>Yes</v>
      </c>
    </row>
    <row r="419" spans="1:12" x14ac:dyDescent="0.25">
      <c r="A419" s="3" t="s">
        <v>526</v>
      </c>
      <c r="B419" s="26" t="s">
        <v>49</v>
      </c>
      <c r="C419" s="38">
        <v>7394.2050738999997</v>
      </c>
      <c r="D419" s="24" t="str">
        <f>IF($B419="N/A","N/A",IF(C419&gt;10,"No",IF(C419&lt;-10,"No","Yes")))</f>
        <v>N/A</v>
      </c>
      <c r="E419" s="38">
        <v>7998.9468773999997</v>
      </c>
      <c r="F419" s="24" t="str">
        <f>IF($B419="N/A","N/A",IF(E419&gt;10,"No",IF(E419&lt;-10,"No","Yes")))</f>
        <v>N/A</v>
      </c>
      <c r="G419" s="38">
        <v>8315.7055569999993</v>
      </c>
      <c r="H419" s="24" t="str">
        <f>IF($B419="N/A","N/A",IF(G419&gt;10,"No",IF(G419&lt;-10,"No","Yes")))</f>
        <v>N/A</v>
      </c>
      <c r="I419" s="25">
        <v>8.1790000000000003</v>
      </c>
      <c r="J419" s="25">
        <v>3.96</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7715.4303671999996</v>
      </c>
      <c r="F420" s="24" t="str">
        <f t="shared" ref="F420:F421" si="139">IF($B420="N/A","N/A",IF(E420&gt;10,"No",IF(E420&lt;-10,"No","Yes")))</f>
        <v>N/A</v>
      </c>
      <c r="G420" s="38">
        <v>8340.6550471999999</v>
      </c>
      <c r="H420" s="24" t="str">
        <f t="shared" ref="H420:H421" si="140">IF($B420="N/A","N/A",IF(G420&gt;10,"No",IF(G420&lt;-10,"No","Yes")))</f>
        <v>N/A</v>
      </c>
      <c r="I420" s="25" t="s">
        <v>49</v>
      </c>
      <c r="J420" s="25">
        <v>8.1039999999999992</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7430.0354600000001</v>
      </c>
      <c r="F421" s="24" t="str">
        <f t="shared" si="139"/>
        <v>N/A</v>
      </c>
      <c r="G421" s="38">
        <v>7977.1982054999999</v>
      </c>
      <c r="H421" s="24" t="str">
        <f t="shared" si="140"/>
        <v>N/A</v>
      </c>
      <c r="I421" s="25" t="s">
        <v>49</v>
      </c>
      <c r="J421" s="25">
        <v>7.3639999999999999</v>
      </c>
      <c r="K421" s="26" t="s">
        <v>1191</v>
      </c>
      <c r="L421" s="27" t="str">
        <f>IF(J421="Div by 0", "N/A", IF(OR(J421="N/A",K421="N/A"),"N/A", IF(J421&gt;VALUE(MID(K421,1,2)), "No", IF(J421&lt;-1*VALUE(MID(K421,1,2)), "No", "Yes"))))</f>
        <v>Yes</v>
      </c>
    </row>
    <row r="422" spans="1:12" x14ac:dyDescent="0.25">
      <c r="A422" s="3" t="s">
        <v>1073</v>
      </c>
      <c r="B422" s="26" t="s">
        <v>49</v>
      </c>
      <c r="C422" s="38">
        <v>8539.0491939000003</v>
      </c>
      <c r="D422" s="24" t="str">
        <f t="shared" ref="D422:D434" si="141">IF($B422="N/A","N/A",IF(C422&gt;10,"No",IF(C422&lt;-10,"No","Yes")))</f>
        <v>N/A</v>
      </c>
      <c r="E422" s="38">
        <v>6844.7672347999996</v>
      </c>
      <c r="F422" s="24" t="str">
        <f t="shared" ref="F422:F434" si="142">IF($B422="N/A","N/A",IF(E422&gt;10,"No",IF(E422&lt;-10,"No","Yes")))</f>
        <v>N/A</v>
      </c>
      <c r="G422" s="38">
        <v>8544.3489217000006</v>
      </c>
      <c r="H422" s="24" t="str">
        <f t="shared" ref="H422:H434" si="143">IF($B422="N/A","N/A",IF(G422&gt;10,"No",IF(G422&lt;-10,"No","Yes")))</f>
        <v>N/A</v>
      </c>
      <c r="I422" s="25">
        <v>-19.8</v>
      </c>
      <c r="J422" s="25">
        <v>24.83</v>
      </c>
      <c r="K422" s="26" t="s">
        <v>1191</v>
      </c>
      <c r="L422" s="27" t="str">
        <f t="shared" ref="L422:L434" si="144">IF(J422="Div by 0", "N/A", IF(K422="N/A","N/A", IF(J422&gt;VALUE(MID(K422,1,2)), "No", IF(J422&lt;-1*VALUE(MID(K422,1,2)), "No", "Yes"))))</f>
        <v>Yes</v>
      </c>
    </row>
    <row r="423" spans="1:12" x14ac:dyDescent="0.25">
      <c r="A423" s="3" t="s">
        <v>824</v>
      </c>
      <c r="B423" s="26" t="s">
        <v>49</v>
      </c>
      <c r="C423" s="38">
        <v>296.31704000000002</v>
      </c>
      <c r="D423" s="24" t="str">
        <f t="shared" si="141"/>
        <v>N/A</v>
      </c>
      <c r="E423" s="38">
        <v>1288.2121033000001</v>
      </c>
      <c r="F423" s="24" t="str">
        <f t="shared" si="142"/>
        <v>N/A</v>
      </c>
      <c r="G423" s="38">
        <v>1389.8937894000001</v>
      </c>
      <c r="H423" s="24" t="str">
        <f t="shared" si="143"/>
        <v>N/A</v>
      </c>
      <c r="I423" s="25">
        <v>334.7</v>
      </c>
      <c r="J423" s="25">
        <v>7.8929999999999998</v>
      </c>
      <c r="K423" s="26" t="s">
        <v>1191</v>
      </c>
      <c r="L423" s="27" t="str">
        <f t="shared" si="144"/>
        <v>Yes</v>
      </c>
    </row>
    <row r="424" spans="1:12" x14ac:dyDescent="0.25">
      <c r="A424" s="3" t="s">
        <v>825</v>
      </c>
      <c r="B424" s="26" t="s">
        <v>49</v>
      </c>
      <c r="C424" s="38">
        <v>9376.8040533999992</v>
      </c>
      <c r="D424" s="24" t="str">
        <f t="shared" si="141"/>
        <v>N/A</v>
      </c>
      <c r="E424" s="38">
        <v>9901.5567881000006</v>
      </c>
      <c r="F424" s="24" t="str">
        <f t="shared" si="142"/>
        <v>N/A</v>
      </c>
      <c r="G424" s="38">
        <v>10441.775132999999</v>
      </c>
      <c r="H424" s="24" t="str">
        <f t="shared" si="143"/>
        <v>N/A</v>
      </c>
      <c r="I424" s="25">
        <v>5.5960000000000001</v>
      </c>
      <c r="J424" s="25">
        <v>5.4560000000000004</v>
      </c>
      <c r="K424" s="26" t="s">
        <v>1191</v>
      </c>
      <c r="L424" s="27" t="str">
        <f t="shared" si="144"/>
        <v>Yes</v>
      </c>
    </row>
    <row r="425" spans="1:12" x14ac:dyDescent="0.25">
      <c r="A425" s="3" t="s">
        <v>826</v>
      </c>
      <c r="B425" s="26" t="s">
        <v>49</v>
      </c>
      <c r="C425" s="38">
        <v>205.20312999000001</v>
      </c>
      <c r="D425" s="24" t="str">
        <f t="shared" si="141"/>
        <v>N/A</v>
      </c>
      <c r="E425" s="38">
        <v>1036.3099254000001</v>
      </c>
      <c r="F425" s="24" t="str">
        <f t="shared" si="142"/>
        <v>N/A</v>
      </c>
      <c r="G425" s="38">
        <v>1052.4285612000001</v>
      </c>
      <c r="H425" s="24" t="str">
        <f t="shared" si="143"/>
        <v>N/A</v>
      </c>
      <c r="I425" s="25">
        <v>405</v>
      </c>
      <c r="J425" s="25">
        <v>1.5549999999999999</v>
      </c>
      <c r="K425" s="26" t="s">
        <v>1191</v>
      </c>
      <c r="L425" s="27" t="str">
        <f t="shared" si="144"/>
        <v>Yes</v>
      </c>
    </row>
    <row r="426" spans="1:12" x14ac:dyDescent="0.25">
      <c r="A426" s="3" t="s">
        <v>827</v>
      </c>
      <c r="B426" s="26" t="s">
        <v>49</v>
      </c>
      <c r="C426" s="38">
        <v>22558.909436000002</v>
      </c>
      <c r="D426" s="24" t="str">
        <f t="shared" si="141"/>
        <v>N/A</v>
      </c>
      <c r="E426" s="38">
        <v>23631.208783999999</v>
      </c>
      <c r="F426" s="24" t="str">
        <f t="shared" si="142"/>
        <v>N/A</v>
      </c>
      <c r="G426" s="38">
        <v>26481.116290000002</v>
      </c>
      <c r="H426" s="24" t="str">
        <f t="shared" si="143"/>
        <v>N/A</v>
      </c>
      <c r="I426" s="25">
        <v>4.7530000000000001</v>
      </c>
      <c r="J426" s="25">
        <v>12.06</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55.108965067</v>
      </c>
      <c r="D428" s="24" t="str">
        <f t="shared" si="141"/>
        <v>N/A</v>
      </c>
      <c r="E428" s="38">
        <v>53.944453383999999</v>
      </c>
      <c r="F428" s="24" t="str">
        <f t="shared" si="142"/>
        <v>N/A</v>
      </c>
      <c r="G428" s="38">
        <v>49.478480234000003</v>
      </c>
      <c r="H428" s="24" t="str">
        <f t="shared" si="143"/>
        <v>N/A</v>
      </c>
      <c r="I428" s="25">
        <v>-2.11</v>
      </c>
      <c r="J428" s="25">
        <v>-8.2799999999999994</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13935.600168000001</v>
      </c>
      <c r="D430" s="24" t="str">
        <f t="shared" si="141"/>
        <v>N/A</v>
      </c>
      <c r="E430" s="38">
        <v>14777.110513</v>
      </c>
      <c r="F430" s="24" t="str">
        <f t="shared" si="142"/>
        <v>N/A</v>
      </c>
      <c r="G430" s="38">
        <v>19215.173836999998</v>
      </c>
      <c r="H430" s="24" t="str">
        <f t="shared" si="143"/>
        <v>N/A</v>
      </c>
      <c r="I430" s="25">
        <v>6.0389999999999997</v>
      </c>
      <c r="J430" s="25">
        <v>30.03</v>
      </c>
      <c r="K430" s="26" t="s">
        <v>1191</v>
      </c>
      <c r="L430" s="27" t="str">
        <f t="shared" si="144"/>
        <v>No</v>
      </c>
    </row>
    <row r="431" spans="1:12" x14ac:dyDescent="0.25">
      <c r="A431" s="3" t="s">
        <v>832</v>
      </c>
      <c r="B431" s="26" t="s">
        <v>49</v>
      </c>
      <c r="C431" s="38">
        <v>677.79515192999997</v>
      </c>
      <c r="D431" s="24" t="str">
        <f t="shared" si="141"/>
        <v>N/A</v>
      </c>
      <c r="E431" s="38">
        <v>5636.6426326000001</v>
      </c>
      <c r="F431" s="24" t="str">
        <f t="shared" si="142"/>
        <v>N/A</v>
      </c>
      <c r="G431" s="38">
        <v>6118.9122399999997</v>
      </c>
      <c r="H431" s="24" t="str">
        <f t="shared" si="143"/>
        <v>N/A</v>
      </c>
      <c r="I431" s="25">
        <v>731.6</v>
      </c>
      <c r="J431" s="25">
        <v>8.5559999999999992</v>
      </c>
      <c r="K431" s="26" t="s">
        <v>1191</v>
      </c>
      <c r="L431" s="27" t="str">
        <f t="shared" si="144"/>
        <v>Yes</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10851.254142</v>
      </c>
      <c r="D433" s="24" t="str">
        <f t="shared" si="141"/>
        <v>N/A</v>
      </c>
      <c r="E433" s="38">
        <v>11502.180621</v>
      </c>
      <c r="F433" s="24" t="str">
        <f t="shared" si="142"/>
        <v>N/A</v>
      </c>
      <c r="G433" s="38">
        <v>12587.352129000001</v>
      </c>
      <c r="H433" s="24" t="str">
        <f t="shared" si="143"/>
        <v>N/A</v>
      </c>
      <c r="I433" s="25">
        <v>5.9989999999999997</v>
      </c>
      <c r="J433" s="25">
        <v>9.4339999999999993</v>
      </c>
      <c r="K433" s="26" t="s">
        <v>1191</v>
      </c>
      <c r="L433" s="27" t="str">
        <f t="shared" si="144"/>
        <v>Yes</v>
      </c>
    </row>
    <row r="434" spans="1:12" ht="12.75" customHeight="1" x14ac:dyDescent="0.25">
      <c r="A434" s="78" t="s">
        <v>834</v>
      </c>
      <c r="B434" s="26" t="s">
        <v>49</v>
      </c>
      <c r="C434" s="38">
        <v>233.99244956000001</v>
      </c>
      <c r="D434" s="24" t="str">
        <f t="shared" si="141"/>
        <v>N/A</v>
      </c>
      <c r="E434" s="38">
        <v>1033.4336826000001</v>
      </c>
      <c r="F434" s="24" t="str">
        <f t="shared" si="142"/>
        <v>N/A</v>
      </c>
      <c r="G434" s="38">
        <v>1086.3502100000001</v>
      </c>
      <c r="H434" s="24" t="str">
        <f t="shared" si="143"/>
        <v>N/A</v>
      </c>
      <c r="I434" s="25">
        <v>341.7</v>
      </c>
      <c r="J434" s="25">
        <v>5.12</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30688.978397999999</v>
      </c>
      <c r="D436" s="24" t="str">
        <f>IF($B436="N/A","N/A",IF(C436&gt;10,"No",IF(C436&lt;-10,"No","Yes")))</f>
        <v>N/A</v>
      </c>
      <c r="E436" s="28">
        <v>32281.504570000001</v>
      </c>
      <c r="F436" s="24" t="str">
        <f>IF($B436="N/A","N/A",IF(E436&gt;10,"No",IF(E436&lt;-10,"No","Yes")))</f>
        <v>N/A</v>
      </c>
      <c r="G436" s="28">
        <v>35145.132552000003</v>
      </c>
      <c r="H436" s="24" t="str">
        <f>IF($B436="N/A","N/A",IF(G436&gt;10,"No",IF(G436&lt;-10,"No","Yes")))</f>
        <v>N/A</v>
      </c>
      <c r="I436" s="25">
        <v>5.1890000000000001</v>
      </c>
      <c r="J436" s="25">
        <v>8.8710000000000004</v>
      </c>
      <c r="K436" s="26" t="s">
        <v>1191</v>
      </c>
      <c r="L436" s="27" t="str">
        <f>IF(J436="Div by 0", "N/A", IF(K436="N/A","N/A", IF(J436&gt;VALUE(MID(K436,1,2)), "No", IF(J436&lt;-1*VALUE(MID(K436,1,2)), "No", "Yes"))))</f>
        <v>Yes</v>
      </c>
    </row>
    <row r="437" spans="1:12" ht="12.75" customHeight="1" x14ac:dyDescent="0.25">
      <c r="A437" s="76" t="s">
        <v>732</v>
      </c>
      <c r="B437" s="22" t="s">
        <v>49</v>
      </c>
      <c r="C437" s="28">
        <v>19584.231625</v>
      </c>
      <c r="D437" s="24" t="str">
        <f>IF($B437="N/A","N/A",IF(C437&gt;10,"No",IF(C437&lt;-10,"No","Yes")))</f>
        <v>N/A</v>
      </c>
      <c r="E437" s="28">
        <v>22110.663479999999</v>
      </c>
      <c r="F437" s="24" t="str">
        <f>IF($B437="N/A","N/A",IF(E437&gt;10,"No",IF(E437&lt;-10,"No","Yes")))</f>
        <v>N/A</v>
      </c>
      <c r="G437" s="28">
        <v>24077.368359</v>
      </c>
      <c r="H437" s="24" t="str">
        <f>IF($B437="N/A","N/A",IF(G437&gt;10,"No",IF(G437&lt;-10,"No","Yes")))</f>
        <v>N/A</v>
      </c>
      <c r="I437" s="25">
        <v>12.9</v>
      </c>
      <c r="J437" s="25">
        <v>8.8949999999999996</v>
      </c>
      <c r="K437" s="26" t="s">
        <v>1191</v>
      </c>
      <c r="L437" s="27" t="str">
        <f>IF(J437="Div by 0", "N/A", IF(K437="N/A","N/A", IF(J437&gt;VALUE(MID(K437,1,2)), "No", IF(J437&lt;-1*VALUE(MID(K437,1,2)), "No", "Yes"))))</f>
        <v>Yes</v>
      </c>
    </row>
    <row r="438" spans="1:12" ht="25" x14ac:dyDescent="0.25">
      <c r="A438" s="78" t="s">
        <v>733</v>
      </c>
      <c r="B438" s="22" t="s">
        <v>49</v>
      </c>
      <c r="C438" s="28">
        <v>29000.081243000001</v>
      </c>
      <c r="D438" s="24" t="str">
        <f>IF($B438="N/A","N/A",IF(C438&gt;10,"No",IF(C438&lt;-10,"No","Yes")))</f>
        <v>N/A</v>
      </c>
      <c r="E438" s="28">
        <v>28718.608792999999</v>
      </c>
      <c r="F438" s="24" t="str">
        <f>IF($B438="N/A","N/A",IF(E438&gt;10,"No",IF(E438&lt;-10,"No","Yes")))</f>
        <v>N/A</v>
      </c>
      <c r="G438" s="28">
        <v>29411.429222999999</v>
      </c>
      <c r="H438" s="24" t="str">
        <f>IF($B438="N/A","N/A",IF(G438&gt;10,"No",IF(G438&lt;-10,"No","Yes")))</f>
        <v>N/A</v>
      </c>
      <c r="I438" s="25">
        <v>-0.97099999999999997</v>
      </c>
      <c r="J438" s="25">
        <v>2.4119999999999999</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27596.955475999999</v>
      </c>
      <c r="D440" s="24" t="str">
        <f t="shared" ref="D440:D450" si="145">IF($B440="N/A","N/A",IF(C440&gt;10,"No",IF(C440&lt;-10,"No","Yes")))</f>
        <v>N/A</v>
      </c>
      <c r="E440" s="28">
        <v>30904.560831999999</v>
      </c>
      <c r="F440" s="24" t="str">
        <f t="shared" ref="F440:F450" si="146">IF($B440="N/A","N/A",IF(E440&gt;10,"No",IF(E440&lt;-10,"No","Yes")))</f>
        <v>N/A</v>
      </c>
      <c r="G440" s="28">
        <v>33899.504964</v>
      </c>
      <c r="H440" s="24" t="str">
        <f t="shared" ref="H440:H450" si="147">IF($B440="N/A","N/A",IF(G440&gt;10,"No",IF(G440&lt;-10,"No","Yes")))</f>
        <v>N/A</v>
      </c>
      <c r="I440" s="25">
        <v>11.99</v>
      </c>
      <c r="J440" s="25">
        <v>9.6910000000000007</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18968.504093</v>
      </c>
      <c r="D441" s="24" t="str">
        <f t="shared" si="145"/>
        <v>N/A</v>
      </c>
      <c r="E441" s="28">
        <v>19591.653350000001</v>
      </c>
      <c r="F441" s="24" t="str">
        <f t="shared" si="146"/>
        <v>N/A</v>
      </c>
      <c r="G441" s="28">
        <v>21762.663205000001</v>
      </c>
      <c r="H441" s="24" t="str">
        <f t="shared" si="147"/>
        <v>N/A</v>
      </c>
      <c r="I441" s="25">
        <v>3.2850000000000001</v>
      </c>
      <c r="J441" s="25">
        <v>11.08</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v>49922.440789</v>
      </c>
      <c r="D443" s="24" t="str">
        <f t="shared" si="145"/>
        <v>N/A</v>
      </c>
      <c r="E443" s="28">
        <v>50246.693749999999</v>
      </c>
      <c r="F443" s="24" t="str">
        <f t="shared" si="146"/>
        <v>N/A</v>
      </c>
      <c r="G443" s="28">
        <v>48965.623457000002</v>
      </c>
      <c r="H443" s="24" t="str">
        <f t="shared" si="147"/>
        <v>N/A</v>
      </c>
      <c r="I443" s="25">
        <v>0.64949999999999997</v>
      </c>
      <c r="J443" s="25">
        <v>-2.5499999999999998</v>
      </c>
      <c r="K443" s="26" t="s">
        <v>1191</v>
      </c>
      <c r="L443" s="27" t="str">
        <f t="shared" si="148"/>
        <v>Yes</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41865.846896000003</v>
      </c>
      <c r="D446" s="24" t="str">
        <f t="shared" si="145"/>
        <v>N/A</v>
      </c>
      <c r="E446" s="28">
        <v>45733.878391999999</v>
      </c>
      <c r="F446" s="24" t="str">
        <f t="shared" si="146"/>
        <v>N/A</v>
      </c>
      <c r="G446" s="28">
        <v>46931.295923999998</v>
      </c>
      <c r="H446" s="24" t="str">
        <f t="shared" si="147"/>
        <v>N/A</v>
      </c>
      <c r="I446" s="25">
        <v>9.2390000000000008</v>
      </c>
      <c r="J446" s="25">
        <v>2.6179999999999999</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62245.581273000003</v>
      </c>
      <c r="D448" s="24" t="str">
        <f t="shared" si="145"/>
        <v>N/A</v>
      </c>
      <c r="E448" s="28">
        <v>67410.043764000002</v>
      </c>
      <c r="F448" s="24" t="str">
        <f t="shared" si="146"/>
        <v>N/A</v>
      </c>
      <c r="G448" s="28">
        <v>73251.627894000005</v>
      </c>
      <c r="H448" s="24" t="str">
        <f t="shared" si="147"/>
        <v>N/A</v>
      </c>
      <c r="I448" s="25">
        <v>8.2970000000000006</v>
      </c>
      <c r="J448" s="25">
        <v>8.6660000000000004</v>
      </c>
      <c r="K448" s="26" t="s">
        <v>1191</v>
      </c>
      <c r="L448" s="27" t="str">
        <f t="shared" si="148"/>
        <v>Yes</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16212.738441</v>
      </c>
      <c r="D452" s="24" t="str">
        <f t="shared" ref="D452:D462" si="149">IF($B452="N/A","N/A",IF(C452&gt;10,"No",IF(C452&lt;-10,"No","Yes")))</f>
        <v>N/A</v>
      </c>
      <c r="E452" s="28">
        <v>19496.576142999998</v>
      </c>
      <c r="F452" s="24" t="str">
        <f t="shared" ref="F452:F462" si="150">IF($B452="N/A","N/A",IF(E452&gt;10,"No",IF(E452&lt;-10,"No","Yes")))</f>
        <v>N/A</v>
      </c>
      <c r="G452" s="28">
        <v>21000.53644</v>
      </c>
      <c r="H452" s="24" t="str">
        <f t="shared" ref="H452:H462" si="151">IF($B452="N/A","N/A",IF(G452&gt;10,"No",IF(G452&lt;-10,"No","Yes")))</f>
        <v>N/A</v>
      </c>
      <c r="I452" s="25">
        <v>20.25</v>
      </c>
      <c r="J452" s="25">
        <v>7.7140000000000004</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10175.345694</v>
      </c>
      <c r="D453" s="24" t="str">
        <f t="shared" si="149"/>
        <v>N/A</v>
      </c>
      <c r="E453" s="28">
        <v>12473.350936999999</v>
      </c>
      <c r="F453" s="24" t="str">
        <f t="shared" si="150"/>
        <v>N/A</v>
      </c>
      <c r="G453" s="28">
        <v>13520.959812999999</v>
      </c>
      <c r="H453" s="24" t="str">
        <f t="shared" si="151"/>
        <v>N/A</v>
      </c>
      <c r="I453" s="25">
        <v>22.58</v>
      </c>
      <c r="J453" s="25">
        <v>8.3989999999999991</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v>44466.157894999997</v>
      </c>
      <c r="D455" s="24" t="str">
        <f t="shared" si="149"/>
        <v>N/A</v>
      </c>
      <c r="E455" s="28">
        <v>44817.65625</v>
      </c>
      <c r="F455" s="24" t="str">
        <f t="shared" si="150"/>
        <v>N/A</v>
      </c>
      <c r="G455" s="28">
        <v>43618.395062000003</v>
      </c>
      <c r="H455" s="24" t="str">
        <f t="shared" si="151"/>
        <v>N/A</v>
      </c>
      <c r="I455" s="25">
        <v>0.79049999999999998</v>
      </c>
      <c r="J455" s="25">
        <v>-2.68</v>
      </c>
      <c r="K455" s="26" t="s">
        <v>1191</v>
      </c>
      <c r="L455" s="27" t="str">
        <f t="shared" si="152"/>
        <v>Yes</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31970.451851999998</v>
      </c>
      <c r="D458" s="24" t="str">
        <f t="shared" si="149"/>
        <v>N/A</v>
      </c>
      <c r="E458" s="28">
        <v>35110.257610000001</v>
      </c>
      <c r="F458" s="24" t="str">
        <f t="shared" si="150"/>
        <v>N/A</v>
      </c>
      <c r="G458" s="28">
        <v>36021.551313000004</v>
      </c>
      <c r="H458" s="24" t="str">
        <f t="shared" si="151"/>
        <v>N/A</v>
      </c>
      <c r="I458" s="25">
        <v>9.8209999999999997</v>
      </c>
      <c r="J458" s="25">
        <v>2.5960000000000001</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9169.8471797999991</v>
      </c>
      <c r="D460" s="24" t="str">
        <f t="shared" si="149"/>
        <v>N/A</v>
      </c>
      <c r="E460" s="28">
        <v>12858.857330000001</v>
      </c>
      <c r="F460" s="24" t="str">
        <f t="shared" si="150"/>
        <v>N/A</v>
      </c>
      <c r="G460" s="28">
        <v>14751.629806999999</v>
      </c>
      <c r="H460" s="24" t="str">
        <f t="shared" si="151"/>
        <v>N/A</v>
      </c>
      <c r="I460" s="25">
        <v>40.229999999999997</v>
      </c>
      <c r="J460" s="25">
        <v>14.72</v>
      </c>
      <c r="K460" s="26" t="s">
        <v>1191</v>
      </c>
      <c r="L460" s="27" t="str">
        <f t="shared" si="152"/>
        <v>Yes</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18939187878</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4530.5105841000004</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309975647</v>
      </c>
      <c r="D468" s="24" t="str">
        <f>IF($B468="N/A","N/A",IF(C468&gt;10,"No",IF(C468&lt;-10,"No","Yes")))</f>
        <v>N/A</v>
      </c>
      <c r="E468" s="38">
        <v>297674217</v>
      </c>
      <c r="F468" s="24" t="str">
        <f>IF($B468="N/A","N/A",IF(E468&gt;10,"No",IF(E468&lt;-10,"No","Yes")))</f>
        <v>N/A</v>
      </c>
      <c r="G468" s="38">
        <v>309858264</v>
      </c>
      <c r="H468" s="24" t="str">
        <f>IF($B468="N/A","N/A",IF(G468&gt;10,"No",IF(G468&lt;-10,"No","Yes")))</f>
        <v>N/A</v>
      </c>
      <c r="I468" s="25">
        <v>-3.97</v>
      </c>
      <c r="J468" s="25">
        <v>4.093</v>
      </c>
      <c r="K468" s="38" t="s">
        <v>49</v>
      </c>
      <c r="L468" s="27" t="str">
        <f>IF(J468="Div by 0", "N/A", IF(K468="N/A","N/A", IF(J468&gt;VALUE(MID(K468,1,2)), "No", IF(J468&lt;-1*VALUE(MID(K468,1,2)), "No", "Yes"))))</f>
        <v>N/A</v>
      </c>
    </row>
    <row r="469" spans="1:12" ht="12.75" customHeight="1" x14ac:dyDescent="0.25">
      <c r="A469" s="35" t="s">
        <v>1157</v>
      </c>
      <c r="B469" s="38" t="s">
        <v>49</v>
      </c>
      <c r="C469" s="38">
        <v>3608.0179600000001</v>
      </c>
      <c r="D469" s="24" t="str">
        <f>IF($B469="N/A","N/A",IF(C469&gt;10,"No",IF(C469&lt;-10,"No","Yes")))</f>
        <v>N/A</v>
      </c>
      <c r="E469" s="38">
        <v>3393.7297435999999</v>
      </c>
      <c r="F469" s="24" t="str">
        <f>IF($B469="N/A","N/A",IF(E469&gt;10,"No",IF(E469&lt;-10,"No","Yes")))</f>
        <v>N/A</v>
      </c>
      <c r="G469" s="38">
        <v>3255.2924170000001</v>
      </c>
      <c r="H469" s="24" t="str">
        <f>IF($B469="N/A","N/A",IF(G469&gt;10,"No",IF(G469&lt;-10,"No","Yes")))</f>
        <v>N/A</v>
      </c>
      <c r="I469" s="25">
        <v>-5.94</v>
      </c>
      <c r="J469" s="25">
        <v>-4.08</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10887734</v>
      </c>
      <c r="D471" s="24" t="str">
        <f>IF($B471="N/A","N/A",IF(C471&gt;10,"No",IF(C471&lt;-10,"No","Yes")))</f>
        <v>N/A</v>
      </c>
      <c r="E471" s="38">
        <v>9033123</v>
      </c>
      <c r="F471" s="24" t="str">
        <f>IF($B471="N/A","N/A",IF(E471&gt;10,"No",IF(E471&lt;-10,"No","Yes")))</f>
        <v>N/A</v>
      </c>
      <c r="G471" s="38">
        <v>6019634</v>
      </c>
      <c r="H471" s="24" t="str">
        <f>IF($B471="N/A","N/A",IF(G471&gt;10,"No",IF(G471&lt;-10,"No","Yes")))</f>
        <v>N/A</v>
      </c>
      <c r="I471" s="25">
        <v>-17</v>
      </c>
      <c r="J471" s="25">
        <v>-33.4</v>
      </c>
      <c r="K471" s="38" t="s">
        <v>49</v>
      </c>
      <c r="L471" s="27" t="str">
        <f>IF(J471="Div by 0", "N/A", IF(K471="N/A","N/A", IF(J471&gt;VALUE(MID(K471,1,2)), "No", IF(J471&lt;-1*VALUE(MID(K471,1,2)), "No", "Yes"))))</f>
        <v>N/A</v>
      </c>
    </row>
    <row r="472" spans="1:12" ht="12.75" customHeight="1" x14ac:dyDescent="0.25">
      <c r="A472" s="35" t="s">
        <v>1159</v>
      </c>
      <c r="B472" s="38" t="s">
        <v>49</v>
      </c>
      <c r="C472" s="38">
        <v>62.82701951</v>
      </c>
      <c r="D472" s="24" t="str">
        <f>IF($B472="N/A","N/A",IF(C472&gt;10,"No",IF(C472&lt;-10,"No","Yes")))</f>
        <v>N/A</v>
      </c>
      <c r="E472" s="38">
        <v>48.819775172</v>
      </c>
      <c r="F472" s="24" t="str">
        <f>IF($B472="N/A","N/A",IF(E472&gt;10,"No",IF(E472&lt;-10,"No","Yes")))</f>
        <v>N/A</v>
      </c>
      <c r="G472" s="38">
        <v>30.793329410999998</v>
      </c>
      <c r="H472" s="24" t="str">
        <f>IF($B472="N/A","N/A",IF(G472&gt;10,"No",IF(G472&lt;-10,"No","Yes")))</f>
        <v>N/A</v>
      </c>
      <c r="I472" s="25">
        <v>-22.3</v>
      </c>
      <c r="J472" s="25">
        <v>-36.9</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2802043</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2728.3768257000002</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475189582</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7048.0945402999996</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25326884</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v>200.53274003000001</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61329282</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31194.955238999999</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2556</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v>2556</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3990485</v>
      </c>
      <c r="D506" s="24" t="str">
        <f t="shared" ref="D506:D511" si="161">IF($B506="N/A","N/A",IF(C506&gt;10,"No",IF(C506&lt;-10,"No","Yes")))</f>
        <v>N/A</v>
      </c>
      <c r="E506" s="30">
        <v>4102314</v>
      </c>
      <c r="F506" s="24" t="str">
        <f t="shared" ref="F506:F511" si="162">IF($B506="N/A","N/A",IF(E506&gt;10,"No",IF(E506&lt;-10,"No","Yes")))</f>
        <v>N/A</v>
      </c>
      <c r="G506" s="30">
        <v>4240564</v>
      </c>
      <c r="H506" s="24" t="str">
        <f t="shared" ref="H506:H511" si="163">IF($B506="N/A","N/A",IF(G506&gt;10,"No",IF(G506&lt;-10,"No","Yes")))</f>
        <v>N/A</v>
      </c>
      <c r="I506" s="25">
        <v>2.802</v>
      </c>
      <c r="J506" s="25">
        <v>3.37</v>
      </c>
      <c r="K506" s="30" t="s">
        <v>1191</v>
      </c>
      <c r="L506" s="27" t="str">
        <f t="shared" ref="L506:L514" si="164">IF(J506="Div by 0", "N/A", IF(K506="N/A","N/A", IF(J506&gt;VALUE(MID(K506,1,2)), "No", IF(J506&lt;-1*VALUE(MID(K506,1,2)), "No", "Yes"))))</f>
        <v>Yes</v>
      </c>
    </row>
    <row r="507" spans="1:12" x14ac:dyDescent="0.25">
      <c r="A507" s="3" t="s">
        <v>522</v>
      </c>
      <c r="B507" s="26" t="s">
        <v>49</v>
      </c>
      <c r="C507" s="30">
        <v>317393</v>
      </c>
      <c r="D507" s="24" t="str">
        <f t="shared" si="161"/>
        <v>N/A</v>
      </c>
      <c r="E507" s="30">
        <v>318417</v>
      </c>
      <c r="F507" s="24" t="str">
        <f t="shared" si="162"/>
        <v>N/A</v>
      </c>
      <c r="G507" s="30">
        <v>315214</v>
      </c>
      <c r="H507" s="24" t="str">
        <f t="shared" si="163"/>
        <v>N/A</v>
      </c>
      <c r="I507" s="25">
        <v>0.3226</v>
      </c>
      <c r="J507" s="25">
        <v>-1.01</v>
      </c>
      <c r="K507" s="26" t="s">
        <v>1191</v>
      </c>
      <c r="L507" s="27" t="str">
        <f t="shared" si="164"/>
        <v>Yes</v>
      </c>
    </row>
    <row r="508" spans="1:12" x14ac:dyDescent="0.25">
      <c r="A508" s="3" t="s">
        <v>525</v>
      </c>
      <c r="B508" s="26" t="s">
        <v>49</v>
      </c>
      <c r="C508" s="30">
        <v>500688</v>
      </c>
      <c r="D508" s="24" t="str">
        <f t="shared" si="161"/>
        <v>N/A</v>
      </c>
      <c r="E508" s="30">
        <v>527208</v>
      </c>
      <c r="F508" s="24" t="str">
        <f t="shared" si="162"/>
        <v>N/A</v>
      </c>
      <c r="G508" s="30">
        <v>557832</v>
      </c>
      <c r="H508" s="24" t="str">
        <f t="shared" si="163"/>
        <v>N/A</v>
      </c>
      <c r="I508" s="25">
        <v>5.2969999999999997</v>
      </c>
      <c r="J508" s="25">
        <v>5.8090000000000002</v>
      </c>
      <c r="K508" s="26" t="s">
        <v>1191</v>
      </c>
      <c r="L508" s="27" t="str">
        <f t="shared" si="164"/>
        <v>Yes</v>
      </c>
    </row>
    <row r="509" spans="1:12" x14ac:dyDescent="0.25">
      <c r="A509" s="3" t="s">
        <v>528</v>
      </c>
      <c r="B509" s="26" t="s">
        <v>49</v>
      </c>
      <c r="C509" s="30">
        <v>2669795</v>
      </c>
      <c r="D509" s="24" t="str">
        <f t="shared" si="161"/>
        <v>N/A</v>
      </c>
      <c r="E509" s="30">
        <v>2716924</v>
      </c>
      <c r="F509" s="24" t="str">
        <f t="shared" si="162"/>
        <v>N/A</v>
      </c>
      <c r="G509" s="30">
        <v>2943180</v>
      </c>
      <c r="H509" s="24" t="str">
        <f t="shared" si="163"/>
        <v>N/A</v>
      </c>
      <c r="I509" s="25">
        <v>1.7649999999999999</v>
      </c>
      <c r="J509" s="25">
        <v>8.3279999999999994</v>
      </c>
      <c r="K509" s="26" t="s">
        <v>1191</v>
      </c>
      <c r="L509" s="27" t="str">
        <f t="shared" si="164"/>
        <v>Yes</v>
      </c>
    </row>
    <row r="510" spans="1:12" x14ac:dyDescent="0.25">
      <c r="A510" s="3" t="s">
        <v>530</v>
      </c>
      <c r="B510" s="26" t="s">
        <v>49</v>
      </c>
      <c r="C510" s="30">
        <v>502609</v>
      </c>
      <c r="D510" s="24" t="str">
        <f t="shared" si="161"/>
        <v>N/A</v>
      </c>
      <c r="E510" s="30">
        <v>539765</v>
      </c>
      <c r="F510" s="24" t="str">
        <f t="shared" si="162"/>
        <v>N/A</v>
      </c>
      <c r="G510" s="30">
        <v>424338</v>
      </c>
      <c r="H510" s="24" t="str">
        <f t="shared" si="163"/>
        <v>N/A</v>
      </c>
      <c r="I510" s="25">
        <v>7.3929999999999998</v>
      </c>
      <c r="J510" s="25">
        <v>-21.4</v>
      </c>
      <c r="K510" s="26" t="s">
        <v>1191</v>
      </c>
      <c r="L510" s="27" t="str">
        <f t="shared" si="164"/>
        <v>Yes</v>
      </c>
    </row>
    <row r="511" spans="1:12" x14ac:dyDescent="0.25">
      <c r="A511" s="36" t="s">
        <v>342</v>
      </c>
      <c r="B511" s="30" t="s">
        <v>49</v>
      </c>
      <c r="C511" s="30">
        <v>2986100.53</v>
      </c>
      <c r="D511" s="24" t="str">
        <f t="shared" si="161"/>
        <v>N/A</v>
      </c>
      <c r="E511" s="30">
        <v>3058894.89</v>
      </c>
      <c r="F511" s="24" t="str">
        <f t="shared" si="162"/>
        <v>N/A</v>
      </c>
      <c r="G511" s="30">
        <v>3212942.17</v>
      </c>
      <c r="H511" s="24" t="str">
        <f t="shared" si="163"/>
        <v>N/A</v>
      </c>
      <c r="I511" s="25">
        <v>2.4380000000000002</v>
      </c>
      <c r="J511" s="25">
        <v>5.0359999999999996</v>
      </c>
      <c r="K511" s="30" t="s">
        <v>107</v>
      </c>
      <c r="L511" s="27" t="str">
        <f t="shared" si="164"/>
        <v>Yes</v>
      </c>
    </row>
    <row r="512" spans="1:12" x14ac:dyDescent="0.25">
      <c r="A512" s="36" t="s">
        <v>623</v>
      </c>
      <c r="B512" s="30" t="s">
        <v>49</v>
      </c>
      <c r="C512" s="30">
        <v>446646</v>
      </c>
      <c r="D512" s="30" t="s">
        <v>49</v>
      </c>
      <c r="E512" s="30">
        <v>449749</v>
      </c>
      <c r="F512" s="30" t="s">
        <v>49</v>
      </c>
      <c r="G512" s="30">
        <v>455606</v>
      </c>
      <c r="H512" s="30" t="s">
        <v>49</v>
      </c>
      <c r="I512" s="25">
        <v>0.69469999999999998</v>
      </c>
      <c r="J512" s="25">
        <v>1.302</v>
      </c>
      <c r="K512" s="30" t="s">
        <v>107</v>
      </c>
      <c r="L512" s="27" t="str">
        <f t="shared" si="164"/>
        <v>Yes</v>
      </c>
    </row>
    <row r="513" spans="1:12" x14ac:dyDescent="0.25">
      <c r="A513" s="3" t="s">
        <v>564</v>
      </c>
      <c r="B513" s="30" t="s">
        <v>49</v>
      </c>
      <c r="C513" s="30">
        <v>307261</v>
      </c>
      <c r="D513" s="30" t="s">
        <v>49</v>
      </c>
      <c r="E513" s="30">
        <v>306698</v>
      </c>
      <c r="F513" s="30" t="s">
        <v>49</v>
      </c>
      <c r="G513" s="30">
        <v>307893</v>
      </c>
      <c r="H513" s="30" t="s">
        <v>49</v>
      </c>
      <c r="I513" s="25">
        <v>-0.183</v>
      </c>
      <c r="J513" s="25">
        <v>0.3896</v>
      </c>
      <c r="K513" s="30" t="s">
        <v>107</v>
      </c>
      <c r="L513" s="27" t="str">
        <f t="shared" si="164"/>
        <v>Yes</v>
      </c>
    </row>
    <row r="514" spans="1:12" x14ac:dyDescent="0.25">
      <c r="A514" s="3" t="s">
        <v>526</v>
      </c>
      <c r="B514" s="30" t="s">
        <v>49</v>
      </c>
      <c r="C514" s="30">
        <v>137519</v>
      </c>
      <c r="D514" s="30" t="s">
        <v>49</v>
      </c>
      <c r="E514" s="30">
        <v>141349</v>
      </c>
      <c r="F514" s="30" t="s">
        <v>49</v>
      </c>
      <c r="G514" s="30">
        <v>146381</v>
      </c>
      <c r="H514" s="30" t="s">
        <v>49</v>
      </c>
      <c r="I514" s="25">
        <v>2.7850000000000001</v>
      </c>
      <c r="J514" s="25">
        <v>3.56</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14950299690</v>
      </c>
      <c r="D516" s="24" t="str">
        <f>IF($B516="N/A","N/A",IF(C516&gt;10,"No",IF(C516&lt;-10,"No","Yes")))</f>
        <v>N/A</v>
      </c>
      <c r="E516" s="38">
        <v>16863487745</v>
      </c>
      <c r="F516" s="24" t="str">
        <f>IF($B516="N/A","N/A",IF(E516&gt;10,"No",IF(E516&lt;-10,"No","Yes")))</f>
        <v>N/A</v>
      </c>
      <c r="G516" s="38">
        <v>19311481080</v>
      </c>
      <c r="H516" s="24" t="str">
        <f>IF($B516="N/A","N/A",IF(G516&gt;10,"No",IF(G516&lt;-10,"No","Yes")))</f>
        <v>N/A</v>
      </c>
      <c r="I516" s="25">
        <v>12.8</v>
      </c>
      <c r="J516" s="25">
        <v>14.52</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3746.4868781999999</v>
      </c>
      <c r="D518" s="24" t="str">
        <f>IF($B518="N/A","N/A",IF(C518&gt;10,"No",IF(C518&lt;-10,"No","Yes")))</f>
        <v>N/A</v>
      </c>
      <c r="E518" s="38">
        <v>4110.7257380000001</v>
      </c>
      <c r="F518" s="24" t="str">
        <f>IF($B518="N/A","N/A",IF(E518&gt;10,"No",IF(E518&lt;-10,"No","Yes")))</f>
        <v>N/A</v>
      </c>
      <c r="G518" s="38">
        <v>4553.9888278999997</v>
      </c>
      <c r="H518" s="24" t="str">
        <f>IF($B518="N/A","N/A",IF(G518&gt;10,"No",IF(G518&lt;-10,"No","Yes")))</f>
        <v>N/A</v>
      </c>
      <c r="I518" s="25">
        <v>9.7219999999999995</v>
      </c>
      <c r="J518" s="25">
        <v>10.78</v>
      </c>
      <c r="K518" s="26" t="s">
        <v>1191</v>
      </c>
      <c r="L518" s="27" t="str">
        <f>IF(J518="Div by 0", "N/A", IF(K518="N/A","N/A", IF(J518&gt;VALUE(MID(K518,1,2)), "No", IF(J518&lt;-1*VALUE(MID(K518,1,2)), "No", "Yes"))))</f>
        <v>Yes</v>
      </c>
    </row>
    <row r="519" spans="1:12" x14ac:dyDescent="0.25">
      <c r="A519" s="3" t="s">
        <v>523</v>
      </c>
      <c r="B519" s="26" t="s">
        <v>49</v>
      </c>
      <c r="C519" s="38">
        <v>9000.5641460000006</v>
      </c>
      <c r="D519" s="24" t="str">
        <f>IF($B519="N/A","N/A",IF(C519&gt;10,"No",IF(C519&lt;-10,"No","Yes")))</f>
        <v>N/A</v>
      </c>
      <c r="E519" s="38">
        <v>10192.77347</v>
      </c>
      <c r="F519" s="24" t="str">
        <f>IF($B519="N/A","N/A",IF(E519&gt;10,"No",IF(E519&lt;-10,"No","Yes")))</f>
        <v>N/A</v>
      </c>
      <c r="G519" s="38">
        <v>11412.776621999999</v>
      </c>
      <c r="H519" s="24" t="str">
        <f>IF($B519="N/A","N/A",IF(G519&gt;10,"No",IF(G519&lt;-10,"No","Yes")))</f>
        <v>N/A</v>
      </c>
      <c r="I519" s="25">
        <v>13.25</v>
      </c>
      <c r="J519" s="25">
        <v>11.97</v>
      </c>
      <c r="K519" s="26" t="s">
        <v>1191</v>
      </c>
      <c r="L519" s="27" t="str">
        <f>IF(J519="Div by 0", "N/A", IF(K519="N/A","N/A", IF(J519&gt;VALUE(MID(K519,1,2)), "No", IF(J519&lt;-1*VALUE(MID(K519,1,2)), "No", "Yes"))))</f>
        <v>Yes</v>
      </c>
    </row>
    <row r="520" spans="1:12" x14ac:dyDescent="0.25">
      <c r="A520" s="3" t="s">
        <v>526</v>
      </c>
      <c r="B520" s="26" t="s">
        <v>49</v>
      </c>
      <c r="C520" s="38">
        <v>11908.07257</v>
      </c>
      <c r="D520" s="24" t="str">
        <f>IF($B520="N/A","N/A",IF(C520&gt;10,"No",IF(C520&lt;-10,"No","Yes")))</f>
        <v>N/A</v>
      </c>
      <c r="E520" s="38">
        <v>12773.691371999999</v>
      </c>
      <c r="F520" s="24" t="str">
        <f>IF($B520="N/A","N/A",IF(E520&gt;10,"No",IF(E520&lt;-10,"No","Yes")))</f>
        <v>N/A</v>
      </c>
      <c r="G520" s="38">
        <v>13852.758836000001</v>
      </c>
      <c r="H520" s="24" t="str">
        <f>IF($B520="N/A","N/A",IF(G520&gt;10,"No",IF(G520&lt;-10,"No","Yes")))</f>
        <v>N/A</v>
      </c>
      <c r="I520" s="25">
        <v>7.2690000000000001</v>
      </c>
      <c r="J520" s="25">
        <v>8.4480000000000004</v>
      </c>
      <c r="K520" s="26" t="s">
        <v>1191</v>
      </c>
      <c r="L520" s="27" t="str">
        <f>IF(J520="Div by 0", "N/A", IF(K520="N/A","N/A", IF(J520&gt;VALUE(MID(K520,1,2)), "No", IF(J520&lt;-1*VALUE(MID(K520,1,2)), "No", "Yes"))))</f>
        <v>Yes</v>
      </c>
    </row>
    <row r="521" spans="1:12" x14ac:dyDescent="0.25">
      <c r="A521" s="3" t="s">
        <v>529</v>
      </c>
      <c r="B521" s="26" t="s">
        <v>49</v>
      </c>
      <c r="C521" s="38">
        <v>1874.2747863</v>
      </c>
      <c r="D521" s="24" t="str">
        <f>IF($B521="N/A","N/A",IF(C521&gt;10,"No",IF(C521&lt;-10,"No","Yes")))</f>
        <v>N/A</v>
      </c>
      <c r="E521" s="38">
        <v>2091.2197375000001</v>
      </c>
      <c r="F521" s="24" t="str">
        <f>IF($B521="N/A","N/A",IF(E521&gt;10,"No",IF(E521&lt;-10,"No","Yes")))</f>
        <v>N/A</v>
      </c>
      <c r="G521" s="38">
        <v>2258.6567531999999</v>
      </c>
      <c r="H521" s="24" t="str">
        <f>IF($B521="N/A","N/A",IF(G521&gt;10,"No",IF(G521&lt;-10,"No","Yes")))</f>
        <v>N/A</v>
      </c>
      <c r="I521" s="25">
        <v>11.57</v>
      </c>
      <c r="J521" s="25">
        <v>8.0069999999999997</v>
      </c>
      <c r="K521" s="26" t="s">
        <v>1191</v>
      </c>
      <c r="L521" s="27" t="str">
        <f>IF(J521="Div by 0", "N/A", IF(K521="N/A","N/A", IF(J521&gt;VALUE(MID(K521,1,2)), "No", IF(J521&lt;-1*VALUE(MID(K521,1,2)), "No", "Yes"))))</f>
        <v>Yes</v>
      </c>
    </row>
    <row r="522" spans="1:12" x14ac:dyDescent="0.25">
      <c r="A522" s="3" t="s">
        <v>531</v>
      </c>
      <c r="B522" s="26" t="s">
        <v>49</v>
      </c>
      <c r="C522" s="38">
        <v>2243.1455504999999</v>
      </c>
      <c r="D522" s="24" t="str">
        <f>IF($B522="N/A","N/A",IF(C522&gt;10,"No",IF(C522&lt;-10,"No","Yes")))</f>
        <v>N/A</v>
      </c>
      <c r="E522" s="38">
        <v>2226.6319973</v>
      </c>
      <c r="F522" s="24" t="str">
        <f>IF($B522="N/A","N/A",IF(E522&gt;10,"No",IF(E522&lt;-10,"No","Yes")))</f>
        <v>N/A</v>
      </c>
      <c r="G522" s="38">
        <v>3155.1936427999999</v>
      </c>
      <c r="H522" s="24" t="str">
        <f>IF($B522="N/A","N/A",IF(G522&gt;10,"No",IF(G522&lt;-10,"No","Yes")))</f>
        <v>N/A</v>
      </c>
      <c r="I522" s="25">
        <v>-0.73599999999999999</v>
      </c>
      <c r="J522" s="25">
        <v>41.7</v>
      </c>
      <c r="K522" s="26" t="s">
        <v>1191</v>
      </c>
      <c r="L522" s="27" t="str">
        <f>IF(J522="Div by 0", "N/A", IF(K522="N/A","N/A", IF(J522&gt;VALUE(MID(K522,1,2)), "No", IF(J522&lt;-1*VALUE(MID(K522,1,2)), "No", "Yes"))))</f>
        <v>No</v>
      </c>
    </row>
    <row r="523" spans="1:12" ht="15" customHeight="1" x14ac:dyDescent="0.25">
      <c r="A523" s="196" t="s">
        <v>1213</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4060.8224574000001</v>
      </c>
      <c r="F524" s="24" t="str">
        <f t="shared" ref="F524:F525" si="166">IF($B524="N/A","N/A",IF(E524&gt;10,"No",IF(E524&lt;-10,"No","Yes")))</f>
        <v>N/A</v>
      </c>
      <c r="G524" s="38">
        <v>4610.6987322000004</v>
      </c>
      <c r="H524" s="24" t="str">
        <f t="shared" ref="H524:H525" si="167">IF($B524="N/A","N/A",IF(G524&gt;10,"No",IF(G524&lt;-10,"No","Yes")))</f>
        <v>N/A</v>
      </c>
      <c r="I524" s="25" t="s">
        <v>49</v>
      </c>
      <c r="J524" s="25">
        <v>13.54</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4176.9223203000001</v>
      </c>
      <c r="F525" s="24" t="str">
        <f t="shared" si="166"/>
        <v>N/A</v>
      </c>
      <c r="G525" s="38">
        <v>4484.0413331</v>
      </c>
      <c r="H525" s="24" t="str">
        <f t="shared" si="167"/>
        <v>N/A</v>
      </c>
      <c r="I525" s="25" t="s">
        <v>49</v>
      </c>
      <c r="J525" s="25">
        <v>7.3529999999999998</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9526.6730296000005</v>
      </c>
      <c r="D527" s="24" t="str">
        <f>IF($B527="N/A","N/A",IF(C527&gt;10,"No",IF(C527&lt;-10,"No","Yes")))</f>
        <v>N/A</v>
      </c>
      <c r="E527" s="38">
        <v>10721.872348999999</v>
      </c>
      <c r="F527" s="24" t="str">
        <f>IF($B527="N/A","N/A",IF(E527&gt;10,"No",IF(E527&lt;-10,"No","Yes")))</f>
        <v>N/A</v>
      </c>
      <c r="G527" s="38">
        <v>11717.772143</v>
      </c>
      <c r="H527" s="24" t="str">
        <f>IF($B527="N/A","N/A",IF(G527&gt;10,"No",IF(G527&lt;-10,"No","Yes")))</f>
        <v>N/A</v>
      </c>
      <c r="I527" s="25">
        <v>12.55</v>
      </c>
      <c r="J527" s="25">
        <v>9.2880000000000003</v>
      </c>
      <c r="K527" s="26" t="s">
        <v>1191</v>
      </c>
      <c r="L527" s="27" t="str">
        <f>IF(J527="Div by 0", "N/A", IF(K527="N/A","N/A", IF(J527&gt;VALUE(MID(K527,1,2)), "No", IF(J527&lt;-1*VALUE(MID(K527,1,2)), "No", "Yes"))))</f>
        <v>Yes</v>
      </c>
    </row>
    <row r="528" spans="1:12" x14ac:dyDescent="0.25">
      <c r="A528" s="3" t="s">
        <v>523</v>
      </c>
      <c r="B528" s="26" t="s">
        <v>49</v>
      </c>
      <c r="C528" s="38">
        <v>9035.2766279999996</v>
      </c>
      <c r="D528" s="24" t="str">
        <f>IF($B528="N/A","N/A",IF(C528&gt;10,"No",IF(C528&lt;-10,"No","Yes")))</f>
        <v>N/A</v>
      </c>
      <c r="E528" s="38">
        <v>10275.453133000001</v>
      </c>
      <c r="F528" s="24" t="str">
        <f>IF($B528="N/A","N/A",IF(E528&gt;10,"No",IF(E528&lt;-10,"No","Yes")))</f>
        <v>N/A</v>
      </c>
      <c r="G528" s="38">
        <v>11395.262003</v>
      </c>
      <c r="H528" s="24" t="str">
        <f>IF($B528="N/A","N/A",IF(G528&gt;10,"No",IF(G528&lt;-10,"No","Yes")))</f>
        <v>N/A</v>
      </c>
      <c r="I528" s="25">
        <v>13.73</v>
      </c>
      <c r="J528" s="25">
        <v>10.9</v>
      </c>
      <c r="K528" s="26" t="s">
        <v>1191</v>
      </c>
      <c r="L528" s="27" t="str">
        <f>IF(J528="Div by 0", "N/A", IF(K528="N/A","N/A", IF(J528&gt;VALUE(MID(K528,1,2)), "No", IF(J528&lt;-1*VALUE(MID(K528,1,2)), "No", "Yes"))))</f>
        <v>Yes</v>
      </c>
    </row>
    <row r="529" spans="1:12" x14ac:dyDescent="0.25">
      <c r="A529" s="3" t="s">
        <v>526</v>
      </c>
      <c r="B529" s="26" t="s">
        <v>49</v>
      </c>
      <c r="C529" s="38">
        <v>10677.833623</v>
      </c>
      <c r="D529" s="24" t="str">
        <f>IF($B529="N/A","N/A",IF(C529&gt;10,"No",IF(C529&lt;-10,"No","Yes")))</f>
        <v>N/A</v>
      </c>
      <c r="E529" s="38">
        <v>11758.85008</v>
      </c>
      <c r="F529" s="24" t="str">
        <f>IF($B529="N/A","N/A",IF(E529&gt;10,"No",IF(E529&lt;-10,"No","Yes")))</f>
        <v>N/A</v>
      </c>
      <c r="G529" s="38">
        <v>12452.893483</v>
      </c>
      <c r="H529" s="24" t="str">
        <f>IF($B529="N/A","N/A",IF(G529&gt;10,"No",IF(G529&lt;-10,"No","Yes")))</f>
        <v>N/A</v>
      </c>
      <c r="I529" s="25">
        <v>10.119999999999999</v>
      </c>
      <c r="J529" s="25">
        <v>5.9020000000000001</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10582.521210000001</v>
      </c>
      <c r="F530" s="24" t="str">
        <f t="shared" ref="F530:F535" si="169">IF($B530="N/A","N/A",IF(E530&gt;10,"No",IF(E530&lt;-10,"No","Yes")))</f>
        <v>N/A</v>
      </c>
      <c r="G530" s="38">
        <v>11608.563369</v>
      </c>
      <c r="H530" s="24" t="str">
        <f t="shared" ref="H530:H531" si="170">IF($B530="N/A","N/A",IF(G530&gt;10,"No",IF(G530&lt;-10,"No","Yes")))</f>
        <v>N/A</v>
      </c>
      <c r="I530" s="25" t="s">
        <v>49</v>
      </c>
      <c r="J530" s="25">
        <v>9.6959999999999997</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10981.460958</v>
      </c>
      <c r="F531" s="24" t="str">
        <f t="shared" si="169"/>
        <v>N/A</v>
      </c>
      <c r="G531" s="38">
        <v>11918.72334</v>
      </c>
      <c r="H531" s="24" t="str">
        <f t="shared" si="170"/>
        <v>N/A</v>
      </c>
      <c r="I531" s="25" t="s">
        <v>49</v>
      </c>
      <c r="J531" s="25">
        <v>8.5350000000000001</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2556</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v>2556</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79.46144391</v>
      </c>
      <c r="D537" s="24" t="str">
        <f t="shared" ref="D537:D575" si="174">IF($B537="N/A","N/A",IF(C537&gt;10,"No",IF(C537&lt;-10,"No","Yes")))</f>
        <v>N/A</v>
      </c>
      <c r="E537" s="25">
        <v>78.975378285999994</v>
      </c>
      <c r="F537" s="24" t="str">
        <f t="shared" ref="F537:F575" si="175">IF($B537="N/A","N/A",IF(E537&gt;10,"No",IF(E537&lt;-10,"No","Yes")))</f>
        <v>N/A</v>
      </c>
      <c r="G537" s="25">
        <v>81.391319644999996</v>
      </c>
      <c r="H537" s="24" t="str">
        <f t="shared" ref="H537:H575" si="176">IF($B537="N/A","N/A",IF(G537&gt;10,"No",IF(G537&lt;-10,"No","Yes")))</f>
        <v>N/A</v>
      </c>
      <c r="I537" s="25">
        <v>-0.61199999999999999</v>
      </c>
      <c r="J537" s="25">
        <v>3.0590000000000002</v>
      </c>
      <c r="K537" s="26" t="s">
        <v>1191</v>
      </c>
      <c r="L537" s="27" t="str">
        <f t="shared" ref="L537:L605" si="177">IF(J537="Div by 0", "N/A", IF(K537="N/A","N/A", IF(J537&gt;VALUE(MID(K537,1,2)), "No", IF(J537&lt;-1*VALUE(MID(K537,1,2)), "No", "Yes"))))</f>
        <v>Yes</v>
      </c>
    </row>
    <row r="538" spans="1:12" x14ac:dyDescent="0.25">
      <c r="A538" s="37" t="s">
        <v>141</v>
      </c>
      <c r="B538" s="22" t="s">
        <v>49</v>
      </c>
      <c r="C538" s="30">
        <v>3170897</v>
      </c>
      <c r="D538" s="24" t="str">
        <f t="shared" si="174"/>
        <v>N/A</v>
      </c>
      <c r="E538" s="30">
        <v>3239818</v>
      </c>
      <c r="F538" s="24" t="str">
        <f t="shared" si="175"/>
        <v>N/A</v>
      </c>
      <c r="G538" s="30">
        <v>3451451</v>
      </c>
      <c r="H538" s="24" t="str">
        <f t="shared" si="176"/>
        <v>N/A</v>
      </c>
      <c r="I538" s="25">
        <v>2.1739999999999999</v>
      </c>
      <c r="J538" s="25">
        <v>6.532</v>
      </c>
      <c r="K538" s="26" t="s">
        <v>1191</v>
      </c>
      <c r="L538" s="27" t="str">
        <f t="shared" si="177"/>
        <v>Yes</v>
      </c>
    </row>
    <row r="539" spans="1:12" x14ac:dyDescent="0.25">
      <c r="A539" s="3" t="s">
        <v>523</v>
      </c>
      <c r="B539" s="26" t="s">
        <v>49</v>
      </c>
      <c r="C539" s="30">
        <v>81006</v>
      </c>
      <c r="D539" s="30" t="str">
        <f t="shared" si="174"/>
        <v>N/A</v>
      </c>
      <c r="E539" s="30">
        <v>92968</v>
      </c>
      <c r="F539" s="30" t="str">
        <f t="shared" si="175"/>
        <v>N/A</v>
      </c>
      <c r="G539" s="30">
        <v>94151</v>
      </c>
      <c r="H539" s="24" t="str">
        <f t="shared" si="176"/>
        <v>N/A</v>
      </c>
      <c r="I539" s="25">
        <v>14.77</v>
      </c>
      <c r="J539" s="25">
        <v>1.272</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83760</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576</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9815</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279616</v>
      </c>
      <c r="D545" s="30" t="str">
        <f t="shared" si="174"/>
        <v>N/A</v>
      </c>
      <c r="E545" s="30">
        <v>297745</v>
      </c>
      <c r="F545" s="30" t="str">
        <f t="shared" si="175"/>
        <v>N/A</v>
      </c>
      <c r="G545" s="30">
        <v>314092</v>
      </c>
      <c r="H545" s="24" t="str">
        <f t="shared" si="176"/>
        <v>N/A</v>
      </c>
      <c r="I545" s="25">
        <v>6.484</v>
      </c>
      <c r="J545" s="25">
        <v>5.49</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302913</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1223</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148</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9808</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2478096</v>
      </c>
      <c r="D552" s="30" t="str">
        <f t="shared" si="174"/>
        <v>N/A</v>
      </c>
      <c r="E552" s="30">
        <v>2519593</v>
      </c>
      <c r="F552" s="30" t="str">
        <f t="shared" si="175"/>
        <v>N/A</v>
      </c>
      <c r="G552" s="30">
        <v>2710072</v>
      </c>
      <c r="H552" s="24" t="str">
        <f t="shared" si="176"/>
        <v>N/A</v>
      </c>
      <c r="I552" s="25">
        <v>1.675</v>
      </c>
      <c r="J552" s="25">
        <v>7.56</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157825</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7802</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284</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2229923</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271806</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42418</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14</v>
      </c>
      <c r="H559" s="27" t="str">
        <f t="shared" si="186"/>
        <v>N/A</v>
      </c>
      <c r="I559" s="25" t="s">
        <v>49</v>
      </c>
      <c r="J559" s="25" t="s">
        <v>49</v>
      </c>
      <c r="K559" s="30" t="s">
        <v>1191</v>
      </c>
      <c r="L559" s="27" t="str">
        <f t="shared" si="177"/>
        <v>No</v>
      </c>
    </row>
    <row r="560" spans="1:12" x14ac:dyDescent="0.25">
      <c r="A560" s="3" t="s">
        <v>531</v>
      </c>
      <c r="B560" s="26" t="s">
        <v>49</v>
      </c>
      <c r="C560" s="30">
        <v>332179</v>
      </c>
      <c r="D560" s="30" t="str">
        <f t="shared" si="174"/>
        <v>N/A</v>
      </c>
      <c r="E560" s="30">
        <v>329512</v>
      </c>
      <c r="F560" s="30" t="str">
        <f t="shared" si="175"/>
        <v>N/A</v>
      </c>
      <c r="G560" s="30">
        <v>333136</v>
      </c>
      <c r="H560" s="24" t="str">
        <f t="shared" si="176"/>
        <v>N/A</v>
      </c>
      <c r="I560" s="25">
        <v>-0.80300000000000005</v>
      </c>
      <c r="J560" s="25">
        <v>1.1000000000000001</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49546</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9668</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4995</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233950</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22942</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12035</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2139260</v>
      </c>
      <c r="F567" s="30" t="str">
        <f t="shared" si="175"/>
        <v>N/A</v>
      </c>
      <c r="G567" s="30">
        <v>2266869</v>
      </c>
      <c r="H567" s="24" t="str">
        <f t="shared" si="176"/>
        <v>N/A</v>
      </c>
      <c r="I567" s="25" t="s">
        <v>49</v>
      </c>
      <c r="J567" s="25">
        <v>5.9649999999999999</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472472</v>
      </c>
      <c r="F569" s="30" t="str">
        <f t="shared" si="175"/>
        <v>N/A</v>
      </c>
      <c r="G569" s="30">
        <v>511955</v>
      </c>
      <c r="H569" s="24" t="str">
        <f t="shared" si="176"/>
        <v>N/A</v>
      </c>
      <c r="I569" s="25" t="s">
        <v>49</v>
      </c>
      <c r="J569" s="25">
        <v>8.3569999999999993</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928</v>
      </c>
      <c r="F572" s="30" t="str">
        <f t="shared" si="175"/>
        <v>N/A</v>
      </c>
      <c r="G572" s="30">
        <v>1064</v>
      </c>
      <c r="H572" s="24" t="str">
        <f t="shared" si="176"/>
        <v>N/A</v>
      </c>
      <c r="I572" s="25" t="s">
        <v>49</v>
      </c>
      <c r="J572" s="25">
        <v>14.66</v>
      </c>
      <c r="K572" s="26" t="s">
        <v>1191</v>
      </c>
      <c r="L572" s="27" t="str">
        <f t="shared" si="190"/>
        <v>Yes</v>
      </c>
    </row>
    <row r="573" spans="1:12" x14ac:dyDescent="0.25">
      <c r="A573" s="42" t="s">
        <v>919</v>
      </c>
      <c r="B573" s="22" t="s">
        <v>49</v>
      </c>
      <c r="C573" s="30" t="s">
        <v>49</v>
      </c>
      <c r="D573" s="30" t="str">
        <f t="shared" si="174"/>
        <v>N/A</v>
      </c>
      <c r="E573" s="30">
        <v>1094800</v>
      </c>
      <c r="F573" s="30" t="str">
        <f t="shared" si="175"/>
        <v>N/A</v>
      </c>
      <c r="G573" s="30">
        <v>1166806</v>
      </c>
      <c r="H573" s="24" t="str">
        <f t="shared" si="176"/>
        <v>N/A</v>
      </c>
      <c r="I573" s="25" t="s">
        <v>49</v>
      </c>
      <c r="J573" s="25">
        <v>6.577</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472472</v>
      </c>
      <c r="F575" s="30" t="str">
        <f t="shared" si="175"/>
        <v>N/A</v>
      </c>
      <c r="G575" s="30">
        <v>511955</v>
      </c>
      <c r="H575" s="24" t="str">
        <f t="shared" si="176"/>
        <v>N/A</v>
      </c>
      <c r="I575" s="25" t="s">
        <v>49</v>
      </c>
      <c r="J575" s="25">
        <v>8.3569999999999993</v>
      </c>
      <c r="K575" s="26" t="s">
        <v>1191</v>
      </c>
      <c r="L575" s="27" t="str">
        <f t="shared" si="190"/>
        <v>Yes</v>
      </c>
    </row>
    <row r="576" spans="1:12" x14ac:dyDescent="0.25">
      <c r="A576" s="37" t="s">
        <v>344</v>
      </c>
      <c r="B576" s="26" t="s">
        <v>86</v>
      </c>
      <c r="C576" s="25">
        <v>21.093438652</v>
      </c>
      <c r="D576" s="24" t="str">
        <f>IF($B576="N/A","N/A",IF(C576&gt;=20,"No",IF(C576&lt;0,"No","Yes")))</f>
        <v>No</v>
      </c>
      <c r="E576" s="25">
        <v>31.287673791</v>
      </c>
      <c r="F576" s="24" t="str">
        <f>IF($B576="N/A","N/A",IF(E576&gt;=20,"No",IF(E576&lt;0,"No","Yes")))</f>
        <v>No</v>
      </c>
      <c r="G576" s="25">
        <v>31.244759727000002</v>
      </c>
      <c r="H576" s="24" t="str">
        <f>IF($B576="N/A","N/A",IF(G576&gt;=20,"No",IF(G576&lt;0,"No","Yes")))</f>
        <v>No</v>
      </c>
      <c r="I576" s="25">
        <v>48.33</v>
      </c>
      <c r="J576" s="25">
        <v>-0.13700000000000001</v>
      </c>
      <c r="K576" s="26" t="s">
        <v>1191</v>
      </c>
      <c r="L576" s="27" t="str">
        <f t="shared" si="177"/>
        <v>Yes</v>
      </c>
    </row>
    <row r="577" spans="1:12" x14ac:dyDescent="0.25">
      <c r="A577" s="37" t="s">
        <v>345</v>
      </c>
      <c r="B577" s="22" t="s">
        <v>49</v>
      </c>
      <c r="C577" s="25">
        <v>6.5237346802999996</v>
      </c>
      <c r="D577" s="24" t="str">
        <f>IF($B577="N/A","N/A",IF(C577&gt;10,"No",IF(C577&lt;-10,"No","Yes")))</f>
        <v>N/A</v>
      </c>
      <c r="E577" s="25">
        <v>0.4224578598</v>
      </c>
      <c r="F577" s="24" t="str">
        <f>IF($B577="N/A","N/A",IF(E577&gt;10,"No",IF(E577&lt;-10,"No","Yes")))</f>
        <v>N/A</v>
      </c>
      <c r="G577" s="25">
        <v>0.72123720930000002</v>
      </c>
      <c r="H577" s="24" t="str">
        <f>IF($B577="N/A","N/A",IF(G577&gt;10,"No",IF(G577&lt;-10,"No","Yes")))</f>
        <v>N/A</v>
      </c>
      <c r="I577" s="25">
        <v>-93.5</v>
      </c>
      <c r="J577" s="25">
        <v>70.72</v>
      </c>
      <c r="K577" s="26" t="s">
        <v>1191</v>
      </c>
      <c r="L577" s="27" t="str">
        <f t="shared" si="177"/>
        <v>No</v>
      </c>
    </row>
    <row r="578" spans="1:12" x14ac:dyDescent="0.25">
      <c r="A578" s="37" t="s">
        <v>346</v>
      </c>
      <c r="B578" s="22" t="s">
        <v>49</v>
      </c>
      <c r="C578" s="25">
        <v>1.3829744361</v>
      </c>
      <c r="D578" s="24" t="str">
        <f>IF($B578="N/A","N/A",IF(C578&gt;10,"No",IF(C578&lt;-10,"No","Yes")))</f>
        <v>N/A</v>
      </c>
      <c r="E578" s="25">
        <v>1.3187355614</v>
      </c>
      <c r="F578" s="24" t="str">
        <f>IF($B578="N/A","N/A",IF(E578&gt;10,"No",IF(E578&lt;-10,"No","Yes")))</f>
        <v>N/A</v>
      </c>
      <c r="G578" s="25">
        <v>1.2758831095000001</v>
      </c>
      <c r="H578" s="24" t="str">
        <f>IF($B578="N/A","N/A",IF(G578&gt;10,"No",IF(G578&lt;-10,"No","Yes")))</f>
        <v>N/A</v>
      </c>
      <c r="I578" s="25">
        <v>-4.6399999999999997</v>
      </c>
      <c r="J578" s="25">
        <v>-3.25</v>
      </c>
      <c r="K578" s="26" t="s">
        <v>1191</v>
      </c>
      <c r="L578" s="27" t="str">
        <f t="shared" si="177"/>
        <v>Yes</v>
      </c>
    </row>
    <row r="579" spans="1:12" ht="12.75" customHeight="1" x14ac:dyDescent="0.25">
      <c r="A579" s="45" t="s">
        <v>347</v>
      </c>
      <c r="B579" s="22" t="s">
        <v>49</v>
      </c>
      <c r="C579" s="25">
        <v>10.478734927</v>
      </c>
      <c r="D579" s="24" t="str">
        <f>IF($B579="N/A","N/A",IF(C579&gt;10,"No",IF(C579&lt;-10,"No","Yes")))</f>
        <v>N/A</v>
      </c>
      <c r="E579" s="25">
        <v>12.189734175</v>
      </c>
      <c r="F579" s="24" t="str">
        <f>IF($B579="N/A","N/A",IF(E579&gt;10,"No",IF(E579&lt;-10,"No","Yes")))</f>
        <v>N/A</v>
      </c>
      <c r="G579" s="25">
        <v>11.517831255000001</v>
      </c>
      <c r="H579" s="24" t="str">
        <f>IF($B579="N/A","N/A",IF(G579&gt;10,"No",IF(G579&lt;-10,"No","Yes")))</f>
        <v>N/A</v>
      </c>
      <c r="I579" s="25">
        <v>16.329999999999998</v>
      </c>
      <c r="J579" s="25">
        <v>-5.51</v>
      </c>
      <c r="K579" s="26" t="s">
        <v>1191</v>
      </c>
      <c r="L579" s="27" t="str">
        <f t="shared" si="177"/>
        <v>Yes</v>
      </c>
    </row>
    <row r="580" spans="1:12" ht="12.75" customHeight="1" x14ac:dyDescent="0.25">
      <c r="A580" s="45" t="s">
        <v>736</v>
      </c>
      <c r="B580" s="22" t="s">
        <v>49</v>
      </c>
      <c r="C580" s="25">
        <v>9.0504729583000003</v>
      </c>
      <c r="D580" s="24" t="str">
        <f>IF($B580="N/A","N/A",IF(C580&gt;10,"No",IF(C580&lt;-10,"No","Yes")))</f>
        <v>N/A</v>
      </c>
      <c r="E580" s="25">
        <v>3.5478141464999999</v>
      </c>
      <c r="F580" s="24" t="str">
        <f>IF($B580="N/A","N/A",IF(E580&gt;10,"No",IF(E580&lt;-10,"No","Yes")))</f>
        <v>N/A</v>
      </c>
      <c r="G580" s="25">
        <v>4.5129022904999996</v>
      </c>
      <c r="H580" s="24" t="str">
        <f>IF($B580="N/A","N/A",IF(G580&gt;10,"No",IF(G580&lt;-10,"No","Yes")))</f>
        <v>N/A</v>
      </c>
      <c r="I580" s="25">
        <v>-60.8</v>
      </c>
      <c r="J580" s="25">
        <v>27.2</v>
      </c>
      <c r="K580" s="26" t="s">
        <v>1191</v>
      </c>
      <c r="L580" s="27" t="str">
        <f t="shared" si="177"/>
        <v>Yes</v>
      </c>
    </row>
    <row r="581" spans="1:12" x14ac:dyDescent="0.25">
      <c r="A581" s="45" t="s">
        <v>348</v>
      </c>
      <c r="B581" s="22" t="s">
        <v>49</v>
      </c>
      <c r="C581" s="25">
        <v>2.1777745685999998</v>
      </c>
      <c r="D581" s="24" t="str">
        <f>IF($B581="N/A","N/A",IF(C581&gt;10,"No",IF(C581&lt;-10,"No","Yes")))</f>
        <v>N/A</v>
      </c>
      <c r="E581" s="25">
        <v>2.9060135225999999</v>
      </c>
      <c r="F581" s="24" t="str">
        <f>IF($B581="N/A","N/A",IF(E581&gt;10,"No",IF(E581&lt;-10,"No","Yes")))</f>
        <v>N/A</v>
      </c>
      <c r="G581" s="25">
        <v>3.7576109017000001</v>
      </c>
      <c r="H581" s="24" t="str">
        <f>IF($B581="N/A","N/A",IF(G581&gt;10,"No",IF(G581&lt;-10,"No","Yes")))</f>
        <v>N/A</v>
      </c>
      <c r="I581" s="25">
        <v>33.44</v>
      </c>
      <c r="J581" s="25">
        <v>29.3</v>
      </c>
      <c r="K581" s="26" t="s">
        <v>1191</v>
      </c>
      <c r="L581" s="27" t="str">
        <f t="shared" si="177"/>
        <v>Yes</v>
      </c>
    </row>
    <row r="582" spans="1:12" x14ac:dyDescent="0.25">
      <c r="A582" s="37" t="s">
        <v>922</v>
      </c>
      <c r="B582" s="22" t="s">
        <v>49</v>
      </c>
      <c r="C582" s="25" t="s">
        <v>49</v>
      </c>
      <c r="D582" s="24" t="str">
        <f t="shared" ref="D582:D587" si="191">IF($B582="N/A","N/A",IF(C582&gt;10,"No",IF(C582&lt;-10,"No","Yes")))</f>
        <v>N/A</v>
      </c>
      <c r="E582" s="25">
        <v>100</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v>0</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v>0</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2995456</v>
      </c>
      <c r="D588" s="24" t="str">
        <f t="shared" ref="D588:D604" si="195">IF($B588="N/A","N/A",IF(C588&gt;10,"No",IF(C588&lt;-10,"No","Yes")))</f>
        <v>N/A</v>
      </c>
      <c r="E588" s="23">
        <v>3050648</v>
      </c>
      <c r="F588" s="24" t="str">
        <f t="shared" ref="F588:F604" si="196">IF($B588="N/A","N/A",IF(E588&gt;10,"No",IF(E588&lt;-10,"No","Yes")))</f>
        <v>N/A</v>
      </c>
      <c r="G588" s="23">
        <v>3203242</v>
      </c>
      <c r="H588" s="24" t="str">
        <f t="shared" ref="H588:H604" si="197">IF($B588="N/A","N/A",IF(G588&gt;10,"No",IF(G588&lt;-10,"No","Yes")))</f>
        <v>N/A</v>
      </c>
      <c r="I588" s="25">
        <v>1.843</v>
      </c>
      <c r="J588" s="25">
        <v>5.0019999999999998</v>
      </c>
      <c r="K588" s="26" t="s">
        <v>1191</v>
      </c>
      <c r="L588" s="27" t="str">
        <f t="shared" si="177"/>
        <v>Yes</v>
      </c>
    </row>
    <row r="589" spans="1:12" x14ac:dyDescent="0.25">
      <c r="A589" s="39" t="s">
        <v>607</v>
      </c>
      <c r="B589" s="22" t="s">
        <v>49</v>
      </c>
      <c r="C589" s="29">
        <v>35.948049312000002</v>
      </c>
      <c r="D589" s="24" t="str">
        <f t="shared" si="195"/>
        <v>N/A</v>
      </c>
      <c r="E589" s="29">
        <v>36.703972401999998</v>
      </c>
      <c r="F589" s="24" t="str">
        <f t="shared" si="196"/>
        <v>N/A</v>
      </c>
      <c r="G589" s="29">
        <v>36.565766807999999</v>
      </c>
      <c r="H589" s="24" t="str">
        <f t="shared" si="197"/>
        <v>N/A</v>
      </c>
      <c r="I589" s="25">
        <v>2.1030000000000002</v>
      </c>
      <c r="J589" s="25">
        <v>-0.377</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3.129606978</v>
      </c>
      <c r="D591" s="24" t="str">
        <f t="shared" si="195"/>
        <v>N/A</v>
      </c>
      <c r="E591" s="29">
        <v>2.2004833071999998</v>
      </c>
      <c r="F591" s="24" t="str">
        <f t="shared" si="196"/>
        <v>N/A</v>
      </c>
      <c r="G591" s="29">
        <v>3.3428632616999998</v>
      </c>
      <c r="H591" s="24" t="str">
        <f t="shared" si="197"/>
        <v>N/A</v>
      </c>
      <c r="I591" s="25">
        <v>-29.7</v>
      </c>
      <c r="J591" s="25">
        <v>51.91</v>
      </c>
      <c r="K591" s="26" t="s">
        <v>1191</v>
      </c>
      <c r="L591" s="27" t="str">
        <f t="shared" si="177"/>
        <v>No</v>
      </c>
    </row>
    <row r="592" spans="1:12" x14ac:dyDescent="0.25">
      <c r="A592" s="39" t="s">
        <v>610</v>
      </c>
      <c r="B592" s="22" t="s">
        <v>49</v>
      </c>
      <c r="C592" s="29">
        <v>23.842046086</v>
      </c>
      <c r="D592" s="24" t="str">
        <f t="shared" si="195"/>
        <v>N/A</v>
      </c>
      <c r="E592" s="29">
        <v>23.139870610999999</v>
      </c>
      <c r="F592" s="24" t="str">
        <f t="shared" si="196"/>
        <v>N/A</v>
      </c>
      <c r="G592" s="29">
        <v>22.862025411000001</v>
      </c>
      <c r="H592" s="24" t="str">
        <f t="shared" si="197"/>
        <v>N/A</v>
      </c>
      <c r="I592" s="25">
        <v>-2.95</v>
      </c>
      <c r="J592" s="25">
        <v>-1.2</v>
      </c>
      <c r="K592" s="26" t="s">
        <v>1191</v>
      </c>
      <c r="L592" s="27" t="str">
        <f t="shared" si="177"/>
        <v>Yes</v>
      </c>
    </row>
    <row r="593" spans="1:12" x14ac:dyDescent="0.25">
      <c r="A593" s="39" t="s">
        <v>611</v>
      </c>
      <c r="B593" s="22" t="s">
        <v>49</v>
      </c>
      <c r="C593" s="29">
        <v>0</v>
      </c>
      <c r="D593" s="24" t="str">
        <f t="shared" si="195"/>
        <v>N/A</v>
      </c>
      <c r="E593" s="29">
        <v>0</v>
      </c>
      <c r="F593" s="24" t="str">
        <f t="shared" si="196"/>
        <v>N/A</v>
      </c>
      <c r="G593" s="29">
        <v>2.8034098E-2</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7.7552466134999998</v>
      </c>
      <c r="D595" s="24" t="str">
        <f t="shared" si="195"/>
        <v>N/A</v>
      </c>
      <c r="E595" s="29">
        <v>8.6258722737000006</v>
      </c>
      <c r="F595" s="24" t="str">
        <f t="shared" si="196"/>
        <v>N/A</v>
      </c>
      <c r="G595" s="29">
        <v>7.9984590612000002</v>
      </c>
      <c r="H595" s="24" t="str">
        <f t="shared" si="197"/>
        <v>N/A</v>
      </c>
      <c r="I595" s="25">
        <v>11.23</v>
      </c>
      <c r="J595" s="25">
        <v>-7.27</v>
      </c>
      <c r="K595" s="26" t="s">
        <v>1191</v>
      </c>
      <c r="L595" s="27" t="str">
        <f t="shared" si="177"/>
        <v>Yes</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4.3399070000000001E-4</v>
      </c>
      <c r="D599" s="24" t="str">
        <f t="shared" si="195"/>
        <v>N/A</v>
      </c>
      <c r="E599" s="29">
        <v>1.3439768E-3</v>
      </c>
      <c r="F599" s="24" t="str">
        <f t="shared" si="196"/>
        <v>N/A</v>
      </c>
      <c r="G599" s="29">
        <v>4.7451925000000002E-3</v>
      </c>
      <c r="H599" s="24" t="str">
        <f t="shared" si="197"/>
        <v>N/A</v>
      </c>
      <c r="I599" s="25">
        <v>209.7</v>
      </c>
      <c r="J599" s="25">
        <v>253.1</v>
      </c>
      <c r="K599" s="26" t="s">
        <v>1191</v>
      </c>
      <c r="L599" s="27" t="str">
        <f t="shared" si="177"/>
        <v>No</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6.6767799999999995E-5</v>
      </c>
      <c r="D603" s="24" t="str">
        <f t="shared" si="195"/>
        <v>N/A</v>
      </c>
      <c r="E603" s="29">
        <v>4.1302700000000001E-3</v>
      </c>
      <c r="F603" s="24" t="str">
        <f t="shared" si="196"/>
        <v>N/A</v>
      </c>
      <c r="G603" s="29">
        <v>5.3383416000000001E-3</v>
      </c>
      <c r="H603" s="24" t="str">
        <f t="shared" si="197"/>
        <v>N/A</v>
      </c>
      <c r="I603" s="25">
        <v>6086</v>
      </c>
      <c r="J603" s="25">
        <v>29.25</v>
      </c>
      <c r="K603" s="26" t="s">
        <v>1191</v>
      </c>
      <c r="L603" s="27" t="str">
        <f t="shared" si="177"/>
        <v>Yes</v>
      </c>
    </row>
    <row r="604" spans="1:12" x14ac:dyDescent="0.25">
      <c r="A604" s="39" t="s">
        <v>565</v>
      </c>
      <c r="B604" s="22" t="s">
        <v>49</v>
      </c>
      <c r="C604" s="29">
        <v>29.324550252000002</v>
      </c>
      <c r="D604" s="24" t="str">
        <f t="shared" si="195"/>
        <v>N/A</v>
      </c>
      <c r="E604" s="29">
        <v>29.324327158999999</v>
      </c>
      <c r="F604" s="24" t="str">
        <f t="shared" si="196"/>
        <v>N/A</v>
      </c>
      <c r="G604" s="29">
        <v>29.192767827000001</v>
      </c>
      <c r="H604" s="24" t="str">
        <f t="shared" si="197"/>
        <v>N/A</v>
      </c>
      <c r="I604" s="25">
        <v>-1E-3</v>
      </c>
      <c r="J604" s="25">
        <v>-0.44900000000000001</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2991112632</v>
      </c>
      <c r="D607" s="24" t="str">
        <f>IF($B607="N/A","N/A",IF(C607&gt;10,"No",IF(C607&lt;-10,"No","Yes")))</f>
        <v>N/A</v>
      </c>
      <c r="E607" s="28">
        <v>3727979172</v>
      </c>
      <c r="F607" s="24" t="str">
        <f>IF($B607="N/A","N/A",IF(E607&gt;10,"No",IF(E607&lt;-10,"No","Yes")))</f>
        <v>N/A</v>
      </c>
      <c r="G607" s="28">
        <v>4472057056</v>
      </c>
      <c r="H607" s="24" t="str">
        <f>IF($B607="N/A","N/A",IF(G607&gt;10,"No",IF(G607&lt;-10,"No","Yes")))</f>
        <v>N/A</v>
      </c>
      <c r="I607" s="25">
        <v>24.64</v>
      </c>
      <c r="J607" s="25">
        <v>19.96</v>
      </c>
      <c r="K607" s="26" t="s">
        <v>1191</v>
      </c>
      <c r="L607" s="27" t="str">
        <f t="shared" ref="L607:L618" si="198">IF(J607="Div by 0", "N/A", IF(K607="N/A","N/A", IF(J607&gt;VALUE(MID(K607,1,2)), "No", IF(J607&lt;-1*VALUE(MID(K607,1,2)), "No", "Yes"))))</f>
        <v>Yes</v>
      </c>
    </row>
    <row r="608" spans="1:12" x14ac:dyDescent="0.25">
      <c r="A608" s="39" t="s">
        <v>533</v>
      </c>
      <c r="B608" s="22" t="s">
        <v>49</v>
      </c>
      <c r="C608" s="28">
        <v>2935306051</v>
      </c>
      <c r="D608" s="24" t="str">
        <f>IF($B608="N/A","N/A",IF(C608&gt;10,"No",IF(C608&lt;-10,"No","Yes")))</f>
        <v>N/A</v>
      </c>
      <c r="E608" s="28">
        <v>3661390711</v>
      </c>
      <c r="F608" s="24" t="str">
        <f>IF($B608="N/A","N/A",IF(E608&gt;10,"No",IF(E608&lt;-10,"No","Yes")))</f>
        <v>N/A</v>
      </c>
      <c r="G608" s="28">
        <v>4369481225</v>
      </c>
      <c r="H608" s="24" t="str">
        <f>IF($B608="N/A","N/A",IF(G608&gt;10,"No",IF(G608&lt;-10,"No","Yes")))</f>
        <v>N/A</v>
      </c>
      <c r="I608" s="25">
        <v>24.74</v>
      </c>
      <c r="J608" s="25">
        <v>19.34</v>
      </c>
      <c r="K608" s="26" t="s">
        <v>1191</v>
      </c>
      <c r="L608" s="27" t="str">
        <f t="shared" si="198"/>
        <v>Yes</v>
      </c>
    </row>
    <row r="609" spans="1:12" x14ac:dyDescent="0.25">
      <c r="A609" s="39" t="s">
        <v>534</v>
      </c>
      <c r="B609" s="22" t="s">
        <v>49</v>
      </c>
      <c r="C609" s="28">
        <v>47437368</v>
      </c>
      <c r="D609" s="24" t="str">
        <f>IF($B609="N/A","N/A",IF(C609&gt;10,"No",IF(C609&lt;-10,"No","Yes")))</f>
        <v>N/A</v>
      </c>
      <c r="E609" s="28">
        <v>49743300</v>
      </c>
      <c r="F609" s="24" t="str">
        <f>IF($B609="N/A","N/A",IF(E609&gt;10,"No",IF(E609&lt;-10,"No","Yes")))</f>
        <v>N/A</v>
      </c>
      <c r="G609" s="28">
        <v>55489881</v>
      </c>
      <c r="H609" s="24" t="str">
        <f>IF($B609="N/A","N/A",IF(G609&gt;10,"No",IF(G609&lt;-10,"No","Yes")))</f>
        <v>N/A</v>
      </c>
      <c r="I609" s="25">
        <v>4.8609999999999998</v>
      </c>
      <c r="J609" s="25">
        <v>11.55</v>
      </c>
      <c r="K609" s="26" t="s">
        <v>1191</v>
      </c>
      <c r="L609" s="27" t="str">
        <f t="shared" si="198"/>
        <v>Yes</v>
      </c>
    </row>
    <row r="610" spans="1:12" x14ac:dyDescent="0.25">
      <c r="A610" s="39" t="s">
        <v>535</v>
      </c>
      <c r="B610" s="22" t="s">
        <v>49</v>
      </c>
      <c r="C610" s="28">
        <v>8369213</v>
      </c>
      <c r="D610" s="24" t="str">
        <f>IF($B610="N/A","N/A",IF(C610&gt;10,"No",IF(C610&lt;-10,"No","Yes")))</f>
        <v>N/A</v>
      </c>
      <c r="E610" s="28">
        <v>16845161</v>
      </c>
      <c r="F610" s="24" t="str">
        <f>IF($B610="N/A","N/A",IF(E610&gt;10,"No",IF(E610&lt;-10,"No","Yes")))</f>
        <v>N/A</v>
      </c>
      <c r="G610" s="28">
        <v>47085950</v>
      </c>
      <c r="H610" s="24" t="str">
        <f>IF($B610="N/A","N/A",IF(G610&gt;10,"No",IF(G610&lt;-10,"No","Yes")))</f>
        <v>N/A</v>
      </c>
      <c r="I610" s="25">
        <v>101.3</v>
      </c>
      <c r="J610" s="25">
        <v>179.5</v>
      </c>
      <c r="K610" s="26" t="s">
        <v>1191</v>
      </c>
      <c r="L610" s="27" t="str">
        <f t="shared" si="198"/>
        <v>No</v>
      </c>
    </row>
    <row r="611" spans="1:12" ht="12.75" customHeight="1" x14ac:dyDescent="0.25">
      <c r="A611" s="37" t="s">
        <v>536</v>
      </c>
      <c r="B611" s="41" t="s">
        <v>27</v>
      </c>
      <c r="C611" s="29">
        <v>0.86545612039999997</v>
      </c>
      <c r="D611" s="24" t="str">
        <f>IF($B611="N/A","N/A",IF(C611&gt;2,"No",IF(C611&lt;0.9,"No","Yes")))</f>
        <v>No</v>
      </c>
      <c r="E611" s="29">
        <v>0.92466444540000003</v>
      </c>
      <c r="F611" s="24" t="str">
        <f>IF($B611="N/A","N/A",IF(E611&gt;2,"No",IF(E611&lt;0.9,"No","Yes")))</f>
        <v>Yes</v>
      </c>
      <c r="G611" s="29">
        <v>1.1062029895000001</v>
      </c>
      <c r="H611" s="24" t="str">
        <f>IF($B611="N/A","N/A",IF(G611&gt;2,"No",IF(G611&lt;0.9,"No","Yes")))</f>
        <v>Yes</v>
      </c>
      <c r="I611" s="25">
        <v>6.8410000000000002</v>
      </c>
      <c r="J611" s="25">
        <v>19.63</v>
      </c>
      <c r="K611" s="26" t="s">
        <v>1191</v>
      </c>
      <c r="L611" s="27" t="str">
        <f t="shared" si="198"/>
        <v>Yes</v>
      </c>
    </row>
    <row r="612" spans="1:12" x14ac:dyDescent="0.25">
      <c r="A612" s="39" t="s">
        <v>533</v>
      </c>
      <c r="B612" s="41" t="s">
        <v>27</v>
      </c>
      <c r="C612" s="29">
        <v>0.97568354270000002</v>
      </c>
      <c r="D612" s="24" t="str">
        <f>IF($B612="N/A","N/A",IF(C612&gt;2,"No",IF(C612&lt;0.9,"No","Yes")))</f>
        <v>Yes</v>
      </c>
      <c r="E612" s="29">
        <v>0.95104789499999998</v>
      </c>
      <c r="F612" s="24" t="str">
        <f>IF($B612="N/A","N/A",IF(E612&gt;2,"No",IF(E612&lt;0.9,"No","Yes")))</f>
        <v>Yes</v>
      </c>
      <c r="G612" s="29">
        <v>0.9739228204</v>
      </c>
      <c r="H612" s="24" t="str">
        <f>IF($B612="N/A","N/A",IF(G612&gt;2,"No",IF(G612&lt;0.9,"No","Yes")))</f>
        <v>Yes</v>
      </c>
      <c r="I612" s="25">
        <v>-2.52</v>
      </c>
      <c r="J612" s="25">
        <v>2.4049999999999998</v>
      </c>
      <c r="K612" s="26" t="s">
        <v>1191</v>
      </c>
      <c r="L612" s="27" t="str">
        <f t="shared" si="198"/>
        <v>Yes</v>
      </c>
    </row>
    <row r="613" spans="1:12" x14ac:dyDescent="0.25">
      <c r="A613" s="39" t="s">
        <v>534</v>
      </c>
      <c r="B613" s="41" t="s">
        <v>27</v>
      </c>
      <c r="C613" s="29">
        <v>0.99842502789999998</v>
      </c>
      <c r="D613" s="24" t="str">
        <f>IF($B613="N/A","N/A",IF(C613&gt;2,"No",IF(C613&lt;0.9,"No","Yes")))</f>
        <v>Yes</v>
      </c>
      <c r="E613" s="29">
        <v>1.0062868153</v>
      </c>
      <c r="F613" s="24" t="str">
        <f>IF($B613="N/A","N/A",IF(E613&gt;2,"No",IF(E613&lt;0.9,"No","Yes")))</f>
        <v>Yes</v>
      </c>
      <c r="G613" s="29">
        <v>1.0066971657999999</v>
      </c>
      <c r="H613" s="24" t="str">
        <f>IF($B613="N/A","N/A",IF(G613&gt;2,"No",IF(G613&lt;0.9,"No","Yes")))</f>
        <v>Yes</v>
      </c>
      <c r="I613" s="25">
        <v>0.78739999999999999</v>
      </c>
      <c r="J613" s="25">
        <v>4.0800000000000003E-2</v>
      </c>
      <c r="K613" s="26" t="s">
        <v>1191</v>
      </c>
      <c r="L613" s="27" t="str">
        <f t="shared" si="198"/>
        <v>Yes</v>
      </c>
    </row>
    <row r="614" spans="1:12" x14ac:dyDescent="0.25">
      <c r="A614" s="39" t="s">
        <v>535</v>
      </c>
      <c r="B614" s="41" t="s">
        <v>27</v>
      </c>
      <c r="C614" s="29">
        <v>0.32937783780000002</v>
      </c>
      <c r="D614" s="24" t="str">
        <f>IF($B614="N/A","N/A",IF(C614&gt;2,"No",IF(C614&lt;0.9,"No","Yes")))</f>
        <v>No</v>
      </c>
      <c r="E614" s="29">
        <v>0.4973565895</v>
      </c>
      <c r="F614" s="24" t="str">
        <f>IF($B614="N/A","N/A",IF(E614&gt;2,"No",IF(E614&lt;0.9,"No","Yes")))</f>
        <v>No</v>
      </c>
      <c r="G614" s="29">
        <v>1.0186948709999999</v>
      </c>
      <c r="H614" s="24" t="str">
        <f>IF($B614="N/A","N/A",IF(G614&gt;2,"No",IF(G614&lt;0.9,"No","Yes")))</f>
        <v>Yes</v>
      </c>
      <c r="I614" s="25">
        <v>51</v>
      </c>
      <c r="J614" s="25">
        <v>104.8</v>
      </c>
      <c r="K614" s="26" t="s">
        <v>1191</v>
      </c>
      <c r="L614" s="27" t="str">
        <f t="shared" si="198"/>
        <v>No</v>
      </c>
    </row>
    <row r="615" spans="1:12" x14ac:dyDescent="0.25">
      <c r="A615" s="37" t="s">
        <v>537</v>
      </c>
      <c r="B615" s="22" t="s">
        <v>49</v>
      </c>
      <c r="C615" s="28">
        <v>120.37687336</v>
      </c>
      <c r="D615" s="24" t="str">
        <f>IF($B615="N/A","N/A",IF(C615&gt;10,"No",IF(C615&lt;-10,"No","Yes")))</f>
        <v>N/A</v>
      </c>
      <c r="E615" s="28">
        <v>144.81706320999999</v>
      </c>
      <c r="F615" s="24" t="str">
        <f>IF($B615="N/A","N/A",IF(E615&gt;10,"No",IF(E615&lt;-10,"No","Yes")))</f>
        <v>N/A</v>
      </c>
      <c r="G615" s="28">
        <v>163.76849407</v>
      </c>
      <c r="H615" s="24" t="str">
        <f>IF($B615="N/A","N/A",IF(G615&gt;10,"No",IF(G615&lt;-10,"No","Yes")))</f>
        <v>N/A</v>
      </c>
      <c r="I615" s="25">
        <v>20.3</v>
      </c>
      <c r="J615" s="25">
        <v>13.09</v>
      </c>
      <c r="K615" s="26" t="s">
        <v>1191</v>
      </c>
      <c r="L615" s="27" t="str">
        <f t="shared" si="198"/>
        <v>Yes</v>
      </c>
    </row>
    <row r="616" spans="1:12" x14ac:dyDescent="0.25">
      <c r="A616" s="39" t="s">
        <v>533</v>
      </c>
      <c r="B616" s="22" t="s">
        <v>49</v>
      </c>
      <c r="C616" s="28">
        <v>193.0611298</v>
      </c>
      <c r="D616" s="24" t="str">
        <f>IF($B616="N/A","N/A",IF(C616&gt;10,"No",IF(C616&lt;-10,"No","Yes")))</f>
        <v>N/A</v>
      </c>
      <c r="E616" s="28">
        <v>222.96267512</v>
      </c>
      <c r="F616" s="24" t="str">
        <f>IF($B616="N/A","N/A",IF(E616&gt;10,"No",IF(E616&lt;-10,"No","Yes")))</f>
        <v>N/A</v>
      </c>
      <c r="G616" s="28">
        <v>252.39113979000001</v>
      </c>
      <c r="H616" s="24" t="str">
        <f>IF($B616="N/A","N/A",IF(G616&gt;10,"No",IF(G616&lt;-10,"No","Yes")))</f>
        <v>N/A</v>
      </c>
      <c r="I616" s="25">
        <v>15.49</v>
      </c>
      <c r="J616" s="25">
        <v>13.2</v>
      </c>
      <c r="K616" s="26" t="s">
        <v>1191</v>
      </c>
      <c r="L616" s="27" t="str">
        <f t="shared" si="198"/>
        <v>Yes</v>
      </c>
    </row>
    <row r="617" spans="1:12" x14ac:dyDescent="0.25">
      <c r="A617" s="39" t="s">
        <v>534</v>
      </c>
      <c r="B617" s="22" t="s">
        <v>49</v>
      </c>
      <c r="C617" s="28">
        <v>12.203941649000001</v>
      </c>
      <c r="D617" s="24" t="str">
        <f>IF($B617="N/A","N/A",IF(C617&gt;10,"No",IF(C617&lt;-10,"No","Yes")))</f>
        <v>N/A</v>
      </c>
      <c r="E617" s="28">
        <v>12.534648166</v>
      </c>
      <c r="F617" s="24" t="str">
        <f>IF($B617="N/A","N/A",IF(E617&gt;10,"No",IF(E617&lt;-10,"No","Yes")))</f>
        <v>N/A</v>
      </c>
      <c r="G617" s="28">
        <v>12.735604249</v>
      </c>
      <c r="H617" s="24" t="str">
        <f>IF($B617="N/A","N/A",IF(G617&gt;10,"No",IF(G617&lt;-10,"No","Yes")))</f>
        <v>N/A</v>
      </c>
      <c r="I617" s="25">
        <v>2.71</v>
      </c>
      <c r="J617" s="25">
        <v>1.603</v>
      </c>
      <c r="K617" s="26" t="s">
        <v>1191</v>
      </c>
      <c r="L617" s="27" t="str">
        <f t="shared" si="198"/>
        <v>Yes</v>
      </c>
    </row>
    <row r="618" spans="1:12" x14ac:dyDescent="0.25">
      <c r="A618" s="39" t="s">
        <v>535</v>
      </c>
      <c r="B618" s="22" t="s">
        <v>49</v>
      </c>
      <c r="C618" s="28">
        <v>0.98821026320000005</v>
      </c>
      <c r="D618" s="24" t="str">
        <f>IF($B618="N/A","N/A",IF(C618&gt;10,"No",IF(C618&lt;-10,"No","Yes")))</f>
        <v>N/A</v>
      </c>
      <c r="E618" s="28">
        <v>1.9984594984999999</v>
      </c>
      <c r="F618" s="24" t="str">
        <f>IF($B618="N/A","N/A",IF(E618&gt;10,"No",IF(E618&lt;-10,"No","Yes")))</f>
        <v>N/A</v>
      </c>
      <c r="G618" s="28">
        <v>5.3532749080000004</v>
      </c>
      <c r="H618" s="24" t="str">
        <f>IF($B618="N/A","N/A",IF(G618&gt;10,"No",IF(G618&lt;-10,"No","Yes")))</f>
        <v>N/A</v>
      </c>
      <c r="I618" s="25">
        <v>102.2</v>
      </c>
      <c r="J618" s="25">
        <v>167.9</v>
      </c>
      <c r="K618" s="26" t="s">
        <v>1191</v>
      </c>
      <c r="L618" s="27" t="str">
        <f t="shared" si="198"/>
        <v>No</v>
      </c>
    </row>
    <row r="619" spans="1:12" ht="12.75" customHeight="1" x14ac:dyDescent="0.25">
      <c r="A619" s="42" t="s">
        <v>1070</v>
      </c>
      <c r="B619" s="26" t="s">
        <v>958</v>
      </c>
      <c r="C619" s="29" t="s">
        <v>49</v>
      </c>
      <c r="D619" s="24" t="str">
        <f>IF(OR($B619="N/A",$C619="N/A"),"N/A",IF(C619&gt;98,"Yes","No"))</f>
        <v>N/A</v>
      </c>
      <c r="E619" s="29">
        <v>97.051315845999994</v>
      </c>
      <c r="F619" s="24" t="str">
        <f>IF(OR($B619="N/A",$E619="N/A"),"N/A",IF(E619&gt;98,"Yes","No"))</f>
        <v>No</v>
      </c>
      <c r="G619" s="29">
        <v>98.899940923000003</v>
      </c>
      <c r="H619" s="24" t="str">
        <f t="shared" ref="H619:H622" si="199">IF($B619="N/A","N/A",IF(G619&gt;98,"Yes","No"))</f>
        <v>Yes</v>
      </c>
      <c r="I619" s="25" t="s">
        <v>49</v>
      </c>
      <c r="J619" s="25">
        <v>1.905</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95.186635559999999</v>
      </c>
      <c r="F620" s="24" t="str">
        <f t="shared" ref="F620:F622" si="201">IF(OR($B620="N/A",$E620="N/A"),"N/A",IF(E620&gt;98,"Yes","No"))</f>
        <v>No</v>
      </c>
      <c r="G620" s="29">
        <v>95.950494085000003</v>
      </c>
      <c r="H620" s="24" t="str">
        <f t="shared" si="199"/>
        <v>No</v>
      </c>
      <c r="I620" s="25" t="s">
        <v>49</v>
      </c>
      <c r="J620" s="25">
        <v>0.80249999999999999</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99.922323438999996</v>
      </c>
      <c r="F621" s="24" t="str">
        <f t="shared" si="201"/>
        <v>Yes</v>
      </c>
      <c r="G621" s="29">
        <v>99.925384066999996</v>
      </c>
      <c r="H621" s="24" t="str">
        <f t="shared" si="199"/>
        <v>Yes</v>
      </c>
      <c r="I621" s="25" t="s">
        <v>49</v>
      </c>
      <c r="J621" s="25">
        <v>3.0999999999999999E-3</v>
      </c>
      <c r="K621" s="26" t="s">
        <v>1191</v>
      </c>
      <c r="L621" s="27" t="str">
        <f t="shared" si="202"/>
        <v>Yes</v>
      </c>
    </row>
    <row r="622" spans="1:12" x14ac:dyDescent="0.25">
      <c r="A622" s="39" t="s">
        <v>968</v>
      </c>
      <c r="B622" s="26" t="s">
        <v>958</v>
      </c>
      <c r="C622" s="29" t="s">
        <v>49</v>
      </c>
      <c r="D622" s="24" t="str">
        <f t="shared" si="200"/>
        <v>N/A</v>
      </c>
      <c r="E622" s="29">
        <v>94.588143952999999</v>
      </c>
      <c r="F622" s="24" t="str">
        <f t="shared" si="201"/>
        <v>No</v>
      </c>
      <c r="G622" s="29">
        <v>99.980973700999996</v>
      </c>
      <c r="H622" s="24" t="str">
        <f t="shared" si="199"/>
        <v>Yes</v>
      </c>
      <c r="I622" s="25" t="s">
        <v>49</v>
      </c>
      <c r="J622" s="25">
        <v>5.7009999999999996</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2184154</v>
      </c>
      <c r="F624" s="24" t="str">
        <f>IF($B624="N/A","N/A",IF(E624&gt;10,"No",IF(E624&lt;-10,"No","Yes")))</f>
        <v>N/A</v>
      </c>
      <c r="G624" s="30">
        <v>2330056</v>
      </c>
      <c r="H624" s="24" t="str">
        <f>IF($B624="N/A","N/A",IF(G624&gt;10,"No",IF(G624&lt;-10,"No","Yes")))</f>
        <v>N/A</v>
      </c>
      <c r="I624" s="43" t="s">
        <v>49</v>
      </c>
      <c r="J624" s="43">
        <v>6.68</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71.172225034999997</v>
      </c>
      <c r="F625" s="24" t="str">
        <f>IF($B625="N/A","N/A",IF(E625&gt;10,"No",IF(E625&lt;-10,"No","Yes")))</f>
        <v>N/A</v>
      </c>
      <c r="G625" s="29">
        <v>73.652349986000004</v>
      </c>
      <c r="H625" s="24" t="str">
        <f>IF($B625="N/A","N/A",IF(G625&gt;10,"No",IF(G625&lt;-10,"No","Yes")))</f>
        <v>N/A</v>
      </c>
      <c r="I625" s="43" t="s">
        <v>49</v>
      </c>
      <c r="J625" s="43">
        <v>3.4849999999999999</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19395886</v>
      </c>
      <c r="D627" s="24" t="str">
        <f>IF($B627="N/A","N/A",IF(C627&gt;10,"No",IF(C627&lt;-10,"No","Yes")))</f>
        <v>N/A</v>
      </c>
      <c r="E627" s="38">
        <v>4519327</v>
      </c>
      <c r="F627" s="24" t="str">
        <f>IF($B627="N/A","N/A",IF(E627&gt;10,"No",IF(E627&lt;-10,"No","Yes")))</f>
        <v>N/A</v>
      </c>
      <c r="G627" s="38">
        <v>8987337</v>
      </c>
      <c r="H627" s="24" t="str">
        <f>IF($B627="N/A","N/A",IF(G627&gt;10,"No",IF(G627&lt;-10,"No","Yes")))</f>
        <v>N/A</v>
      </c>
      <c r="I627" s="25">
        <v>-76.7</v>
      </c>
      <c r="J627" s="25">
        <v>98.86</v>
      </c>
      <c r="K627" s="26" t="s">
        <v>1191</v>
      </c>
      <c r="L627" s="27" t="str">
        <f>IF(J627="Div by 0", "N/A", IF(K627="N/A","N/A", IF(J627&gt;VALUE(MID(K627,1,2)), "No", IF(J627&lt;-1*VALUE(MID(K627,1,2)), "No", "Yes"))))</f>
        <v>No</v>
      </c>
    </row>
    <row r="628" spans="1:12" x14ac:dyDescent="0.25">
      <c r="A628" s="40" t="s">
        <v>287</v>
      </c>
      <c r="B628" s="26" t="s">
        <v>49</v>
      </c>
      <c r="C628" s="38">
        <v>425964456</v>
      </c>
      <c r="D628" s="24" t="str">
        <f>IF($B628="N/A","N/A",IF(C628&gt;10,"No",IF(C628&lt;-10,"No","Yes")))</f>
        <v>N/A</v>
      </c>
      <c r="E628" s="38">
        <v>235498081</v>
      </c>
      <c r="F628" s="24" t="str">
        <f>IF($B628="N/A","N/A",IF(E628&gt;10,"No",IF(E628&lt;-10,"No","Yes")))</f>
        <v>N/A</v>
      </c>
      <c r="G628" s="38">
        <v>367323480</v>
      </c>
      <c r="H628" s="24" t="str">
        <f>IF($B628="N/A","N/A",IF(G628&gt;10,"No",IF(G628&lt;-10,"No","Yes")))</f>
        <v>N/A</v>
      </c>
      <c r="I628" s="25">
        <v>-44.7</v>
      </c>
      <c r="J628" s="25">
        <v>55.98</v>
      </c>
      <c r="K628" s="26" t="s">
        <v>1191</v>
      </c>
      <c r="L628" s="27" t="str">
        <f>IF(J628="Div by 0", "N/A", IF(K628="N/A","N/A", IF(J628&gt;VALUE(MID(K628,1,2)), "No", IF(J628&lt;-1*VALUE(MID(K628,1,2)), "No", "Yes"))))</f>
        <v>No</v>
      </c>
    </row>
    <row r="629" spans="1:12" x14ac:dyDescent="0.25">
      <c r="A629" s="40" t="s">
        <v>538</v>
      </c>
      <c r="B629" s="26" t="s">
        <v>49</v>
      </c>
      <c r="C629" s="30">
        <v>81248</v>
      </c>
      <c r="D629" s="24" t="str">
        <f>IF($B629="N/A","N/A",IF(C629&gt;10,"No",IF(C629&lt;-10,"No","Yes")))</f>
        <v>N/A</v>
      </c>
      <c r="E629" s="30">
        <v>43967</v>
      </c>
      <c r="F629" s="24" t="str">
        <f>IF($B629="N/A","N/A",IF(E629&gt;10,"No",IF(E629&lt;-10,"No","Yes")))</f>
        <v>N/A</v>
      </c>
      <c r="G629" s="30">
        <v>62125</v>
      </c>
      <c r="H629" s="24" t="str">
        <f>IF($B629="N/A","N/A",IF(G629&gt;10,"No",IF(G629&lt;-10,"No","Yes")))</f>
        <v>N/A</v>
      </c>
      <c r="I629" s="25">
        <v>-45.9</v>
      </c>
      <c r="J629" s="25">
        <v>41.3</v>
      </c>
      <c r="K629" s="26" t="s">
        <v>1191</v>
      </c>
      <c r="L629" s="27" t="str">
        <f>IF(J629="Div by 0", "N/A", IF(K629="N/A","N/A", IF(J629&gt;VALUE(MID(K629,1,2)), "No", IF(J629&lt;-1*VALUE(MID(K629,1,2)), "No", "Yes"))))</f>
        <v>No</v>
      </c>
    </row>
    <row r="630" spans="1:12" x14ac:dyDescent="0.25">
      <c r="A630" s="3" t="s">
        <v>523</v>
      </c>
      <c r="B630" s="43" t="s">
        <v>49</v>
      </c>
      <c r="C630" s="30" t="s">
        <v>49</v>
      </c>
      <c r="D630" s="27" t="str">
        <f t="shared" ref="D630:H638" si="203">IF($B630="N/A","N/A",IF(C630&lt;0,"No","Yes"))</f>
        <v>N/A</v>
      </c>
      <c r="E630" s="30" t="s">
        <v>49</v>
      </c>
      <c r="F630" s="27" t="str">
        <f t="shared" si="203"/>
        <v>N/A</v>
      </c>
      <c r="G630" s="30">
        <v>1404</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20948</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36155</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3618</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0.22971774289999999</v>
      </c>
      <c r="F634" s="27" t="str">
        <f t="shared" si="203"/>
        <v>N/A</v>
      </c>
      <c r="G634" s="25">
        <v>0.1979879276</v>
      </c>
      <c r="H634" s="27" t="str">
        <f t="shared" si="203"/>
        <v>N/A</v>
      </c>
      <c r="I634" s="25" t="s">
        <v>1205</v>
      </c>
      <c r="J634" s="25">
        <v>-13.8</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0</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3.3416077900000001E-2</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0.15212280459999999</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1.6860143726000001</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4.5070422499999999E-2</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8.0482897000000008E-3</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9.6579477000000007E-3</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0.40402414489999999</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8240527</v>
      </c>
      <c r="D648" s="24" t="str">
        <f>IF($B648="N/A","N/A",IF(C648&gt;10,"No",IF(C648&lt;-10,"No","Yes")))</f>
        <v>N/A</v>
      </c>
      <c r="E648" s="38">
        <v>16898618</v>
      </c>
      <c r="F648" s="24" t="str">
        <f>IF($B648="N/A","N/A",IF(E648&gt;10,"No",IF(E648&lt;-10,"No","Yes")))</f>
        <v>N/A</v>
      </c>
      <c r="G648" s="38">
        <v>46331997</v>
      </c>
      <c r="H648" s="24" t="str">
        <f>IF($B648="N/A","N/A",IF(G648&gt;10,"No",IF(G648&lt;-10,"No","Yes")))</f>
        <v>N/A</v>
      </c>
      <c r="I648" s="25">
        <v>105.1</v>
      </c>
      <c r="J648" s="25">
        <v>174.2</v>
      </c>
      <c r="K648" s="26" t="s">
        <v>1191</v>
      </c>
      <c r="L648" s="27" t="str">
        <f>IF(J648="Div by 0", "N/A", IF(K648="N/A","N/A", IF(J648&gt;VALUE(MID(K648,1,2)), "No", IF(J648&lt;-1*VALUE(MID(K648,1,2)), "No", "Yes"))))</f>
        <v>No</v>
      </c>
    </row>
    <row r="649" spans="1:12" x14ac:dyDescent="0.25">
      <c r="A649" s="42" t="s">
        <v>538</v>
      </c>
      <c r="B649" s="22" t="s">
        <v>49</v>
      </c>
      <c r="C649" s="30">
        <v>1067317</v>
      </c>
      <c r="D649" s="24" t="str">
        <f>IF($B649="N/A","N/A",IF(C649&gt;10,"No",IF(C649&lt;-10,"No","Yes")))</f>
        <v>N/A</v>
      </c>
      <c r="E649" s="30">
        <v>1055664</v>
      </c>
      <c r="F649" s="24" t="str">
        <f>IF($B649="N/A","N/A",IF(E649&gt;10,"No",IF(E649&lt;-10,"No","Yes")))</f>
        <v>N/A</v>
      </c>
      <c r="G649" s="30">
        <v>1121395</v>
      </c>
      <c r="H649" s="24" t="str">
        <f>IF($B649="N/A","N/A",IF(G649&gt;10,"No",IF(G649&lt;-10,"No","Yes")))</f>
        <v>N/A</v>
      </c>
      <c r="I649" s="25">
        <v>-1.0900000000000001</v>
      </c>
      <c r="J649" s="25">
        <v>6.2270000000000003</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2022332</v>
      </c>
      <c r="D651" s="24" t="str">
        <f t="shared" ref="D651:D668" si="211">IF($B651="N/A","N/A",IF(C651&gt;10,"No",IF(C651&lt;-10,"No","Yes")))</f>
        <v>N/A</v>
      </c>
      <c r="E651" s="30">
        <v>2140187</v>
      </c>
      <c r="F651" s="24" t="str">
        <f t="shared" ref="F651:F668" si="212">IF($B651="N/A","N/A",IF(E651&gt;10,"No",IF(E651&lt;-10,"No","Yes")))</f>
        <v>N/A</v>
      </c>
      <c r="G651" s="30">
        <v>2267931</v>
      </c>
      <c r="H651" s="24" t="str">
        <f t="shared" ref="H651:H668" si="213">IF($B651="N/A","N/A",IF(G651&gt;10,"No",IF(G651&lt;-10,"No","Yes")))</f>
        <v>N/A</v>
      </c>
      <c r="I651" s="25">
        <v>5.8280000000000003</v>
      </c>
      <c r="J651" s="25">
        <v>5.9690000000000003</v>
      </c>
      <c r="K651" s="26" t="s">
        <v>1191</v>
      </c>
      <c r="L651" s="27" t="str">
        <f t="shared" ref="L651:L668" si="214">IF(J651="Div by 0", "N/A", IF(K651="N/A","N/A", IF(J651&gt;VALUE(MID(K651,1,2)), "No", IF(J651&lt;-1*VALUE(MID(K651,1,2)), "No", "Yes"))))</f>
        <v>Yes</v>
      </c>
    </row>
    <row r="652" spans="1:12" x14ac:dyDescent="0.25">
      <c r="A652" s="3" t="s">
        <v>523</v>
      </c>
      <c r="B652" s="26" t="s">
        <v>49</v>
      </c>
      <c r="C652" s="30">
        <v>61418</v>
      </c>
      <c r="D652" s="24" t="str">
        <f t="shared" si="211"/>
        <v>N/A</v>
      </c>
      <c r="E652" s="30">
        <v>91040</v>
      </c>
      <c r="F652" s="24" t="str">
        <f t="shared" si="212"/>
        <v>N/A</v>
      </c>
      <c r="G652" s="30">
        <v>91395</v>
      </c>
      <c r="H652" s="24" t="str">
        <f t="shared" si="213"/>
        <v>N/A</v>
      </c>
      <c r="I652" s="25">
        <v>48.23</v>
      </c>
      <c r="J652" s="25">
        <v>0.38990000000000002</v>
      </c>
      <c r="K652" s="26" t="s">
        <v>1191</v>
      </c>
      <c r="L652" s="27" t="str">
        <f t="shared" si="214"/>
        <v>Yes</v>
      </c>
    </row>
    <row r="653" spans="1:12" x14ac:dyDescent="0.25">
      <c r="A653" s="3" t="s">
        <v>526</v>
      </c>
      <c r="B653" s="26" t="s">
        <v>49</v>
      </c>
      <c r="C653" s="30">
        <v>158621</v>
      </c>
      <c r="D653" s="24" t="str">
        <f t="shared" si="211"/>
        <v>N/A</v>
      </c>
      <c r="E653" s="30">
        <v>200687</v>
      </c>
      <c r="F653" s="24" t="str">
        <f t="shared" si="212"/>
        <v>N/A</v>
      </c>
      <c r="G653" s="30">
        <v>196691</v>
      </c>
      <c r="H653" s="24" t="str">
        <f t="shared" si="213"/>
        <v>N/A</v>
      </c>
      <c r="I653" s="25">
        <v>26.52</v>
      </c>
      <c r="J653" s="25">
        <v>-1.99</v>
      </c>
      <c r="K653" s="26" t="s">
        <v>1191</v>
      </c>
      <c r="L653" s="27" t="str">
        <f t="shared" si="214"/>
        <v>Yes</v>
      </c>
    </row>
    <row r="654" spans="1:12" x14ac:dyDescent="0.25">
      <c r="A654" s="3" t="s">
        <v>529</v>
      </c>
      <c r="B654" s="26" t="s">
        <v>49</v>
      </c>
      <c r="C654" s="30">
        <v>1589163</v>
      </c>
      <c r="D654" s="24" t="str">
        <f t="shared" si="211"/>
        <v>N/A</v>
      </c>
      <c r="E654" s="30">
        <v>1635373</v>
      </c>
      <c r="F654" s="24" t="str">
        <f t="shared" si="212"/>
        <v>N/A</v>
      </c>
      <c r="G654" s="30">
        <v>1768129</v>
      </c>
      <c r="H654" s="24" t="str">
        <f t="shared" si="213"/>
        <v>N/A</v>
      </c>
      <c r="I654" s="25">
        <v>2.9079999999999999</v>
      </c>
      <c r="J654" s="25">
        <v>8.1180000000000003</v>
      </c>
      <c r="K654" s="26" t="s">
        <v>1191</v>
      </c>
      <c r="L654" s="27" t="str">
        <f t="shared" si="214"/>
        <v>Yes</v>
      </c>
    </row>
    <row r="655" spans="1:12" x14ac:dyDescent="0.25">
      <c r="A655" s="3" t="s">
        <v>531</v>
      </c>
      <c r="B655" s="26" t="s">
        <v>49</v>
      </c>
      <c r="C655" s="30">
        <v>213130</v>
      </c>
      <c r="D655" s="24" t="str">
        <f t="shared" si="211"/>
        <v>N/A</v>
      </c>
      <c r="E655" s="30">
        <v>213087</v>
      </c>
      <c r="F655" s="24" t="str">
        <f t="shared" si="212"/>
        <v>N/A</v>
      </c>
      <c r="G655" s="30">
        <v>211716</v>
      </c>
      <c r="H655" s="24" t="str">
        <f t="shared" si="213"/>
        <v>N/A</v>
      </c>
      <c r="I655" s="25">
        <v>-0.02</v>
      </c>
      <c r="J655" s="25">
        <v>-0.64300000000000002</v>
      </c>
      <c r="K655" s="26" t="s">
        <v>1191</v>
      </c>
      <c r="L655" s="27" t="str">
        <f t="shared" si="214"/>
        <v>Yes</v>
      </c>
    </row>
    <row r="656" spans="1:12" x14ac:dyDescent="0.25">
      <c r="A656" s="40" t="s">
        <v>692</v>
      </c>
      <c r="B656" s="26" t="s">
        <v>49</v>
      </c>
      <c r="C656" s="30">
        <v>1267009.1200000001</v>
      </c>
      <c r="D656" s="24" t="str">
        <f t="shared" si="211"/>
        <v>N/A</v>
      </c>
      <c r="E656" s="30">
        <v>1368454.32</v>
      </c>
      <c r="F656" s="24" t="str">
        <f t="shared" si="212"/>
        <v>N/A</v>
      </c>
      <c r="G656" s="30">
        <v>1442886.7198999999</v>
      </c>
      <c r="H656" s="24" t="str">
        <f t="shared" si="213"/>
        <v>N/A</v>
      </c>
      <c r="I656" s="25">
        <v>8.0069999999999997</v>
      </c>
      <c r="J656" s="25">
        <v>5.4390000000000001</v>
      </c>
      <c r="K656" s="26" t="s">
        <v>1191</v>
      </c>
      <c r="L656" s="27" t="str">
        <f t="shared" si="214"/>
        <v>Yes</v>
      </c>
    </row>
    <row r="657" spans="1:12" x14ac:dyDescent="0.25">
      <c r="A657" s="40" t="s">
        <v>532</v>
      </c>
      <c r="B657" s="26" t="s">
        <v>49</v>
      </c>
      <c r="C657" s="38">
        <v>2963476219</v>
      </c>
      <c r="D657" s="24" t="str">
        <f t="shared" si="211"/>
        <v>N/A</v>
      </c>
      <c r="E657" s="38">
        <v>3706561227</v>
      </c>
      <c r="F657" s="24" t="str">
        <f t="shared" si="212"/>
        <v>N/A</v>
      </c>
      <c r="G657" s="38">
        <v>4416737722</v>
      </c>
      <c r="H657" s="24" t="str">
        <f t="shared" si="213"/>
        <v>N/A</v>
      </c>
      <c r="I657" s="25">
        <v>25.07</v>
      </c>
      <c r="J657" s="25">
        <v>19.16</v>
      </c>
      <c r="K657" s="26" t="s">
        <v>1191</v>
      </c>
      <c r="L657" s="27" t="str">
        <f t="shared" si="214"/>
        <v>Yes</v>
      </c>
    </row>
    <row r="658" spans="1:12" x14ac:dyDescent="0.25">
      <c r="A658" s="40" t="s">
        <v>693</v>
      </c>
      <c r="B658" s="26" t="s">
        <v>49</v>
      </c>
      <c r="C658" s="38">
        <v>1465.3757241999999</v>
      </c>
      <c r="D658" s="24" t="str">
        <f t="shared" si="211"/>
        <v>N/A</v>
      </c>
      <c r="E658" s="38">
        <v>1731.8866188</v>
      </c>
      <c r="F658" s="24" t="str">
        <f t="shared" si="212"/>
        <v>N/A</v>
      </c>
      <c r="G658" s="38">
        <v>1947.4744699</v>
      </c>
      <c r="H658" s="24" t="str">
        <f t="shared" si="213"/>
        <v>N/A</v>
      </c>
      <c r="I658" s="25">
        <v>18.190000000000001</v>
      </c>
      <c r="J658" s="25">
        <v>12.45</v>
      </c>
      <c r="K658" s="26" t="s">
        <v>1191</v>
      </c>
      <c r="L658" s="27" t="str">
        <f t="shared" si="214"/>
        <v>Yes</v>
      </c>
    </row>
    <row r="659" spans="1:12" x14ac:dyDescent="0.25">
      <c r="A659" s="3" t="s">
        <v>523</v>
      </c>
      <c r="B659" s="26" t="s">
        <v>49</v>
      </c>
      <c r="C659" s="38">
        <v>3564.5208570999998</v>
      </c>
      <c r="D659" s="24" t="str">
        <f t="shared" si="211"/>
        <v>N/A</v>
      </c>
      <c r="E659" s="38">
        <v>3345.126362</v>
      </c>
      <c r="F659" s="24" t="str">
        <f t="shared" si="212"/>
        <v>N/A</v>
      </c>
      <c r="G659" s="38">
        <v>3993.0620930999999</v>
      </c>
      <c r="H659" s="24" t="str">
        <f t="shared" si="213"/>
        <v>N/A</v>
      </c>
      <c r="I659" s="25">
        <v>-6.15</v>
      </c>
      <c r="J659" s="25">
        <v>19.37</v>
      </c>
      <c r="K659" s="26" t="s">
        <v>1191</v>
      </c>
      <c r="L659" s="27" t="str">
        <f t="shared" si="214"/>
        <v>Yes</v>
      </c>
    </row>
    <row r="660" spans="1:12" x14ac:dyDescent="0.25">
      <c r="A660" s="3" t="s">
        <v>526</v>
      </c>
      <c r="B660" s="26" t="s">
        <v>49</v>
      </c>
      <c r="C660" s="38">
        <v>3280.9726833</v>
      </c>
      <c r="D660" s="24" t="str">
        <f t="shared" si="211"/>
        <v>N/A</v>
      </c>
      <c r="E660" s="38">
        <v>3294.7799110000001</v>
      </c>
      <c r="F660" s="24" t="str">
        <f t="shared" si="212"/>
        <v>N/A</v>
      </c>
      <c r="G660" s="38">
        <v>4083.1917576000001</v>
      </c>
      <c r="H660" s="24" t="str">
        <f t="shared" si="213"/>
        <v>N/A</v>
      </c>
      <c r="I660" s="25">
        <v>0.42080000000000001</v>
      </c>
      <c r="J660" s="25">
        <v>23.93</v>
      </c>
      <c r="K660" s="26" t="s">
        <v>1191</v>
      </c>
      <c r="L660" s="27" t="str">
        <f t="shared" si="214"/>
        <v>Yes</v>
      </c>
    </row>
    <row r="661" spans="1:12" x14ac:dyDescent="0.25">
      <c r="A661" s="3" t="s">
        <v>529</v>
      </c>
      <c r="B661" s="26" t="s">
        <v>49</v>
      </c>
      <c r="C661" s="38">
        <v>1160.3035491000001</v>
      </c>
      <c r="D661" s="24" t="str">
        <f t="shared" si="211"/>
        <v>N/A</v>
      </c>
      <c r="E661" s="38">
        <v>1405.4817536999999</v>
      </c>
      <c r="F661" s="24" t="str">
        <f t="shared" si="212"/>
        <v>N/A</v>
      </c>
      <c r="G661" s="38">
        <v>1547.8492684</v>
      </c>
      <c r="H661" s="24" t="str">
        <f t="shared" si="213"/>
        <v>N/A</v>
      </c>
      <c r="I661" s="25">
        <v>21.13</v>
      </c>
      <c r="J661" s="25">
        <v>10.130000000000001</v>
      </c>
      <c r="K661" s="26" t="s">
        <v>1191</v>
      </c>
      <c r="L661" s="27" t="str">
        <f t="shared" si="214"/>
        <v>Yes</v>
      </c>
    </row>
    <row r="662" spans="1:12" x14ac:dyDescent="0.25">
      <c r="A662" s="3" t="s">
        <v>531</v>
      </c>
      <c r="B662" s="26" t="s">
        <v>49</v>
      </c>
      <c r="C662" s="38">
        <v>1783.9245530999999</v>
      </c>
      <c r="D662" s="24" t="str">
        <f t="shared" si="211"/>
        <v>N/A</v>
      </c>
      <c r="E662" s="38">
        <v>2075.7461272</v>
      </c>
      <c r="F662" s="24" t="str">
        <f t="shared" si="212"/>
        <v>N/A</v>
      </c>
      <c r="G662" s="38">
        <v>2417.7084537999999</v>
      </c>
      <c r="H662" s="24" t="str">
        <f t="shared" si="213"/>
        <v>N/A</v>
      </c>
      <c r="I662" s="25">
        <v>16.36</v>
      </c>
      <c r="J662" s="25">
        <v>16.47</v>
      </c>
      <c r="K662" s="26" t="s">
        <v>1191</v>
      </c>
      <c r="L662" s="27" t="str">
        <f t="shared" si="214"/>
        <v>Yes</v>
      </c>
    </row>
    <row r="663" spans="1:12" x14ac:dyDescent="0.25">
      <c r="A663" s="37" t="s">
        <v>694</v>
      </c>
      <c r="B663" s="22" t="s">
        <v>49</v>
      </c>
      <c r="C663" s="28">
        <v>2375307506</v>
      </c>
      <c r="D663" s="24" t="str">
        <f t="shared" si="211"/>
        <v>N/A</v>
      </c>
      <c r="E663" s="28">
        <v>3089108200</v>
      </c>
      <c r="F663" s="24" t="str">
        <f t="shared" si="212"/>
        <v>N/A</v>
      </c>
      <c r="G663" s="28">
        <v>3423098749</v>
      </c>
      <c r="H663" s="24" t="str">
        <f t="shared" si="213"/>
        <v>N/A</v>
      </c>
      <c r="I663" s="25">
        <v>30.05</v>
      </c>
      <c r="J663" s="25">
        <v>10.81</v>
      </c>
      <c r="K663" s="26" t="s">
        <v>1191</v>
      </c>
      <c r="L663" s="27" t="str">
        <f t="shared" si="214"/>
        <v>Yes</v>
      </c>
    </row>
    <row r="664" spans="1:12" x14ac:dyDescent="0.25">
      <c r="A664" s="37" t="s">
        <v>695</v>
      </c>
      <c r="B664" s="22" t="s">
        <v>49</v>
      </c>
      <c r="C664" s="28">
        <v>1174.5388522000001</v>
      </c>
      <c r="D664" s="24" t="str">
        <f t="shared" si="211"/>
        <v>N/A</v>
      </c>
      <c r="E664" s="28">
        <v>1443.3823772999999</v>
      </c>
      <c r="F664" s="24" t="str">
        <f t="shared" si="212"/>
        <v>N/A</v>
      </c>
      <c r="G664" s="28">
        <v>1509.3487187000001</v>
      </c>
      <c r="H664" s="24" t="str">
        <f t="shared" si="213"/>
        <v>N/A</v>
      </c>
      <c r="I664" s="25">
        <v>22.89</v>
      </c>
      <c r="J664" s="25">
        <v>4.57</v>
      </c>
      <c r="K664" s="26" t="s">
        <v>1191</v>
      </c>
      <c r="L664" s="27" t="str">
        <f t="shared" si="214"/>
        <v>Yes</v>
      </c>
    </row>
    <row r="665" spans="1:12" x14ac:dyDescent="0.25">
      <c r="A665" s="3" t="s">
        <v>523</v>
      </c>
      <c r="B665" s="26" t="s">
        <v>49</v>
      </c>
      <c r="C665" s="38">
        <v>1326.9836367</v>
      </c>
      <c r="D665" s="24" t="str">
        <f t="shared" si="211"/>
        <v>N/A</v>
      </c>
      <c r="E665" s="38">
        <v>2063.7246375</v>
      </c>
      <c r="F665" s="24" t="str">
        <f t="shared" si="212"/>
        <v>N/A</v>
      </c>
      <c r="G665" s="38">
        <v>2301.3161879999998</v>
      </c>
      <c r="H665" s="24" t="str">
        <f t="shared" si="213"/>
        <v>N/A</v>
      </c>
      <c r="I665" s="25">
        <v>55.52</v>
      </c>
      <c r="J665" s="25">
        <v>11.51</v>
      </c>
      <c r="K665" s="26" t="s">
        <v>1191</v>
      </c>
      <c r="L665" s="27" t="str">
        <f t="shared" si="214"/>
        <v>Yes</v>
      </c>
    </row>
    <row r="666" spans="1:12" x14ac:dyDescent="0.25">
      <c r="A666" s="3" t="s">
        <v>526</v>
      </c>
      <c r="B666" s="26" t="s">
        <v>49</v>
      </c>
      <c r="C666" s="38">
        <v>6335.5038425000002</v>
      </c>
      <c r="D666" s="24" t="str">
        <f t="shared" si="211"/>
        <v>N/A</v>
      </c>
      <c r="E666" s="38">
        <v>6315.5090514000003</v>
      </c>
      <c r="F666" s="24" t="str">
        <f t="shared" si="212"/>
        <v>N/A</v>
      </c>
      <c r="G666" s="38">
        <v>6808.3492127</v>
      </c>
      <c r="H666" s="24" t="str">
        <f t="shared" si="213"/>
        <v>N/A</v>
      </c>
      <c r="I666" s="25">
        <v>-0.316</v>
      </c>
      <c r="J666" s="25">
        <v>7.8040000000000003</v>
      </c>
      <c r="K666" s="26" t="s">
        <v>1191</v>
      </c>
      <c r="L666" s="27" t="str">
        <f t="shared" si="214"/>
        <v>Yes</v>
      </c>
    </row>
    <row r="667" spans="1:12" x14ac:dyDescent="0.25">
      <c r="A667" s="3" t="s">
        <v>529</v>
      </c>
      <c r="B667" s="26" t="s">
        <v>49</v>
      </c>
      <c r="C667" s="38">
        <v>712.54672679999999</v>
      </c>
      <c r="D667" s="24" t="str">
        <f t="shared" si="211"/>
        <v>N/A</v>
      </c>
      <c r="E667" s="38">
        <v>898.57651190000001</v>
      </c>
      <c r="F667" s="24" t="str">
        <f t="shared" si="212"/>
        <v>N/A</v>
      </c>
      <c r="G667" s="38">
        <v>954.16304862000004</v>
      </c>
      <c r="H667" s="24" t="str">
        <f t="shared" si="213"/>
        <v>N/A</v>
      </c>
      <c r="I667" s="25">
        <v>26.11</v>
      </c>
      <c r="J667" s="25">
        <v>6.1859999999999999</v>
      </c>
      <c r="K667" s="26" t="s">
        <v>1191</v>
      </c>
      <c r="L667" s="27" t="str">
        <f t="shared" si="214"/>
        <v>Yes</v>
      </c>
    </row>
    <row r="668" spans="1:12" x14ac:dyDescent="0.25">
      <c r="A668" s="3" t="s">
        <v>531</v>
      </c>
      <c r="B668" s="26" t="s">
        <v>49</v>
      </c>
      <c r="C668" s="38">
        <v>734.34043071999997</v>
      </c>
      <c r="D668" s="24" t="str">
        <f t="shared" si="211"/>
        <v>N/A</v>
      </c>
      <c r="E668" s="38">
        <v>770.94509754000001</v>
      </c>
      <c r="F668" s="24" t="str">
        <f t="shared" si="212"/>
        <v>N/A</v>
      </c>
      <c r="G668" s="38">
        <v>881.11235806000002</v>
      </c>
      <c r="H668" s="24" t="str">
        <f t="shared" si="213"/>
        <v>N/A</v>
      </c>
      <c r="I668" s="25">
        <v>4.9850000000000003</v>
      </c>
      <c r="J668" s="25">
        <v>14.29</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551590848</v>
      </c>
      <c r="D670" s="24" t="str">
        <f>IF($B670="N/A","N/A",IF(C670&gt;10,"No",IF(C670&lt;-10,"No","Yes")))</f>
        <v>N/A</v>
      </c>
      <c r="E670" s="38">
        <v>616840013</v>
      </c>
      <c r="F670" s="24" t="str">
        <f>IF($B670="N/A","N/A",IF(E670&gt;10,"No",IF(E670&lt;-10,"No","Yes")))</f>
        <v>N/A</v>
      </c>
      <c r="G670" s="38">
        <v>633041846</v>
      </c>
      <c r="H670" s="24" t="str">
        <f>IF($B670="N/A","N/A",IF(G670&gt;10,"No",IF(G670&lt;-10,"No","Yes")))</f>
        <v>N/A</v>
      </c>
      <c r="I670" s="25">
        <v>11.83</v>
      </c>
      <c r="J670" s="25">
        <v>2.6269999999999998</v>
      </c>
      <c r="K670" s="26" t="s">
        <v>1191</v>
      </c>
      <c r="L670" s="27" t="str">
        <f>IF(J670="Div by 0", "N/A", IF(K670="N/A","N/A", IF(J670&gt;VALUE(MID(K670,1,2)), "No", IF(J670&lt;-1*VALUE(MID(K670,1,2)), "No", "Yes"))))</f>
        <v>Yes</v>
      </c>
    </row>
    <row r="671" spans="1:12" x14ac:dyDescent="0.25">
      <c r="A671" s="3" t="s">
        <v>540</v>
      </c>
      <c r="B671" s="26" t="s">
        <v>49</v>
      </c>
      <c r="C671" s="38">
        <v>53716727</v>
      </c>
      <c r="D671" s="24" t="str">
        <f>IF($B671="N/A","N/A",IF(C671&gt;10,"No",IF(C671&lt;-10,"No","Yes")))</f>
        <v>N/A</v>
      </c>
      <c r="E671" s="38">
        <v>101771595</v>
      </c>
      <c r="F671" s="24" t="str">
        <f>IF($B671="N/A","N/A",IF(E671&gt;10,"No",IF(E671&lt;-10,"No","Yes")))</f>
        <v>N/A</v>
      </c>
      <c r="G671" s="38">
        <v>109268754</v>
      </c>
      <c r="H671" s="24" t="str">
        <f>IF($B671="N/A","N/A",IF(G671&gt;10,"No",IF(G671&lt;-10,"No","Yes")))</f>
        <v>N/A</v>
      </c>
      <c r="I671" s="25">
        <v>89.46</v>
      </c>
      <c r="J671" s="25">
        <v>7.367</v>
      </c>
      <c r="K671" s="26" t="s">
        <v>1191</v>
      </c>
      <c r="L671" s="27" t="str">
        <f>IF(J671="Div by 0", "N/A", IF(K671="N/A","N/A", IF(J671&gt;VALUE(MID(K671,1,2)), "No", IF(J671&lt;-1*VALUE(MID(K671,1,2)), "No", "Yes"))))</f>
        <v>Yes</v>
      </c>
    </row>
    <row r="672" spans="1:12" x14ac:dyDescent="0.25">
      <c r="A672" s="3" t="s">
        <v>541</v>
      </c>
      <c r="B672" s="26" t="s">
        <v>49</v>
      </c>
      <c r="C672" s="38">
        <v>841955572</v>
      </c>
      <c r="D672" s="24" t="str">
        <f>IF($B672="N/A","N/A",IF(C672&gt;10,"No",IF(C672&lt;-10,"No","Yes")))</f>
        <v>N/A</v>
      </c>
      <c r="E672" s="38">
        <v>964839139</v>
      </c>
      <c r="F672" s="24" t="str">
        <f>IF($B672="N/A","N/A",IF(E672&gt;10,"No",IF(E672&lt;-10,"No","Yes")))</f>
        <v>N/A</v>
      </c>
      <c r="G672" s="38">
        <v>1086877763</v>
      </c>
      <c r="H672" s="24" t="str">
        <f>IF($B672="N/A","N/A",IF(G672&gt;10,"No",IF(G672&lt;-10,"No","Yes")))</f>
        <v>N/A</v>
      </c>
      <c r="I672" s="25">
        <v>14.6</v>
      </c>
      <c r="J672" s="25">
        <v>12.65</v>
      </c>
      <c r="K672" s="26" t="s">
        <v>1191</v>
      </c>
      <c r="L672" s="27" t="str">
        <f>IF(J672="Div by 0", "N/A", IF(K672="N/A","N/A", IF(J672&gt;VALUE(MID(K672,1,2)), "No", IF(J672&lt;-1*VALUE(MID(K672,1,2)), "No", "Yes"))))</f>
        <v>Yes</v>
      </c>
    </row>
    <row r="673" spans="1:12" x14ac:dyDescent="0.25">
      <c r="A673" s="3" t="s">
        <v>542</v>
      </c>
      <c r="B673" s="26" t="s">
        <v>49</v>
      </c>
      <c r="C673" s="38">
        <v>928044359</v>
      </c>
      <c r="D673" s="24" t="str">
        <f>IF($B673="N/A","N/A",IF(C673&gt;10,"No",IF(C673&lt;-10,"No","Yes")))</f>
        <v>N/A</v>
      </c>
      <c r="E673" s="38">
        <v>1405657453</v>
      </c>
      <c r="F673" s="24" t="str">
        <f>IF($B673="N/A","N/A",IF(E673&gt;10,"No",IF(E673&lt;-10,"No","Yes")))</f>
        <v>N/A</v>
      </c>
      <c r="G673" s="38">
        <v>1593910386</v>
      </c>
      <c r="H673" s="24" t="str">
        <f>IF($B673="N/A","N/A",IF(G673&gt;10,"No",IF(G673&lt;-10,"No","Yes")))</f>
        <v>N/A</v>
      </c>
      <c r="I673" s="25">
        <v>51.46</v>
      </c>
      <c r="J673" s="25">
        <v>13.39</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272.74989863000002</v>
      </c>
      <c r="D675" s="24" t="str">
        <f>IF($B675="N/A","N/A",IF(C675&gt;10,"No",IF(C675&lt;-10,"No","Yes")))</f>
        <v>N/A</v>
      </c>
      <c r="E675" s="28">
        <v>288.21781134000003</v>
      </c>
      <c r="F675" s="24" t="str">
        <f>IF($B675="N/A","N/A",IF(E675&gt;10,"No",IF(E675&lt;-10,"No","Yes")))</f>
        <v>N/A</v>
      </c>
      <c r="G675" s="28">
        <v>279.12747168999999</v>
      </c>
      <c r="H675" s="24" t="str">
        <f>IF($B675="N/A","N/A",IF(G675&gt;10,"No",IF(G675&lt;-10,"No","Yes")))</f>
        <v>N/A</v>
      </c>
      <c r="I675" s="25">
        <v>5.6710000000000003</v>
      </c>
      <c r="J675" s="25">
        <v>-3.15</v>
      </c>
      <c r="K675" s="26" t="s">
        <v>1191</v>
      </c>
      <c r="L675" s="27" t="str">
        <f>IF(J675="Div by 0", "N/A", IF(K675="N/A","N/A", IF(J675&gt;VALUE(MID(K675,1,2)), "No", IF(J675&lt;-1*VALUE(MID(K675,1,2)), "No", "Yes"))))</f>
        <v>Yes</v>
      </c>
    </row>
    <row r="676" spans="1:12" x14ac:dyDescent="0.25">
      <c r="A676" s="39" t="s">
        <v>540</v>
      </c>
      <c r="B676" s="22" t="s">
        <v>49</v>
      </c>
      <c r="C676" s="28">
        <v>26.561774722999999</v>
      </c>
      <c r="D676" s="24" t="str">
        <f>IF($B676="N/A","N/A",IF(C676&gt;10,"No",IF(C676&lt;-10,"No","Yes")))</f>
        <v>N/A</v>
      </c>
      <c r="E676" s="28">
        <v>47.552664790999998</v>
      </c>
      <c r="F676" s="24" t="str">
        <f>IF($B676="N/A","N/A",IF(E676&gt;10,"No",IF(E676&lt;-10,"No","Yes")))</f>
        <v>N/A</v>
      </c>
      <c r="G676" s="28">
        <v>48.179928754000002</v>
      </c>
      <c r="H676" s="24" t="str">
        <f>IF($B676="N/A","N/A",IF(G676&gt;10,"No",IF(G676&lt;-10,"No","Yes")))</f>
        <v>N/A</v>
      </c>
      <c r="I676" s="25">
        <v>79.03</v>
      </c>
      <c r="J676" s="25">
        <v>1.319</v>
      </c>
      <c r="K676" s="26" t="s">
        <v>1191</v>
      </c>
      <c r="L676" s="27" t="str">
        <f>IF(J676="Div by 0", "N/A", IF(K676="N/A","N/A", IF(J676&gt;VALUE(MID(K676,1,2)), "No", IF(J676&lt;-1*VALUE(MID(K676,1,2)), "No", "Yes"))))</f>
        <v>Yes</v>
      </c>
    </row>
    <row r="677" spans="1:12" x14ac:dyDescent="0.25">
      <c r="A677" s="39" t="s">
        <v>541</v>
      </c>
      <c r="B677" s="22" t="s">
        <v>49</v>
      </c>
      <c r="C677" s="28">
        <v>416.32905576000002</v>
      </c>
      <c r="D677" s="24" t="str">
        <f>IF($B677="N/A","N/A",IF(C677&gt;10,"No",IF(C677&lt;-10,"No","Yes")))</f>
        <v>N/A</v>
      </c>
      <c r="E677" s="28">
        <v>450.82001666000002</v>
      </c>
      <c r="F677" s="24" t="str">
        <f>IF($B677="N/A","N/A",IF(E677&gt;10,"No",IF(E677&lt;-10,"No","Yes")))</f>
        <v>N/A</v>
      </c>
      <c r="G677" s="28">
        <v>479.23757954000001</v>
      </c>
      <c r="H677" s="24" t="str">
        <f>IF($B677="N/A","N/A",IF(G677&gt;10,"No",IF(G677&lt;-10,"No","Yes")))</f>
        <v>N/A</v>
      </c>
      <c r="I677" s="25">
        <v>8.2850000000000001</v>
      </c>
      <c r="J677" s="25">
        <v>6.3040000000000003</v>
      </c>
      <c r="K677" s="26" t="s">
        <v>1191</v>
      </c>
      <c r="L677" s="27" t="str">
        <f>IF(J677="Div by 0", "N/A", IF(K677="N/A","N/A", IF(J677&gt;VALUE(MID(K677,1,2)), "No", IF(J677&lt;-1*VALUE(MID(K677,1,2)), "No", "Yes"))))</f>
        <v>Yes</v>
      </c>
    </row>
    <row r="678" spans="1:12" x14ac:dyDescent="0.25">
      <c r="A678" s="3" t="s">
        <v>542</v>
      </c>
      <c r="B678" s="26" t="s">
        <v>49</v>
      </c>
      <c r="C678" s="38">
        <v>458.89812305999999</v>
      </c>
      <c r="D678" s="24" t="str">
        <f>IF($B678="N/A","N/A",IF(C678&gt;10,"No",IF(C678&lt;-10,"No","Yes")))</f>
        <v>N/A</v>
      </c>
      <c r="E678" s="38">
        <v>656.79188453999996</v>
      </c>
      <c r="F678" s="24" t="str">
        <f>IF($B678="N/A","N/A",IF(E678&gt;10,"No",IF(E678&lt;-10,"No","Yes")))</f>
        <v>N/A</v>
      </c>
      <c r="G678" s="38">
        <v>702.80373873999997</v>
      </c>
      <c r="H678" s="24" t="str">
        <f>IF($B678="N/A","N/A",IF(G678&gt;10,"No",IF(G678&lt;-10,"No","Yes")))</f>
        <v>N/A</v>
      </c>
      <c r="I678" s="25">
        <v>43.12</v>
      </c>
      <c r="J678" s="25">
        <v>7.0060000000000002</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72.629634699999997</v>
      </c>
      <c r="F679" s="24" t="str">
        <f>IF($B679="N/A","N/A",IF(E679&gt;10,"No",IF(E679&lt;-10,"No","Yes")))</f>
        <v>N/A</v>
      </c>
      <c r="G679" s="25">
        <v>75.664471273999993</v>
      </c>
      <c r="H679" s="24" t="str">
        <f>IF($B679="N/A","N/A",IF(G679&gt;10,"No",IF(G679&lt;-10,"No","Yes")))</f>
        <v>N/A</v>
      </c>
      <c r="I679" s="25" t="s">
        <v>1205</v>
      </c>
      <c r="J679" s="25">
        <v>4.1790000000000003</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27.698451774999999</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50.506632230000001</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79.701594170999996</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86.027508549000004</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8.5199241069999996</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4.850236E-4</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0.25247681700000002</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4.40931E-5</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0.3082986211</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69.443470723000004</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1.5664497729</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9.3034135518000003</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30.549959412</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3.3575977400000001</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0.43056865490000001</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46.537086004999999</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3.3523947598000001</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2.3685023927</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0.20745781069999999</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0.26230956760000002</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0.29317470420000002</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5.5488901557999997</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3.7038164000000001E-3</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17.623155202</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7.0548880000000005E-4</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6.8395819802000002</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0.27342101680000003</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0.89103239909999998</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1615720</v>
      </c>
      <c r="D713" s="24" t="str">
        <f t="shared" ref="D713:D720" si="222">IF($B713="N/A","N/A",IF(C713&gt;10,"No",IF(C713&lt;-10,"No","Yes")))</f>
        <v>N/A</v>
      </c>
      <c r="E713" s="30">
        <v>1653094</v>
      </c>
      <c r="F713" s="24" t="str">
        <f t="shared" ref="F713:F720" si="223">IF($B713="N/A","N/A",IF(E713&gt;10,"No",IF(E713&lt;-10,"No","Yes")))</f>
        <v>N/A</v>
      </c>
      <c r="G713" s="30">
        <v>1659380</v>
      </c>
      <c r="H713" s="24" t="str">
        <f t="shared" ref="H713:H720" si="224">IF($B713="N/A","N/A",IF(G713&gt;10,"No",IF(G713&lt;-10,"No","Yes")))</f>
        <v>N/A</v>
      </c>
      <c r="I713" s="25">
        <v>2.3130000000000002</v>
      </c>
      <c r="J713" s="25">
        <v>0.38030000000000003</v>
      </c>
      <c r="K713" s="26" t="s">
        <v>1191</v>
      </c>
      <c r="L713" s="27" t="str">
        <f t="shared" ref="L713:L720" si="225">IF(J713="Div by 0", "N/A", IF(K713="N/A","N/A", IF(J713&gt;VALUE(MID(K713,1,2)), "No", IF(J713&lt;-1*VALUE(MID(K713,1,2)), "No", "Yes"))))</f>
        <v>Yes</v>
      </c>
    </row>
    <row r="714" spans="1:12" x14ac:dyDescent="0.25">
      <c r="A714" s="37" t="s">
        <v>31</v>
      </c>
      <c r="B714" s="22" t="s">
        <v>49</v>
      </c>
      <c r="C714" s="23">
        <v>1367386</v>
      </c>
      <c r="D714" s="24" t="str">
        <f t="shared" si="222"/>
        <v>N/A</v>
      </c>
      <c r="E714" s="23">
        <v>1368731</v>
      </c>
      <c r="F714" s="24" t="str">
        <f t="shared" si="223"/>
        <v>N/A</v>
      </c>
      <c r="G714" s="23">
        <v>1410214</v>
      </c>
      <c r="H714" s="24" t="str">
        <f t="shared" si="224"/>
        <v>N/A</v>
      </c>
      <c r="I714" s="25">
        <v>9.8400000000000001E-2</v>
      </c>
      <c r="J714" s="25">
        <v>3.0310000000000001</v>
      </c>
      <c r="K714" s="26" t="s">
        <v>1191</v>
      </c>
      <c r="L714" s="27" t="str">
        <f t="shared" si="225"/>
        <v>Yes</v>
      </c>
    </row>
    <row r="715" spans="1:12" x14ac:dyDescent="0.25">
      <c r="A715" s="37" t="s">
        <v>352</v>
      </c>
      <c r="B715" s="22" t="s">
        <v>49</v>
      </c>
      <c r="C715" s="23">
        <v>1122534.1599999999</v>
      </c>
      <c r="D715" s="24" t="str">
        <f t="shared" si="222"/>
        <v>N/A</v>
      </c>
      <c r="E715" s="23">
        <v>1123405.1499999999</v>
      </c>
      <c r="F715" s="24" t="str">
        <f t="shared" si="223"/>
        <v>N/A</v>
      </c>
      <c r="G715" s="23">
        <v>1142788.3899999999</v>
      </c>
      <c r="H715" s="24" t="str">
        <f t="shared" si="224"/>
        <v>N/A</v>
      </c>
      <c r="I715" s="25">
        <v>7.7600000000000002E-2</v>
      </c>
      <c r="J715" s="25">
        <v>1.7250000000000001</v>
      </c>
      <c r="K715" s="26" t="s">
        <v>1191</v>
      </c>
      <c r="L715" s="27" t="str">
        <f t="shared" si="225"/>
        <v>Yes</v>
      </c>
    </row>
    <row r="716" spans="1:12" x14ac:dyDescent="0.25">
      <c r="A716" s="42" t="s">
        <v>522</v>
      </c>
      <c r="B716" s="22" t="s">
        <v>49</v>
      </c>
      <c r="C716" s="23">
        <v>8150</v>
      </c>
      <c r="D716" s="24" t="str">
        <f t="shared" si="222"/>
        <v>N/A</v>
      </c>
      <c r="E716" s="23">
        <v>8495</v>
      </c>
      <c r="F716" s="24" t="str">
        <f t="shared" si="223"/>
        <v>N/A</v>
      </c>
      <c r="G716" s="23">
        <v>4815</v>
      </c>
      <c r="H716" s="24" t="str">
        <f t="shared" si="224"/>
        <v>N/A</v>
      </c>
      <c r="I716" s="25">
        <v>4.2329999999999997</v>
      </c>
      <c r="J716" s="25">
        <v>-43.3</v>
      </c>
      <c r="K716" s="26" t="s">
        <v>1191</v>
      </c>
      <c r="L716" s="27" t="str">
        <f t="shared" si="225"/>
        <v>No</v>
      </c>
    </row>
    <row r="717" spans="1:12" x14ac:dyDescent="0.25">
      <c r="A717" s="39" t="s">
        <v>701</v>
      </c>
      <c r="B717" s="22" t="s">
        <v>49</v>
      </c>
      <c r="C717" s="23">
        <v>2878</v>
      </c>
      <c r="D717" s="24" t="str">
        <f t="shared" si="222"/>
        <v>N/A</v>
      </c>
      <c r="E717" s="23">
        <v>2122</v>
      </c>
      <c r="F717" s="24" t="str">
        <f t="shared" si="223"/>
        <v>N/A</v>
      </c>
      <c r="G717" s="23">
        <v>1802</v>
      </c>
      <c r="H717" s="24" t="str">
        <f t="shared" si="224"/>
        <v>N/A</v>
      </c>
      <c r="I717" s="25">
        <v>-26.3</v>
      </c>
      <c r="J717" s="25">
        <v>-15.1</v>
      </c>
      <c r="K717" s="26" t="s">
        <v>1191</v>
      </c>
      <c r="L717" s="27" t="str">
        <f t="shared" si="225"/>
        <v>Yes</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1205</v>
      </c>
      <c r="J718" s="25" t="s">
        <v>1205</v>
      </c>
      <c r="K718" s="26" t="s">
        <v>1191</v>
      </c>
      <c r="L718" s="27" t="str">
        <f t="shared" si="225"/>
        <v>N/A</v>
      </c>
    </row>
    <row r="719" spans="1:12" x14ac:dyDescent="0.25">
      <c r="A719" s="39" t="s">
        <v>703</v>
      </c>
      <c r="B719" s="22" t="s">
        <v>49</v>
      </c>
      <c r="C719" s="23">
        <v>1595</v>
      </c>
      <c r="D719" s="24" t="str">
        <f t="shared" si="222"/>
        <v>N/A</v>
      </c>
      <c r="E719" s="23">
        <v>1932</v>
      </c>
      <c r="F719" s="24" t="str">
        <f t="shared" si="223"/>
        <v>N/A</v>
      </c>
      <c r="G719" s="23">
        <v>30</v>
      </c>
      <c r="H719" s="24" t="str">
        <f t="shared" si="224"/>
        <v>N/A</v>
      </c>
      <c r="I719" s="25">
        <v>21.13</v>
      </c>
      <c r="J719" s="25">
        <v>-98.4</v>
      </c>
      <c r="K719" s="26" t="s">
        <v>1191</v>
      </c>
      <c r="L719" s="27" t="str">
        <f t="shared" si="225"/>
        <v>No</v>
      </c>
    </row>
    <row r="720" spans="1:12" x14ac:dyDescent="0.25">
      <c r="A720" s="39" t="s">
        <v>704</v>
      </c>
      <c r="B720" s="22" t="s">
        <v>49</v>
      </c>
      <c r="C720" s="23">
        <v>3677</v>
      </c>
      <c r="D720" s="24" t="str">
        <f t="shared" si="222"/>
        <v>N/A</v>
      </c>
      <c r="E720" s="23">
        <v>4441</v>
      </c>
      <c r="F720" s="24" t="str">
        <f t="shared" si="223"/>
        <v>N/A</v>
      </c>
      <c r="G720" s="23">
        <v>2983</v>
      </c>
      <c r="H720" s="24" t="str">
        <f t="shared" si="224"/>
        <v>N/A</v>
      </c>
      <c r="I720" s="25">
        <v>20.78</v>
      </c>
      <c r="J720" s="25">
        <v>-32.799999999999997</v>
      </c>
      <c r="K720" s="26" t="s">
        <v>1191</v>
      </c>
      <c r="L720" s="27" t="str">
        <f t="shared" si="225"/>
        <v>No</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238805</v>
      </c>
      <c r="D722" s="24" t="str">
        <f t="shared" si="226"/>
        <v>N/A</v>
      </c>
      <c r="E722" s="23">
        <v>237609</v>
      </c>
      <c r="F722" s="24" t="str">
        <f t="shared" si="227"/>
        <v>N/A</v>
      </c>
      <c r="G722" s="23">
        <v>267860</v>
      </c>
      <c r="H722" s="24" t="str">
        <f t="shared" si="228"/>
        <v>N/A</v>
      </c>
      <c r="I722" s="25">
        <v>-0.501</v>
      </c>
      <c r="J722" s="25">
        <v>12.73</v>
      </c>
      <c r="K722" s="26" t="s">
        <v>1191</v>
      </c>
      <c r="L722" s="27" t="str">
        <f t="shared" si="229"/>
        <v>Yes</v>
      </c>
    </row>
    <row r="723" spans="1:12" x14ac:dyDescent="0.25">
      <c r="A723" s="39" t="s">
        <v>706</v>
      </c>
      <c r="B723" s="22" t="s">
        <v>49</v>
      </c>
      <c r="C723" s="23">
        <v>228309</v>
      </c>
      <c r="D723" s="24" t="str">
        <f t="shared" si="226"/>
        <v>N/A</v>
      </c>
      <c r="E723" s="23">
        <v>225458</v>
      </c>
      <c r="F723" s="24" t="str">
        <f t="shared" si="227"/>
        <v>N/A</v>
      </c>
      <c r="G723" s="23">
        <v>255111</v>
      </c>
      <c r="H723" s="24" t="str">
        <f t="shared" si="228"/>
        <v>N/A</v>
      </c>
      <c r="I723" s="25">
        <v>-1.25</v>
      </c>
      <c r="J723" s="25">
        <v>13.15</v>
      </c>
      <c r="K723" s="26" t="s">
        <v>1191</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1205</v>
      </c>
      <c r="J724" s="25" t="s">
        <v>1205</v>
      </c>
      <c r="K724" s="26" t="s">
        <v>1191</v>
      </c>
      <c r="L724" s="27" t="str">
        <f t="shared" si="229"/>
        <v>N/A</v>
      </c>
    </row>
    <row r="725" spans="1:12" x14ac:dyDescent="0.25">
      <c r="A725" s="39" t="s">
        <v>790</v>
      </c>
      <c r="B725" s="22" t="s">
        <v>49</v>
      </c>
      <c r="C725" s="23">
        <v>1842</v>
      </c>
      <c r="D725" s="24" t="str">
        <f t="shared" si="226"/>
        <v>N/A</v>
      </c>
      <c r="E725" s="23">
        <v>2845</v>
      </c>
      <c r="F725" s="24" t="str">
        <f t="shared" si="227"/>
        <v>N/A</v>
      </c>
      <c r="G725" s="23">
        <v>2810</v>
      </c>
      <c r="H725" s="24" t="str">
        <f t="shared" si="228"/>
        <v>N/A</v>
      </c>
      <c r="I725" s="25">
        <v>54.45</v>
      </c>
      <c r="J725" s="25">
        <v>-1.23</v>
      </c>
      <c r="K725" s="26" t="s">
        <v>1191</v>
      </c>
      <c r="L725" s="27" t="str">
        <f t="shared" si="229"/>
        <v>Yes</v>
      </c>
    </row>
    <row r="726" spans="1:12" x14ac:dyDescent="0.25">
      <c r="A726" s="39" t="s">
        <v>722</v>
      </c>
      <c r="B726" s="22" t="s">
        <v>49</v>
      </c>
      <c r="C726" s="23">
        <v>8654</v>
      </c>
      <c r="D726" s="24" t="str">
        <f t="shared" si="226"/>
        <v>N/A</v>
      </c>
      <c r="E726" s="23">
        <v>9306</v>
      </c>
      <c r="F726" s="24" t="str">
        <f t="shared" si="227"/>
        <v>N/A</v>
      </c>
      <c r="G726" s="23">
        <v>9939</v>
      </c>
      <c r="H726" s="24" t="str">
        <f t="shared" si="228"/>
        <v>N/A</v>
      </c>
      <c r="I726" s="25">
        <v>7.5339999999999998</v>
      </c>
      <c r="J726" s="25">
        <v>6.8019999999999996</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1080461</v>
      </c>
      <c r="D728" s="24" t="str">
        <f t="shared" si="226"/>
        <v>N/A</v>
      </c>
      <c r="E728" s="23">
        <v>1081364</v>
      </c>
      <c r="F728" s="24" t="str">
        <f t="shared" si="227"/>
        <v>N/A</v>
      </c>
      <c r="G728" s="23">
        <v>1174922</v>
      </c>
      <c r="H728" s="24" t="str">
        <f t="shared" si="228"/>
        <v>N/A</v>
      </c>
      <c r="I728" s="25">
        <v>8.3599999999999994E-2</v>
      </c>
      <c r="J728" s="25">
        <v>8.6519999999999992</v>
      </c>
      <c r="K728" s="26" t="s">
        <v>1191</v>
      </c>
      <c r="L728" s="27" t="str">
        <f t="shared" si="229"/>
        <v>Yes</v>
      </c>
    </row>
    <row r="729" spans="1:12" x14ac:dyDescent="0.25">
      <c r="A729" s="39" t="s">
        <v>709</v>
      </c>
      <c r="B729" s="22" t="s">
        <v>49</v>
      </c>
      <c r="C729" s="23">
        <v>66784</v>
      </c>
      <c r="D729" s="24" t="str">
        <f t="shared" si="226"/>
        <v>N/A</v>
      </c>
      <c r="E729" s="23">
        <v>67075</v>
      </c>
      <c r="F729" s="24" t="str">
        <f t="shared" si="227"/>
        <v>N/A</v>
      </c>
      <c r="G729" s="23">
        <v>79711</v>
      </c>
      <c r="H729" s="24" t="str">
        <f t="shared" si="228"/>
        <v>N/A</v>
      </c>
      <c r="I729" s="25">
        <v>0.43569999999999998</v>
      </c>
      <c r="J729" s="25">
        <v>18.84</v>
      </c>
      <c r="K729" s="26" t="s">
        <v>1191</v>
      </c>
      <c r="L729" s="27" t="str">
        <f t="shared" si="229"/>
        <v>Yes</v>
      </c>
    </row>
    <row r="730" spans="1:12" x14ac:dyDescent="0.25">
      <c r="A730" s="39" t="s">
        <v>710</v>
      </c>
      <c r="B730" s="22" t="s">
        <v>49</v>
      </c>
      <c r="C730" s="23">
        <v>2088</v>
      </c>
      <c r="D730" s="24" t="str">
        <f t="shared" si="226"/>
        <v>N/A</v>
      </c>
      <c r="E730" s="23">
        <v>2296</v>
      </c>
      <c r="F730" s="24" t="str">
        <f t="shared" si="227"/>
        <v>N/A</v>
      </c>
      <c r="G730" s="23">
        <v>4030</v>
      </c>
      <c r="H730" s="24" t="str">
        <f t="shared" si="228"/>
        <v>N/A</v>
      </c>
      <c r="I730" s="25">
        <v>9.9619999999999997</v>
      </c>
      <c r="J730" s="25">
        <v>75.52</v>
      </c>
      <c r="K730" s="26" t="s">
        <v>1191</v>
      </c>
      <c r="L730" s="27" t="str">
        <f t="shared" si="229"/>
        <v>No</v>
      </c>
    </row>
    <row r="731" spans="1:12" x14ac:dyDescent="0.25">
      <c r="A731" s="39" t="s">
        <v>711</v>
      </c>
      <c r="B731" s="22" t="s">
        <v>49</v>
      </c>
      <c r="C731" s="23">
        <v>2419</v>
      </c>
      <c r="D731" s="24" t="str">
        <f t="shared" si="226"/>
        <v>N/A</v>
      </c>
      <c r="E731" s="23">
        <v>2080</v>
      </c>
      <c r="F731" s="24" t="str">
        <f t="shared" si="227"/>
        <v>N/A</v>
      </c>
      <c r="G731" s="23">
        <v>2031</v>
      </c>
      <c r="H731" s="24" t="str">
        <f t="shared" si="228"/>
        <v>N/A</v>
      </c>
      <c r="I731" s="25">
        <v>-14</v>
      </c>
      <c r="J731" s="25">
        <v>-2.36</v>
      </c>
      <c r="K731" s="26" t="s">
        <v>1191</v>
      </c>
      <c r="L731" s="27" t="str">
        <f t="shared" si="229"/>
        <v>Yes</v>
      </c>
    </row>
    <row r="732" spans="1:12" x14ac:dyDescent="0.25">
      <c r="A732" s="39" t="s">
        <v>712</v>
      </c>
      <c r="B732" s="22" t="s">
        <v>49</v>
      </c>
      <c r="C732" s="23">
        <v>848558</v>
      </c>
      <c r="D732" s="24" t="str">
        <f t="shared" si="226"/>
        <v>N/A</v>
      </c>
      <c r="E732" s="23">
        <v>870774</v>
      </c>
      <c r="F732" s="24" t="str">
        <f t="shared" si="227"/>
        <v>N/A</v>
      </c>
      <c r="G732" s="23">
        <v>954199</v>
      </c>
      <c r="H732" s="24" t="str">
        <f t="shared" si="228"/>
        <v>N/A</v>
      </c>
      <c r="I732" s="25">
        <v>2.6179999999999999</v>
      </c>
      <c r="J732" s="25">
        <v>9.5809999999999995</v>
      </c>
      <c r="K732" s="26" t="s">
        <v>1191</v>
      </c>
      <c r="L732" s="27" t="str">
        <f t="shared" si="229"/>
        <v>Yes</v>
      </c>
    </row>
    <row r="733" spans="1:12" x14ac:dyDescent="0.25">
      <c r="A733" s="39" t="s">
        <v>713</v>
      </c>
      <c r="B733" s="22" t="s">
        <v>49</v>
      </c>
      <c r="C733" s="23">
        <v>104741</v>
      </c>
      <c r="D733" s="24" t="str">
        <f t="shared" si="226"/>
        <v>N/A</v>
      </c>
      <c r="E733" s="23">
        <v>108208</v>
      </c>
      <c r="F733" s="24" t="str">
        <f t="shared" si="227"/>
        <v>N/A</v>
      </c>
      <c r="G733" s="23">
        <v>103231</v>
      </c>
      <c r="H733" s="24" t="str">
        <f t="shared" si="228"/>
        <v>N/A</v>
      </c>
      <c r="I733" s="25">
        <v>3.31</v>
      </c>
      <c r="J733" s="25">
        <v>-4.5999999999999996</v>
      </c>
      <c r="K733" s="26" t="s">
        <v>1191</v>
      </c>
      <c r="L733" s="27" t="str">
        <f t="shared" si="229"/>
        <v>Yes</v>
      </c>
    </row>
    <row r="734" spans="1:12" x14ac:dyDescent="0.25">
      <c r="A734" s="39" t="s">
        <v>714</v>
      </c>
      <c r="B734" s="22" t="s">
        <v>49</v>
      </c>
      <c r="C734" s="23">
        <v>55871</v>
      </c>
      <c r="D734" s="24" t="str">
        <f t="shared" si="226"/>
        <v>N/A</v>
      </c>
      <c r="E734" s="23">
        <v>30931</v>
      </c>
      <c r="F734" s="24" t="str">
        <f t="shared" si="227"/>
        <v>N/A</v>
      </c>
      <c r="G734" s="23">
        <v>31715</v>
      </c>
      <c r="H734" s="24" t="str">
        <f t="shared" si="228"/>
        <v>N/A</v>
      </c>
      <c r="I734" s="25">
        <v>-44.6</v>
      </c>
      <c r="J734" s="25">
        <v>2.5350000000000001</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11</v>
      </c>
      <c r="H735" s="24" t="str">
        <f t="shared" si="228"/>
        <v>N/A</v>
      </c>
      <c r="I735" s="25" t="s">
        <v>1205</v>
      </c>
      <c r="J735" s="25" t="s">
        <v>1205</v>
      </c>
      <c r="K735" s="26" t="s">
        <v>1191</v>
      </c>
      <c r="L735" s="27" t="str">
        <f t="shared" si="229"/>
        <v>N/A</v>
      </c>
    </row>
    <row r="736" spans="1:12" x14ac:dyDescent="0.25">
      <c r="A736" s="42" t="s">
        <v>531</v>
      </c>
      <c r="B736" s="22" t="s">
        <v>49</v>
      </c>
      <c r="C736" s="23">
        <v>288304</v>
      </c>
      <c r="D736" s="24" t="str">
        <f t="shared" si="226"/>
        <v>N/A</v>
      </c>
      <c r="E736" s="23">
        <v>325626</v>
      </c>
      <c r="F736" s="24" t="str">
        <f t="shared" si="227"/>
        <v>N/A</v>
      </c>
      <c r="G736" s="23">
        <v>211783</v>
      </c>
      <c r="H736" s="24" t="str">
        <f t="shared" si="228"/>
        <v>N/A</v>
      </c>
      <c r="I736" s="25">
        <v>12.95</v>
      </c>
      <c r="J736" s="25">
        <v>-35</v>
      </c>
      <c r="K736" s="26" t="s">
        <v>1191</v>
      </c>
      <c r="L736" s="27" t="str">
        <f t="shared" si="229"/>
        <v>No</v>
      </c>
    </row>
    <row r="737" spans="1:12" x14ac:dyDescent="0.25">
      <c r="A737" s="39" t="s">
        <v>716</v>
      </c>
      <c r="B737" s="22" t="s">
        <v>49</v>
      </c>
      <c r="C737" s="23">
        <v>24980</v>
      </c>
      <c r="D737" s="24" t="str">
        <f t="shared" si="226"/>
        <v>N/A</v>
      </c>
      <c r="E737" s="23">
        <v>26902</v>
      </c>
      <c r="F737" s="24" t="str">
        <f t="shared" si="227"/>
        <v>N/A</v>
      </c>
      <c r="G737" s="23">
        <v>32909</v>
      </c>
      <c r="H737" s="24" t="str">
        <f t="shared" si="228"/>
        <v>N/A</v>
      </c>
      <c r="I737" s="25">
        <v>7.694</v>
      </c>
      <c r="J737" s="25">
        <v>22.33</v>
      </c>
      <c r="K737" s="26" t="s">
        <v>1191</v>
      </c>
      <c r="L737" s="27" t="str">
        <f t="shared" si="229"/>
        <v>Yes</v>
      </c>
    </row>
    <row r="738" spans="1:12" x14ac:dyDescent="0.25">
      <c r="A738" s="39" t="s">
        <v>717</v>
      </c>
      <c r="B738" s="22" t="s">
        <v>49</v>
      </c>
      <c r="C738" s="23">
        <v>4359</v>
      </c>
      <c r="D738" s="24" t="str">
        <f t="shared" si="226"/>
        <v>N/A</v>
      </c>
      <c r="E738" s="23">
        <v>4860</v>
      </c>
      <c r="F738" s="24" t="str">
        <f t="shared" si="227"/>
        <v>N/A</v>
      </c>
      <c r="G738" s="23">
        <v>7769</v>
      </c>
      <c r="H738" s="24" t="str">
        <f t="shared" si="228"/>
        <v>N/A</v>
      </c>
      <c r="I738" s="25">
        <v>11.49</v>
      </c>
      <c r="J738" s="25">
        <v>59.86</v>
      </c>
      <c r="K738" s="26" t="s">
        <v>1191</v>
      </c>
      <c r="L738" s="27" t="str">
        <f t="shared" si="229"/>
        <v>No</v>
      </c>
    </row>
    <row r="739" spans="1:12" x14ac:dyDescent="0.25">
      <c r="A739" s="39" t="s">
        <v>718</v>
      </c>
      <c r="B739" s="22" t="s">
        <v>49</v>
      </c>
      <c r="C739" s="23">
        <v>61730</v>
      </c>
      <c r="D739" s="24" t="str">
        <f t="shared" si="226"/>
        <v>N/A</v>
      </c>
      <c r="E739" s="23">
        <v>54407</v>
      </c>
      <c r="F739" s="24" t="str">
        <f t="shared" si="227"/>
        <v>N/A</v>
      </c>
      <c r="G739" s="23">
        <v>51174</v>
      </c>
      <c r="H739" s="24" t="str">
        <f t="shared" si="228"/>
        <v>N/A</v>
      </c>
      <c r="I739" s="25">
        <v>-11.9</v>
      </c>
      <c r="J739" s="25">
        <v>-5.94</v>
      </c>
      <c r="K739" s="26" t="s">
        <v>1191</v>
      </c>
      <c r="L739" s="27" t="str">
        <f t="shared" si="229"/>
        <v>Yes</v>
      </c>
    </row>
    <row r="740" spans="1:12" x14ac:dyDescent="0.25">
      <c r="A740" s="39" t="s">
        <v>719</v>
      </c>
      <c r="B740" s="22" t="s">
        <v>49</v>
      </c>
      <c r="C740" s="23">
        <v>182899</v>
      </c>
      <c r="D740" s="24" t="str">
        <f t="shared" si="226"/>
        <v>N/A</v>
      </c>
      <c r="E740" s="23">
        <v>227878</v>
      </c>
      <c r="F740" s="24" t="str">
        <f t="shared" si="227"/>
        <v>N/A</v>
      </c>
      <c r="G740" s="23">
        <v>103564</v>
      </c>
      <c r="H740" s="24" t="str">
        <f t="shared" si="228"/>
        <v>N/A</v>
      </c>
      <c r="I740" s="25">
        <v>24.59</v>
      </c>
      <c r="J740" s="25">
        <v>-54.6</v>
      </c>
      <c r="K740" s="26" t="s">
        <v>1191</v>
      </c>
      <c r="L740" s="27" t="str">
        <f t="shared" si="229"/>
        <v>No</v>
      </c>
    </row>
    <row r="741" spans="1:12" x14ac:dyDescent="0.25">
      <c r="A741" s="39" t="s">
        <v>720</v>
      </c>
      <c r="B741" s="22" t="s">
        <v>49</v>
      </c>
      <c r="C741" s="23">
        <v>14336</v>
      </c>
      <c r="D741" s="24" t="str">
        <f t="shared" si="226"/>
        <v>N/A</v>
      </c>
      <c r="E741" s="23">
        <v>11579</v>
      </c>
      <c r="F741" s="24" t="str">
        <f t="shared" si="227"/>
        <v>N/A</v>
      </c>
      <c r="G741" s="23">
        <v>10219</v>
      </c>
      <c r="H741" s="24" t="str">
        <f t="shared" si="228"/>
        <v>N/A</v>
      </c>
      <c r="I741" s="25">
        <v>-19.2</v>
      </c>
      <c r="J741" s="25">
        <v>-11.7</v>
      </c>
      <c r="K741" s="26" t="s">
        <v>1191</v>
      </c>
      <c r="L741" s="27" t="str">
        <f t="shared" si="229"/>
        <v>Yes</v>
      </c>
    </row>
    <row r="742" spans="1:12" x14ac:dyDescent="0.25">
      <c r="A742" s="39" t="s">
        <v>721</v>
      </c>
      <c r="B742" s="22" t="s">
        <v>49</v>
      </c>
      <c r="C742" s="23">
        <v>0</v>
      </c>
      <c r="D742" s="24" t="str">
        <f t="shared" si="226"/>
        <v>N/A</v>
      </c>
      <c r="E742" s="23">
        <v>0</v>
      </c>
      <c r="F742" s="24" t="str">
        <f t="shared" si="227"/>
        <v>N/A</v>
      </c>
      <c r="G742" s="23">
        <v>6148</v>
      </c>
      <c r="H742" s="24" t="str">
        <f t="shared" si="228"/>
        <v>N/A</v>
      </c>
      <c r="I742" s="25" t="s">
        <v>1205</v>
      </c>
      <c r="J742" s="25" t="s">
        <v>1205</v>
      </c>
      <c r="K742" s="26" t="s">
        <v>1191</v>
      </c>
      <c r="L742" s="27" t="str">
        <f t="shared" si="229"/>
        <v>N/A</v>
      </c>
    </row>
    <row r="743" spans="1:12" x14ac:dyDescent="0.25">
      <c r="A743" s="42" t="s">
        <v>737</v>
      </c>
      <c r="B743" s="22" t="s">
        <v>49</v>
      </c>
      <c r="C743" s="23">
        <v>16024</v>
      </c>
      <c r="D743" s="24" t="str">
        <f t="shared" si="226"/>
        <v>N/A</v>
      </c>
      <c r="E743" s="23">
        <v>12174</v>
      </c>
      <c r="F743" s="24" t="str">
        <f t="shared" si="227"/>
        <v>N/A</v>
      </c>
      <c r="G743" s="23">
        <v>8023</v>
      </c>
      <c r="H743" s="24" t="str">
        <f t="shared" si="228"/>
        <v>N/A</v>
      </c>
      <c r="I743" s="25">
        <v>-24</v>
      </c>
      <c r="J743" s="25">
        <v>-34.1</v>
      </c>
      <c r="K743" s="26" t="s">
        <v>1191</v>
      </c>
      <c r="L743" s="27" t="str">
        <f t="shared" si="229"/>
        <v>No</v>
      </c>
    </row>
    <row r="744" spans="1:12" x14ac:dyDescent="0.25">
      <c r="A744" s="37" t="s">
        <v>353</v>
      </c>
      <c r="B744" s="22" t="s">
        <v>49</v>
      </c>
      <c r="C744" s="28">
        <v>5795785138</v>
      </c>
      <c r="D744" s="24" t="str">
        <f t="shared" si="226"/>
        <v>N/A</v>
      </c>
      <c r="E744" s="28">
        <v>5952250682</v>
      </c>
      <c r="F744" s="24" t="str">
        <f t="shared" si="227"/>
        <v>N/A</v>
      </c>
      <c r="G744" s="28">
        <v>6923348289</v>
      </c>
      <c r="H744" s="24" t="str">
        <f t="shared" si="228"/>
        <v>N/A</v>
      </c>
      <c r="I744" s="25">
        <v>2.7</v>
      </c>
      <c r="J744" s="25">
        <v>16.309999999999999</v>
      </c>
      <c r="K744" s="26" t="s">
        <v>1191</v>
      </c>
      <c r="L744" s="27" t="str">
        <f t="shared" si="229"/>
        <v>Yes</v>
      </c>
    </row>
    <row r="745" spans="1:12" x14ac:dyDescent="0.25">
      <c r="A745" s="37" t="s">
        <v>354</v>
      </c>
      <c r="B745" s="22" t="s">
        <v>49</v>
      </c>
      <c r="C745" s="28">
        <v>3587.1222352999998</v>
      </c>
      <c r="D745" s="24" t="str">
        <f t="shared" si="226"/>
        <v>N/A</v>
      </c>
      <c r="E745" s="28">
        <v>3600.6728486000002</v>
      </c>
      <c r="F745" s="24" t="str">
        <f t="shared" si="227"/>
        <v>N/A</v>
      </c>
      <c r="G745" s="28">
        <v>4172.2500505999997</v>
      </c>
      <c r="H745" s="24" t="str">
        <f t="shared" si="228"/>
        <v>N/A</v>
      </c>
      <c r="I745" s="25">
        <v>0.37780000000000002</v>
      </c>
      <c r="J745" s="25">
        <v>15.87</v>
      </c>
      <c r="K745" s="26" t="s">
        <v>1191</v>
      </c>
      <c r="L745" s="27" t="str">
        <f t="shared" si="229"/>
        <v>Yes</v>
      </c>
    </row>
    <row r="746" spans="1:12" x14ac:dyDescent="0.25">
      <c r="A746" s="37" t="s">
        <v>355</v>
      </c>
      <c r="B746" s="22" t="s">
        <v>49</v>
      </c>
      <c r="C746" s="28">
        <v>4238.5874493000001</v>
      </c>
      <c r="D746" s="24" t="str">
        <f>IF($B746="N/A","N/A",IF(C746&gt;10,"No",IF(C746&lt;-10,"No","Yes")))</f>
        <v>N/A</v>
      </c>
      <c r="E746" s="28">
        <v>4348.7366634</v>
      </c>
      <c r="F746" s="24" t="str">
        <f>IF($B746="N/A","N/A",IF(E746&gt;10,"No",IF(E746&lt;-10,"No","Yes")))</f>
        <v>N/A</v>
      </c>
      <c r="G746" s="28">
        <v>4909.4309721999998</v>
      </c>
      <c r="H746" s="24" t="str">
        <f>IF($B746="N/A","N/A",IF(G746&gt;10,"No",IF(G746&lt;-10,"No","Yes")))</f>
        <v>N/A</v>
      </c>
      <c r="I746" s="25">
        <v>2.5990000000000002</v>
      </c>
      <c r="J746" s="25">
        <v>12.89</v>
      </c>
      <c r="K746" s="26" t="s">
        <v>1191</v>
      </c>
      <c r="L746" s="27" t="str">
        <f>IF(J746="Div by 0", "N/A", IF(K746="N/A","N/A", IF(J746&gt;VALUE(MID(K746,1,2)), "No", IF(J746&lt;-1*VALUE(MID(K746,1,2)), "No", "Yes"))))</f>
        <v>Yes</v>
      </c>
    </row>
    <row r="747" spans="1:12" x14ac:dyDescent="0.25">
      <c r="A747" s="44" t="s">
        <v>532</v>
      </c>
      <c r="B747" s="22" t="s">
        <v>49</v>
      </c>
      <c r="C747" s="28">
        <v>21405643</v>
      </c>
      <c r="D747" s="24" t="str">
        <f t="shared" ref="D747:D750" si="230">IF($B747="N/A","N/A",IF(C747&gt;10,"No",IF(C747&lt;-10,"No","Yes")))</f>
        <v>N/A</v>
      </c>
      <c r="E747" s="28">
        <v>24242400</v>
      </c>
      <c r="F747" s="24" t="str">
        <f t="shared" ref="F747:F750" si="231">IF($B747="N/A","N/A",IF(E747&gt;10,"No",IF(E747&lt;-10,"No","Yes")))</f>
        <v>N/A</v>
      </c>
      <c r="G747" s="28">
        <v>57799996</v>
      </c>
      <c r="H747" s="24" t="str">
        <f t="shared" ref="H747:H750" si="232">IF($B747="N/A","N/A",IF(G747&gt;10,"No",IF(G747&lt;-10,"No","Yes")))</f>
        <v>N/A</v>
      </c>
      <c r="I747" s="25">
        <v>13.25</v>
      </c>
      <c r="J747" s="25">
        <v>138.4</v>
      </c>
      <c r="K747" s="26" t="s">
        <v>1191</v>
      </c>
      <c r="L747" s="27" t="str">
        <f t="shared" ref="L747:L749" si="233">IF(J747="Div by 0", "N/A", IF(K747="N/A","N/A", IF(J747&gt;VALUE(MID(K747,1,2)), "No", IF(J747&lt;-1*VALUE(MID(K747,1,2)), "No", "Yes"))))</f>
        <v>No</v>
      </c>
    </row>
    <row r="748" spans="1:12" x14ac:dyDescent="0.25">
      <c r="A748" s="45" t="s">
        <v>849</v>
      </c>
      <c r="B748" s="26" t="s">
        <v>121</v>
      </c>
      <c r="C748" s="30">
        <v>294</v>
      </c>
      <c r="D748" s="24" t="str">
        <f>IF($B748="N/A","N/A",IF(C748&gt;0,"No",IF(C748&lt;0,"No","Yes")))</f>
        <v>No</v>
      </c>
      <c r="E748" s="30">
        <v>1644</v>
      </c>
      <c r="F748" s="24" t="str">
        <f>IF($B748="N/A","N/A",IF(E748&gt;0,"No",IF(E748&lt;0,"No","Yes")))</f>
        <v>No</v>
      </c>
      <c r="G748" s="30">
        <v>2202</v>
      </c>
      <c r="H748" s="24" t="str">
        <f>IF($B748="N/A","N/A",IF(G748&gt;0,"No",IF(G748&lt;0,"No","Yes")))</f>
        <v>No</v>
      </c>
      <c r="I748" s="25">
        <v>459.2</v>
      </c>
      <c r="J748" s="25">
        <v>33.94</v>
      </c>
      <c r="K748" s="26" t="s">
        <v>1191</v>
      </c>
      <c r="L748" s="27" t="str">
        <f t="shared" si="233"/>
        <v>No</v>
      </c>
    </row>
    <row r="749" spans="1:12" x14ac:dyDescent="0.25">
      <c r="A749" s="45" t="s">
        <v>835</v>
      </c>
      <c r="B749" s="22" t="s">
        <v>49</v>
      </c>
      <c r="C749" s="28">
        <v>1778127</v>
      </c>
      <c r="D749" s="24" t="str">
        <f t="shared" si="230"/>
        <v>N/A</v>
      </c>
      <c r="E749" s="28">
        <v>3832581</v>
      </c>
      <c r="F749" s="24" t="str">
        <f t="shared" si="231"/>
        <v>N/A</v>
      </c>
      <c r="G749" s="28">
        <v>3716673</v>
      </c>
      <c r="H749" s="24" t="str">
        <f t="shared" si="232"/>
        <v>N/A</v>
      </c>
      <c r="I749" s="25">
        <v>115.5</v>
      </c>
      <c r="J749" s="25">
        <v>-3.02</v>
      </c>
      <c r="K749" s="26" t="s">
        <v>1191</v>
      </c>
      <c r="L749" s="27" t="str">
        <f t="shared" si="233"/>
        <v>Yes</v>
      </c>
    </row>
    <row r="750" spans="1:12" x14ac:dyDescent="0.25">
      <c r="A750" s="45" t="s">
        <v>950</v>
      </c>
      <c r="B750" s="22" t="s">
        <v>49</v>
      </c>
      <c r="C750" s="28" t="s">
        <v>49</v>
      </c>
      <c r="D750" s="24" t="str">
        <f t="shared" si="230"/>
        <v>N/A</v>
      </c>
      <c r="E750" s="28">
        <v>2331.2536495999998</v>
      </c>
      <c r="F750" s="24" t="str">
        <f t="shared" si="231"/>
        <v>N/A</v>
      </c>
      <c r="G750" s="28">
        <v>1687.8623978000001</v>
      </c>
      <c r="H750" s="24" t="str">
        <f t="shared" si="232"/>
        <v>N/A</v>
      </c>
      <c r="I750" s="25" t="s">
        <v>49</v>
      </c>
      <c r="J750" s="25">
        <v>-27.6</v>
      </c>
      <c r="K750" s="26" t="s">
        <v>1191</v>
      </c>
      <c r="L750" s="27" t="str">
        <f>IF(J750="Div by 0", "N/A", IF(OR(J750="N/A",K750="N/A"),"N/A", IF(J750&gt;VALUE(MID(K750,1,2)), "No", IF(J750&lt;-1*VALUE(MID(K750,1,2)), "No", "Yes"))))</f>
        <v>Yes</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7820.8333742000004</v>
      </c>
      <c r="D752" s="24" t="str">
        <f t="shared" ref="D752:D778" si="234">IF($B752="N/A","N/A",IF(C752&gt;10,"No",IF(C752&lt;-10,"No","Yes")))</f>
        <v>N/A</v>
      </c>
      <c r="E752" s="28">
        <v>7828.3318423000001</v>
      </c>
      <c r="F752" s="24" t="str">
        <f t="shared" ref="F752:F778" si="235">IF($B752="N/A","N/A",IF(E752&gt;10,"No",IF(E752&lt;-10,"No","Yes")))</f>
        <v>N/A</v>
      </c>
      <c r="G752" s="28">
        <v>13318.797092000001</v>
      </c>
      <c r="H752" s="24" t="str">
        <f t="shared" ref="H752:H778" si="236">IF($B752="N/A","N/A",IF(G752&gt;10,"No",IF(G752&lt;-10,"No","Yes")))</f>
        <v>N/A</v>
      </c>
      <c r="I752" s="25">
        <v>9.5899999999999999E-2</v>
      </c>
      <c r="J752" s="25">
        <v>70.14</v>
      </c>
      <c r="K752" s="26" t="s">
        <v>1191</v>
      </c>
      <c r="L752" s="27" t="str">
        <f t="shared" ref="L752:L778" si="237">IF(J752="Div by 0", "N/A", IF(K752="N/A","N/A", IF(J752&gt;VALUE(MID(K752,1,2)), "No", IF(J752&lt;-1*VALUE(MID(K752,1,2)), "No", "Yes"))))</f>
        <v>No</v>
      </c>
    </row>
    <row r="753" spans="1:12" x14ac:dyDescent="0.25">
      <c r="A753" s="39" t="s">
        <v>701</v>
      </c>
      <c r="B753" s="22" t="s">
        <v>49</v>
      </c>
      <c r="C753" s="28">
        <v>10009.157053999999</v>
      </c>
      <c r="D753" s="24" t="str">
        <f t="shared" si="234"/>
        <v>N/A</v>
      </c>
      <c r="E753" s="28">
        <v>13057.231857000001</v>
      </c>
      <c r="F753" s="24" t="str">
        <f t="shared" si="235"/>
        <v>N/A</v>
      </c>
      <c r="G753" s="28">
        <v>12906.509434</v>
      </c>
      <c r="H753" s="24" t="str">
        <f t="shared" si="236"/>
        <v>N/A</v>
      </c>
      <c r="I753" s="25">
        <v>30.45</v>
      </c>
      <c r="J753" s="25">
        <v>-1.1499999999999999</v>
      </c>
      <c r="K753" s="26" t="s">
        <v>1191</v>
      </c>
      <c r="L753" s="27" t="str">
        <f t="shared" si="237"/>
        <v>Yes</v>
      </c>
    </row>
    <row r="754" spans="1:12" x14ac:dyDescent="0.25">
      <c r="A754" s="39" t="s">
        <v>702</v>
      </c>
      <c r="B754" s="22" t="s">
        <v>49</v>
      </c>
      <c r="C754" s="28" t="s">
        <v>1205</v>
      </c>
      <c r="D754" s="24" t="str">
        <f t="shared" si="234"/>
        <v>N/A</v>
      </c>
      <c r="E754" s="28" t="s">
        <v>1205</v>
      </c>
      <c r="F754" s="24" t="str">
        <f t="shared" si="235"/>
        <v>N/A</v>
      </c>
      <c r="G754" s="28" t="s">
        <v>1205</v>
      </c>
      <c r="H754" s="24" t="str">
        <f t="shared" si="236"/>
        <v>N/A</v>
      </c>
      <c r="I754" s="25" t="s">
        <v>1205</v>
      </c>
      <c r="J754" s="25" t="s">
        <v>1205</v>
      </c>
      <c r="K754" s="26" t="s">
        <v>1191</v>
      </c>
      <c r="L754" s="27" t="str">
        <f t="shared" si="237"/>
        <v>N/A</v>
      </c>
    </row>
    <row r="755" spans="1:12" x14ac:dyDescent="0.25">
      <c r="A755" s="39" t="s">
        <v>703</v>
      </c>
      <c r="B755" s="22" t="s">
        <v>49</v>
      </c>
      <c r="C755" s="28">
        <v>79.352978055999998</v>
      </c>
      <c r="D755" s="24" t="str">
        <f t="shared" si="234"/>
        <v>N/A</v>
      </c>
      <c r="E755" s="28">
        <v>53.443581780999999</v>
      </c>
      <c r="F755" s="24" t="str">
        <f t="shared" si="235"/>
        <v>N/A</v>
      </c>
      <c r="G755" s="28">
        <v>2586.4333333</v>
      </c>
      <c r="H755" s="24" t="str">
        <f t="shared" si="236"/>
        <v>N/A</v>
      </c>
      <c r="I755" s="25">
        <v>-32.700000000000003</v>
      </c>
      <c r="J755" s="25">
        <v>4740</v>
      </c>
      <c r="K755" s="26" t="s">
        <v>1191</v>
      </c>
      <c r="L755" s="27" t="str">
        <f t="shared" si="237"/>
        <v>No</v>
      </c>
    </row>
    <row r="756" spans="1:12" x14ac:dyDescent="0.25">
      <c r="A756" s="39" t="s">
        <v>704</v>
      </c>
      <c r="B756" s="22" t="s">
        <v>49</v>
      </c>
      <c r="C756" s="28">
        <v>9466.1055207999998</v>
      </c>
      <c r="D756" s="24" t="str">
        <f t="shared" si="234"/>
        <v>N/A</v>
      </c>
      <c r="E756" s="28">
        <v>8712.2224724000007</v>
      </c>
      <c r="F756" s="24" t="str">
        <f t="shared" si="235"/>
        <v>N/A</v>
      </c>
      <c r="G756" s="28">
        <v>13675.791149999999</v>
      </c>
      <c r="H756" s="24" t="str">
        <f t="shared" si="236"/>
        <v>N/A</v>
      </c>
      <c r="I756" s="25">
        <v>-7.96</v>
      </c>
      <c r="J756" s="25">
        <v>56.97</v>
      </c>
      <c r="K756" s="26" t="s">
        <v>1191</v>
      </c>
      <c r="L756" s="27" t="str">
        <f t="shared" si="237"/>
        <v>No</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13104.485509</v>
      </c>
      <c r="D758" s="24" t="str">
        <f t="shared" si="234"/>
        <v>N/A</v>
      </c>
      <c r="E758" s="28">
        <v>14319.554486999999</v>
      </c>
      <c r="F758" s="24" t="str">
        <f t="shared" si="235"/>
        <v>N/A</v>
      </c>
      <c r="G758" s="28">
        <v>15102.158941</v>
      </c>
      <c r="H758" s="24" t="str">
        <f t="shared" si="236"/>
        <v>N/A</v>
      </c>
      <c r="I758" s="25">
        <v>9.2720000000000002</v>
      </c>
      <c r="J758" s="25">
        <v>5.4649999999999999</v>
      </c>
      <c r="K758" s="26" t="s">
        <v>1191</v>
      </c>
      <c r="L758" s="27" t="str">
        <f t="shared" si="237"/>
        <v>Yes</v>
      </c>
    </row>
    <row r="759" spans="1:12" x14ac:dyDescent="0.25">
      <c r="A759" s="39" t="s">
        <v>706</v>
      </c>
      <c r="B759" s="22" t="s">
        <v>49</v>
      </c>
      <c r="C759" s="28">
        <v>12530.460775</v>
      </c>
      <c r="D759" s="24" t="str">
        <f t="shared" si="234"/>
        <v>N/A</v>
      </c>
      <c r="E759" s="28">
        <v>13517.491502000001</v>
      </c>
      <c r="F759" s="24" t="str">
        <f t="shared" si="235"/>
        <v>N/A</v>
      </c>
      <c r="G759" s="28">
        <v>14104.092717</v>
      </c>
      <c r="H759" s="24" t="str">
        <f t="shared" si="236"/>
        <v>N/A</v>
      </c>
      <c r="I759" s="25">
        <v>7.8769999999999998</v>
      </c>
      <c r="J759" s="25">
        <v>4.34</v>
      </c>
      <c r="K759" s="26" t="s">
        <v>1191</v>
      </c>
      <c r="L759" s="27" t="str">
        <f t="shared" si="237"/>
        <v>Yes</v>
      </c>
    </row>
    <row r="760" spans="1:12" x14ac:dyDescent="0.25">
      <c r="A760" s="39" t="s">
        <v>707</v>
      </c>
      <c r="B760" s="22" t="s">
        <v>49</v>
      </c>
      <c r="C760" s="28" t="s">
        <v>1205</v>
      </c>
      <c r="D760" s="24" t="str">
        <f t="shared" si="234"/>
        <v>N/A</v>
      </c>
      <c r="E760" s="28" t="s">
        <v>1205</v>
      </c>
      <c r="F760" s="24" t="str">
        <f t="shared" si="235"/>
        <v>N/A</v>
      </c>
      <c r="G760" s="28" t="s">
        <v>1205</v>
      </c>
      <c r="H760" s="24" t="str">
        <f t="shared" si="236"/>
        <v>N/A</v>
      </c>
      <c r="I760" s="25" t="s">
        <v>1205</v>
      </c>
      <c r="J760" s="25" t="s">
        <v>1205</v>
      </c>
      <c r="K760" s="26" t="s">
        <v>1191</v>
      </c>
      <c r="L760" s="27" t="str">
        <f t="shared" si="237"/>
        <v>N/A</v>
      </c>
    </row>
    <row r="761" spans="1:12" x14ac:dyDescent="0.25">
      <c r="A761" s="39" t="s">
        <v>790</v>
      </c>
      <c r="B761" s="22" t="s">
        <v>49</v>
      </c>
      <c r="C761" s="28">
        <v>10303.253529</v>
      </c>
      <c r="D761" s="24" t="str">
        <f t="shared" si="234"/>
        <v>N/A</v>
      </c>
      <c r="E761" s="28">
        <v>12240.808787</v>
      </c>
      <c r="F761" s="24" t="str">
        <f t="shared" si="235"/>
        <v>N/A</v>
      </c>
      <c r="G761" s="28">
        <v>19792.383986000001</v>
      </c>
      <c r="H761" s="24" t="str">
        <f t="shared" si="236"/>
        <v>N/A</v>
      </c>
      <c r="I761" s="25">
        <v>18.809999999999999</v>
      </c>
      <c r="J761" s="25">
        <v>61.69</v>
      </c>
      <c r="K761" s="26" t="s">
        <v>1191</v>
      </c>
      <c r="L761" s="27" t="str">
        <f t="shared" si="237"/>
        <v>No</v>
      </c>
    </row>
    <row r="762" spans="1:12" x14ac:dyDescent="0.25">
      <c r="A762" s="39" t="s">
        <v>722</v>
      </c>
      <c r="B762" s="22" t="s">
        <v>49</v>
      </c>
      <c r="C762" s="28">
        <v>28844.592096</v>
      </c>
      <c r="D762" s="24" t="str">
        <f t="shared" si="234"/>
        <v>N/A</v>
      </c>
      <c r="E762" s="28">
        <v>34386.774339000003</v>
      </c>
      <c r="F762" s="24" t="str">
        <f t="shared" si="235"/>
        <v>N/A</v>
      </c>
      <c r="G762" s="28">
        <v>39394.154139999999</v>
      </c>
      <c r="H762" s="24" t="str">
        <f t="shared" si="236"/>
        <v>N/A</v>
      </c>
      <c r="I762" s="25">
        <v>19.21</v>
      </c>
      <c r="J762" s="25">
        <v>14.56</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1867.6676826</v>
      </c>
      <c r="D764" s="24" t="str">
        <f t="shared" si="234"/>
        <v>N/A</v>
      </c>
      <c r="E764" s="28">
        <v>1751.8699568</v>
      </c>
      <c r="F764" s="24" t="str">
        <f t="shared" si="235"/>
        <v>N/A</v>
      </c>
      <c r="G764" s="28">
        <v>1856.1992975000001</v>
      </c>
      <c r="H764" s="24" t="str">
        <f t="shared" si="236"/>
        <v>N/A</v>
      </c>
      <c r="I764" s="25">
        <v>-6.2</v>
      </c>
      <c r="J764" s="25">
        <v>5.9550000000000001</v>
      </c>
      <c r="K764" s="26" t="s">
        <v>1191</v>
      </c>
      <c r="L764" s="27" t="str">
        <f t="shared" si="237"/>
        <v>Yes</v>
      </c>
    </row>
    <row r="765" spans="1:12" x14ac:dyDescent="0.25">
      <c r="A765" s="39" t="s">
        <v>709</v>
      </c>
      <c r="B765" s="22" t="s">
        <v>49</v>
      </c>
      <c r="C765" s="28">
        <v>2009.9064297</v>
      </c>
      <c r="D765" s="24" t="str">
        <f t="shared" si="234"/>
        <v>N/A</v>
      </c>
      <c r="E765" s="28">
        <v>2265.4639880999998</v>
      </c>
      <c r="F765" s="24" t="str">
        <f t="shared" si="235"/>
        <v>N/A</v>
      </c>
      <c r="G765" s="28">
        <v>2403.9324935999998</v>
      </c>
      <c r="H765" s="24" t="str">
        <f t="shared" si="236"/>
        <v>N/A</v>
      </c>
      <c r="I765" s="25">
        <v>12.71</v>
      </c>
      <c r="J765" s="25">
        <v>6.1120000000000001</v>
      </c>
      <c r="K765" s="26" t="s">
        <v>1191</v>
      </c>
      <c r="L765" s="27" t="str">
        <f t="shared" si="237"/>
        <v>Yes</v>
      </c>
    </row>
    <row r="766" spans="1:12" x14ac:dyDescent="0.25">
      <c r="A766" s="39" t="s">
        <v>710</v>
      </c>
      <c r="B766" s="22" t="s">
        <v>49</v>
      </c>
      <c r="C766" s="28">
        <v>1473.0603447999999</v>
      </c>
      <c r="D766" s="24" t="str">
        <f t="shared" si="234"/>
        <v>N/A</v>
      </c>
      <c r="E766" s="28">
        <v>1538.5509582</v>
      </c>
      <c r="F766" s="24" t="str">
        <f t="shared" si="235"/>
        <v>N/A</v>
      </c>
      <c r="G766" s="28">
        <v>1871.9600496</v>
      </c>
      <c r="H766" s="24" t="str">
        <f t="shared" si="236"/>
        <v>N/A</v>
      </c>
      <c r="I766" s="25">
        <v>4.4459999999999997</v>
      </c>
      <c r="J766" s="25">
        <v>21.67</v>
      </c>
      <c r="K766" s="26" t="s">
        <v>1191</v>
      </c>
      <c r="L766" s="27" t="str">
        <f t="shared" si="237"/>
        <v>Yes</v>
      </c>
    </row>
    <row r="767" spans="1:12" x14ac:dyDescent="0.25">
      <c r="A767" s="39" t="s">
        <v>711</v>
      </c>
      <c r="B767" s="22" t="s">
        <v>49</v>
      </c>
      <c r="C767" s="28">
        <v>7348.5121951000001</v>
      </c>
      <c r="D767" s="24" t="str">
        <f t="shared" si="234"/>
        <v>N/A</v>
      </c>
      <c r="E767" s="28">
        <v>7454.71875</v>
      </c>
      <c r="F767" s="24" t="str">
        <f t="shared" si="235"/>
        <v>N/A</v>
      </c>
      <c r="G767" s="28">
        <v>8086.2520925999997</v>
      </c>
      <c r="H767" s="24" t="str">
        <f t="shared" si="236"/>
        <v>N/A</v>
      </c>
      <c r="I767" s="25">
        <v>1.4450000000000001</v>
      </c>
      <c r="J767" s="25">
        <v>8.4719999999999995</v>
      </c>
      <c r="K767" s="26" t="s">
        <v>1191</v>
      </c>
      <c r="L767" s="27" t="str">
        <f t="shared" si="237"/>
        <v>Yes</v>
      </c>
    </row>
    <row r="768" spans="1:12" x14ac:dyDescent="0.25">
      <c r="A768" s="39" t="s">
        <v>712</v>
      </c>
      <c r="B768" s="22" t="s">
        <v>49</v>
      </c>
      <c r="C768" s="28">
        <v>1323.0630387000001</v>
      </c>
      <c r="D768" s="24" t="str">
        <f t="shared" si="234"/>
        <v>N/A</v>
      </c>
      <c r="E768" s="28">
        <v>1425.5683610000001</v>
      </c>
      <c r="F768" s="24" t="str">
        <f t="shared" si="235"/>
        <v>N/A</v>
      </c>
      <c r="G768" s="28">
        <v>1535.387393</v>
      </c>
      <c r="H768" s="24" t="str">
        <f t="shared" si="236"/>
        <v>N/A</v>
      </c>
      <c r="I768" s="25">
        <v>7.7480000000000002</v>
      </c>
      <c r="J768" s="25">
        <v>7.7039999999999997</v>
      </c>
      <c r="K768" s="26" t="s">
        <v>1191</v>
      </c>
      <c r="L768" s="27" t="str">
        <f t="shared" si="237"/>
        <v>Yes</v>
      </c>
    </row>
    <row r="769" spans="1:12" x14ac:dyDescent="0.25">
      <c r="A769" s="39" t="s">
        <v>713</v>
      </c>
      <c r="B769" s="22" t="s">
        <v>49</v>
      </c>
      <c r="C769" s="28">
        <v>3219.0474694999998</v>
      </c>
      <c r="D769" s="24" t="str">
        <f t="shared" si="234"/>
        <v>N/A</v>
      </c>
      <c r="E769" s="28">
        <v>3519.0444791999998</v>
      </c>
      <c r="F769" s="24" t="str">
        <f t="shared" si="235"/>
        <v>N/A</v>
      </c>
      <c r="G769" s="28">
        <v>3766.2923636999999</v>
      </c>
      <c r="H769" s="24" t="str">
        <f t="shared" si="236"/>
        <v>N/A</v>
      </c>
      <c r="I769" s="25">
        <v>9.3190000000000008</v>
      </c>
      <c r="J769" s="25">
        <v>7.0259999999999998</v>
      </c>
      <c r="K769" s="26" t="s">
        <v>1191</v>
      </c>
      <c r="L769" s="27" t="str">
        <f t="shared" si="237"/>
        <v>Yes</v>
      </c>
    </row>
    <row r="770" spans="1:12" x14ac:dyDescent="0.25">
      <c r="A770" s="39" t="s">
        <v>714</v>
      </c>
      <c r="B770" s="22" t="s">
        <v>49</v>
      </c>
      <c r="C770" s="28">
        <v>7213.0214779999997</v>
      </c>
      <c r="D770" s="24" t="str">
        <f t="shared" si="234"/>
        <v>N/A</v>
      </c>
      <c r="E770" s="28">
        <v>3274.3251107000001</v>
      </c>
      <c r="F770" s="24" t="str">
        <f t="shared" si="235"/>
        <v>N/A</v>
      </c>
      <c r="G770" s="28">
        <v>3513.4070314000001</v>
      </c>
      <c r="H770" s="24" t="str">
        <f t="shared" si="236"/>
        <v>N/A</v>
      </c>
      <c r="I770" s="25">
        <v>-54.6</v>
      </c>
      <c r="J770" s="25">
        <v>7.3019999999999996</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v>2281</v>
      </c>
      <c r="H771" s="24" t="str">
        <f t="shared" si="236"/>
        <v>N/A</v>
      </c>
      <c r="I771" s="25" t="s">
        <v>1205</v>
      </c>
      <c r="J771" s="25" t="s">
        <v>1205</v>
      </c>
      <c r="K771" s="26" t="s">
        <v>1191</v>
      </c>
      <c r="L771" s="27" t="str">
        <f t="shared" si="237"/>
        <v>N/A</v>
      </c>
    </row>
    <row r="772" spans="1:12" x14ac:dyDescent="0.25">
      <c r="A772" s="42" t="s">
        <v>531</v>
      </c>
      <c r="B772" s="22" t="s">
        <v>49</v>
      </c>
      <c r="C772" s="28">
        <v>2028.0210889</v>
      </c>
      <c r="D772" s="24" t="str">
        <f t="shared" si="234"/>
        <v>N/A</v>
      </c>
      <c r="E772" s="28">
        <v>1808.4700760999999</v>
      </c>
      <c r="F772" s="24" t="str">
        <f t="shared" si="235"/>
        <v>N/A</v>
      </c>
      <c r="G772" s="28">
        <v>2989.2134685000001</v>
      </c>
      <c r="H772" s="24" t="str">
        <f t="shared" si="236"/>
        <v>N/A</v>
      </c>
      <c r="I772" s="25">
        <v>-10.8</v>
      </c>
      <c r="J772" s="25">
        <v>65.290000000000006</v>
      </c>
      <c r="K772" s="26" t="s">
        <v>1191</v>
      </c>
      <c r="L772" s="27" t="str">
        <f t="shared" si="237"/>
        <v>No</v>
      </c>
    </row>
    <row r="773" spans="1:12" x14ac:dyDescent="0.25">
      <c r="A773" s="39" t="s">
        <v>716</v>
      </c>
      <c r="B773" s="22" t="s">
        <v>49</v>
      </c>
      <c r="C773" s="28">
        <v>1790.4963170999999</v>
      </c>
      <c r="D773" s="24" t="str">
        <f t="shared" si="234"/>
        <v>N/A</v>
      </c>
      <c r="E773" s="28">
        <v>1946.613709</v>
      </c>
      <c r="F773" s="24" t="str">
        <f t="shared" si="235"/>
        <v>N/A</v>
      </c>
      <c r="G773" s="28">
        <v>2057.1840529999999</v>
      </c>
      <c r="H773" s="24" t="str">
        <f t="shared" si="236"/>
        <v>N/A</v>
      </c>
      <c r="I773" s="25">
        <v>8.7189999999999994</v>
      </c>
      <c r="J773" s="25">
        <v>5.68</v>
      </c>
      <c r="K773" s="26" t="s">
        <v>1191</v>
      </c>
      <c r="L773" s="27" t="str">
        <f t="shared" si="237"/>
        <v>Yes</v>
      </c>
    </row>
    <row r="774" spans="1:12" x14ac:dyDescent="0.25">
      <c r="A774" s="39" t="s">
        <v>717</v>
      </c>
      <c r="B774" s="22" t="s">
        <v>49</v>
      </c>
      <c r="C774" s="28">
        <v>1587.1642578999999</v>
      </c>
      <c r="D774" s="24" t="str">
        <f t="shared" si="234"/>
        <v>N/A</v>
      </c>
      <c r="E774" s="28">
        <v>1571.5613169000001</v>
      </c>
      <c r="F774" s="24" t="str">
        <f t="shared" si="235"/>
        <v>N/A</v>
      </c>
      <c r="G774" s="28">
        <v>1664.1070923</v>
      </c>
      <c r="H774" s="24" t="str">
        <f t="shared" si="236"/>
        <v>N/A</v>
      </c>
      <c r="I774" s="25">
        <v>-0.98299999999999998</v>
      </c>
      <c r="J774" s="25">
        <v>5.8890000000000002</v>
      </c>
      <c r="K774" s="26" t="s">
        <v>1191</v>
      </c>
      <c r="L774" s="27" t="str">
        <f t="shared" si="237"/>
        <v>Yes</v>
      </c>
    </row>
    <row r="775" spans="1:12" x14ac:dyDescent="0.25">
      <c r="A775" s="39" t="s">
        <v>718</v>
      </c>
      <c r="B775" s="22" t="s">
        <v>49</v>
      </c>
      <c r="C775" s="28">
        <v>2820.6693504</v>
      </c>
      <c r="D775" s="24" t="str">
        <f t="shared" si="234"/>
        <v>N/A</v>
      </c>
      <c r="E775" s="28">
        <v>2898.8514528999999</v>
      </c>
      <c r="F775" s="24" t="str">
        <f t="shared" si="235"/>
        <v>N/A</v>
      </c>
      <c r="G775" s="28">
        <v>3302.9516942</v>
      </c>
      <c r="H775" s="24" t="str">
        <f t="shared" si="236"/>
        <v>N/A</v>
      </c>
      <c r="I775" s="25">
        <v>2.7719999999999998</v>
      </c>
      <c r="J775" s="25">
        <v>13.94</v>
      </c>
      <c r="K775" s="26" t="s">
        <v>1191</v>
      </c>
      <c r="L775" s="27" t="str">
        <f t="shared" si="237"/>
        <v>Yes</v>
      </c>
    </row>
    <row r="776" spans="1:12" x14ac:dyDescent="0.25">
      <c r="A776" s="39" t="s">
        <v>719</v>
      </c>
      <c r="B776" s="22" t="s">
        <v>49</v>
      </c>
      <c r="C776" s="28">
        <v>1806.9893821000001</v>
      </c>
      <c r="D776" s="24" t="str">
        <f t="shared" si="234"/>
        <v>N/A</v>
      </c>
      <c r="E776" s="28">
        <v>1526.0105275999999</v>
      </c>
      <c r="F776" s="24" t="str">
        <f t="shared" si="235"/>
        <v>N/A</v>
      </c>
      <c r="G776" s="28">
        <v>3315.9704047999999</v>
      </c>
      <c r="H776" s="24" t="str">
        <f t="shared" si="236"/>
        <v>N/A</v>
      </c>
      <c r="I776" s="25">
        <v>-15.5</v>
      </c>
      <c r="J776" s="25">
        <v>117.3</v>
      </c>
      <c r="K776" s="26" t="s">
        <v>1191</v>
      </c>
      <c r="L776" s="27" t="str">
        <f t="shared" si="237"/>
        <v>No</v>
      </c>
    </row>
    <row r="777" spans="1:12" x14ac:dyDescent="0.25">
      <c r="A777" s="39" t="s">
        <v>720</v>
      </c>
      <c r="B777" s="22" t="s">
        <v>49</v>
      </c>
      <c r="C777" s="28">
        <v>1982.7758789</v>
      </c>
      <c r="D777" s="24" t="str">
        <f t="shared" si="234"/>
        <v>N/A</v>
      </c>
      <c r="E777" s="28">
        <v>2022.3895846</v>
      </c>
      <c r="F777" s="24" t="str">
        <f t="shared" si="235"/>
        <v>N/A</v>
      </c>
      <c r="G777" s="28">
        <v>2197.4201976999998</v>
      </c>
      <c r="H777" s="24" t="str">
        <f t="shared" si="236"/>
        <v>N/A</v>
      </c>
      <c r="I777" s="25">
        <v>1.998</v>
      </c>
      <c r="J777" s="25">
        <v>8.6549999999999994</v>
      </c>
      <c r="K777" s="26" t="s">
        <v>1191</v>
      </c>
      <c r="L777" s="27" t="str">
        <f t="shared" si="237"/>
        <v>Yes</v>
      </c>
    </row>
    <row r="778" spans="1:12" x14ac:dyDescent="0.25">
      <c r="A778" s="39" t="s">
        <v>721</v>
      </c>
      <c r="B778" s="22" t="s">
        <v>49</v>
      </c>
      <c r="C778" s="28" t="s">
        <v>1205</v>
      </c>
      <c r="D778" s="24" t="str">
        <f t="shared" si="234"/>
        <v>N/A</v>
      </c>
      <c r="E778" s="28" t="s">
        <v>1205</v>
      </c>
      <c r="F778" s="24" t="str">
        <f t="shared" si="235"/>
        <v>N/A</v>
      </c>
      <c r="G778" s="28">
        <v>2853.0305791000001</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1271855161</v>
      </c>
      <c r="D780" s="24" t="str">
        <f t="shared" ref="D780:D832" si="238">IF($B780="N/A","N/A",IF(C780&gt;10,"No",IF(C780&lt;-10,"No","Yes")))</f>
        <v>N/A</v>
      </c>
      <c r="E780" s="28">
        <v>1263137186</v>
      </c>
      <c r="F780" s="24" t="str">
        <f t="shared" ref="F780:F832" si="239">IF($B780="N/A","N/A",IF(E780&gt;10,"No",IF(E780&lt;-10,"No","Yes")))</f>
        <v>N/A</v>
      </c>
      <c r="G780" s="28">
        <v>1388061690</v>
      </c>
      <c r="H780" s="24" t="str">
        <f t="shared" ref="H780:H832" si="240">IF($B780="N/A","N/A",IF(G780&gt;10,"No",IF(G780&lt;-10,"No","Yes")))</f>
        <v>N/A</v>
      </c>
      <c r="I780" s="25">
        <v>-0.68500000000000005</v>
      </c>
      <c r="J780" s="25">
        <v>9.89</v>
      </c>
      <c r="K780" s="26" t="s">
        <v>1191</v>
      </c>
      <c r="L780" s="27" t="str">
        <f t="shared" ref="L780:L832" si="241">IF(J780="Div by 0", "N/A", IF(K780="N/A","N/A", IF(J780&gt;VALUE(MID(K780,1,2)), "No", IF(J780&lt;-1*VALUE(MID(K780,1,2)), "No", "Yes"))))</f>
        <v>Yes</v>
      </c>
    </row>
    <row r="781" spans="1:12" x14ac:dyDescent="0.25">
      <c r="A781" s="37" t="s">
        <v>94</v>
      </c>
      <c r="B781" s="22" t="s">
        <v>49</v>
      </c>
      <c r="C781" s="23">
        <v>231086</v>
      </c>
      <c r="D781" s="24" t="str">
        <f t="shared" si="238"/>
        <v>N/A</v>
      </c>
      <c r="E781" s="23">
        <v>234549</v>
      </c>
      <c r="F781" s="24" t="str">
        <f t="shared" si="239"/>
        <v>N/A</v>
      </c>
      <c r="G781" s="23">
        <v>244182</v>
      </c>
      <c r="H781" s="24" t="str">
        <f t="shared" si="240"/>
        <v>N/A</v>
      </c>
      <c r="I781" s="25">
        <v>1.4990000000000001</v>
      </c>
      <c r="J781" s="25">
        <v>4.1070000000000002</v>
      </c>
      <c r="K781" s="26" t="s">
        <v>1191</v>
      </c>
      <c r="L781" s="27" t="str">
        <f t="shared" si="241"/>
        <v>Yes</v>
      </c>
    </row>
    <row r="782" spans="1:12" x14ac:dyDescent="0.25">
      <c r="A782" s="37" t="s">
        <v>359</v>
      </c>
      <c r="B782" s="22" t="s">
        <v>49</v>
      </c>
      <c r="C782" s="28">
        <v>5503.8174576000001</v>
      </c>
      <c r="D782" s="24" t="str">
        <f t="shared" si="238"/>
        <v>N/A</v>
      </c>
      <c r="E782" s="28">
        <v>5385.3872154999999</v>
      </c>
      <c r="F782" s="24" t="str">
        <f t="shared" si="239"/>
        <v>N/A</v>
      </c>
      <c r="G782" s="28">
        <v>5684.5373122999999</v>
      </c>
      <c r="H782" s="24" t="str">
        <f t="shared" si="240"/>
        <v>N/A</v>
      </c>
      <c r="I782" s="25">
        <v>-2.15</v>
      </c>
      <c r="J782" s="25">
        <v>5.5549999999999997</v>
      </c>
      <c r="K782" s="26" t="s">
        <v>1191</v>
      </c>
      <c r="L782" s="27" t="str">
        <f t="shared" si="241"/>
        <v>Yes</v>
      </c>
    </row>
    <row r="783" spans="1:12" x14ac:dyDescent="0.25">
      <c r="A783" s="37" t="s">
        <v>360</v>
      </c>
      <c r="B783" s="22" t="s">
        <v>49</v>
      </c>
      <c r="C783" s="23">
        <v>4.9238595155000002</v>
      </c>
      <c r="D783" s="24" t="str">
        <f t="shared" si="238"/>
        <v>N/A</v>
      </c>
      <c r="E783" s="23">
        <v>4.6590648436000004</v>
      </c>
      <c r="F783" s="24" t="str">
        <f t="shared" si="239"/>
        <v>N/A</v>
      </c>
      <c r="G783" s="23">
        <v>4.7672801434999998</v>
      </c>
      <c r="H783" s="24" t="str">
        <f t="shared" si="240"/>
        <v>N/A</v>
      </c>
      <c r="I783" s="25">
        <v>-5.38</v>
      </c>
      <c r="J783" s="25">
        <v>2.323</v>
      </c>
      <c r="K783" s="26" t="s">
        <v>1191</v>
      </c>
      <c r="L783" s="27" t="str">
        <f t="shared" si="241"/>
        <v>Yes</v>
      </c>
    </row>
    <row r="784" spans="1:12" x14ac:dyDescent="0.25">
      <c r="A784" s="37" t="s">
        <v>361</v>
      </c>
      <c r="B784" s="22" t="s">
        <v>49</v>
      </c>
      <c r="C784" s="28">
        <v>569391</v>
      </c>
      <c r="D784" s="24" t="str">
        <f t="shared" si="238"/>
        <v>N/A</v>
      </c>
      <c r="E784" s="28">
        <v>754181</v>
      </c>
      <c r="F784" s="24" t="str">
        <f t="shared" si="239"/>
        <v>N/A</v>
      </c>
      <c r="G784" s="28">
        <v>685544</v>
      </c>
      <c r="H784" s="24" t="str">
        <f t="shared" si="240"/>
        <v>N/A</v>
      </c>
      <c r="I784" s="25">
        <v>32.450000000000003</v>
      </c>
      <c r="J784" s="25">
        <v>-9.1</v>
      </c>
      <c r="K784" s="26" t="s">
        <v>1191</v>
      </c>
      <c r="L784" s="27" t="str">
        <f t="shared" si="241"/>
        <v>Yes</v>
      </c>
    </row>
    <row r="785" spans="1:12" x14ac:dyDescent="0.25">
      <c r="A785" s="37" t="s">
        <v>95</v>
      </c>
      <c r="B785" s="22" t="s">
        <v>49</v>
      </c>
      <c r="C785" s="23">
        <v>14</v>
      </c>
      <c r="D785" s="24" t="str">
        <f t="shared" si="238"/>
        <v>N/A</v>
      </c>
      <c r="E785" s="23">
        <v>13</v>
      </c>
      <c r="F785" s="24" t="str">
        <f t="shared" si="239"/>
        <v>N/A</v>
      </c>
      <c r="G785" s="23">
        <v>11</v>
      </c>
      <c r="H785" s="24" t="str">
        <f t="shared" si="240"/>
        <v>N/A</v>
      </c>
      <c r="I785" s="25">
        <v>-7.14</v>
      </c>
      <c r="J785" s="25">
        <v>-38.5</v>
      </c>
      <c r="K785" s="26" t="s">
        <v>1191</v>
      </c>
      <c r="L785" s="27" t="str">
        <f t="shared" si="241"/>
        <v>No</v>
      </c>
    </row>
    <row r="786" spans="1:12" x14ac:dyDescent="0.25">
      <c r="A786" s="37" t="s">
        <v>362</v>
      </c>
      <c r="B786" s="22" t="s">
        <v>49</v>
      </c>
      <c r="C786" s="28">
        <v>40670.785713999998</v>
      </c>
      <c r="D786" s="24" t="str">
        <f t="shared" si="238"/>
        <v>N/A</v>
      </c>
      <c r="E786" s="28">
        <v>58013.923076999999</v>
      </c>
      <c r="F786" s="24" t="str">
        <f t="shared" si="239"/>
        <v>N/A</v>
      </c>
      <c r="G786" s="28">
        <v>85693</v>
      </c>
      <c r="H786" s="24" t="str">
        <f t="shared" si="240"/>
        <v>N/A</v>
      </c>
      <c r="I786" s="25">
        <v>42.64</v>
      </c>
      <c r="J786" s="25">
        <v>47.71</v>
      </c>
      <c r="K786" s="26" t="s">
        <v>1191</v>
      </c>
      <c r="L786" s="27" t="str">
        <f t="shared" si="241"/>
        <v>No</v>
      </c>
    </row>
    <row r="787" spans="1:12" x14ac:dyDescent="0.25">
      <c r="A787" s="37" t="s">
        <v>363</v>
      </c>
      <c r="B787" s="22" t="s">
        <v>49</v>
      </c>
      <c r="C787" s="28">
        <v>54210084</v>
      </c>
      <c r="D787" s="24" t="str">
        <f t="shared" si="238"/>
        <v>N/A</v>
      </c>
      <c r="E787" s="28">
        <v>32494191</v>
      </c>
      <c r="F787" s="24" t="str">
        <f t="shared" si="239"/>
        <v>N/A</v>
      </c>
      <c r="G787" s="28">
        <v>39737726</v>
      </c>
      <c r="H787" s="24" t="str">
        <f t="shared" si="240"/>
        <v>N/A</v>
      </c>
      <c r="I787" s="25">
        <v>-40.1</v>
      </c>
      <c r="J787" s="25">
        <v>22.29</v>
      </c>
      <c r="K787" s="26" t="s">
        <v>1191</v>
      </c>
      <c r="L787" s="27" t="str">
        <f t="shared" si="241"/>
        <v>Yes</v>
      </c>
    </row>
    <row r="788" spans="1:12" x14ac:dyDescent="0.25">
      <c r="A788" s="37" t="s">
        <v>364</v>
      </c>
      <c r="B788" s="22" t="s">
        <v>49</v>
      </c>
      <c r="C788" s="23">
        <v>4874</v>
      </c>
      <c r="D788" s="24" t="str">
        <f t="shared" si="238"/>
        <v>N/A</v>
      </c>
      <c r="E788" s="23">
        <v>3405</v>
      </c>
      <c r="F788" s="24" t="str">
        <f t="shared" si="239"/>
        <v>N/A</v>
      </c>
      <c r="G788" s="23">
        <v>3799</v>
      </c>
      <c r="H788" s="24" t="str">
        <f t="shared" si="240"/>
        <v>N/A</v>
      </c>
      <c r="I788" s="25">
        <v>-30.1</v>
      </c>
      <c r="J788" s="25">
        <v>11.57</v>
      </c>
      <c r="K788" s="26" t="s">
        <v>1191</v>
      </c>
      <c r="L788" s="27" t="str">
        <f t="shared" si="241"/>
        <v>Yes</v>
      </c>
    </row>
    <row r="789" spans="1:12" x14ac:dyDescent="0.25">
      <c r="A789" s="37" t="s">
        <v>738</v>
      </c>
      <c r="B789" s="22" t="s">
        <v>49</v>
      </c>
      <c r="C789" s="28">
        <v>11122.298728</v>
      </c>
      <c r="D789" s="24" t="str">
        <f t="shared" si="238"/>
        <v>N/A</v>
      </c>
      <c r="E789" s="28">
        <v>9543.0810572999999</v>
      </c>
      <c r="F789" s="24" t="str">
        <f t="shared" si="239"/>
        <v>N/A</v>
      </c>
      <c r="G789" s="28">
        <v>10460.04896</v>
      </c>
      <c r="H789" s="24" t="str">
        <f t="shared" si="240"/>
        <v>N/A</v>
      </c>
      <c r="I789" s="25">
        <v>-14.2</v>
      </c>
      <c r="J789" s="25">
        <v>9.609</v>
      </c>
      <c r="K789" s="26" t="s">
        <v>1191</v>
      </c>
      <c r="L789" s="27" t="str">
        <f t="shared" si="241"/>
        <v>Yes</v>
      </c>
    </row>
    <row r="790" spans="1:12" x14ac:dyDescent="0.25">
      <c r="A790" s="37" t="s">
        <v>365</v>
      </c>
      <c r="B790" s="22" t="s">
        <v>49</v>
      </c>
      <c r="C790" s="28">
        <v>311760031</v>
      </c>
      <c r="D790" s="24" t="str">
        <f t="shared" si="238"/>
        <v>N/A</v>
      </c>
      <c r="E790" s="28">
        <v>318820628</v>
      </c>
      <c r="F790" s="24" t="str">
        <f t="shared" si="239"/>
        <v>N/A</v>
      </c>
      <c r="G790" s="28">
        <v>323307193</v>
      </c>
      <c r="H790" s="24" t="str">
        <f t="shared" si="240"/>
        <v>N/A</v>
      </c>
      <c r="I790" s="25">
        <v>2.2650000000000001</v>
      </c>
      <c r="J790" s="25">
        <v>1.407</v>
      </c>
      <c r="K790" s="26" t="s">
        <v>1191</v>
      </c>
      <c r="L790" s="27" t="str">
        <f t="shared" si="241"/>
        <v>Yes</v>
      </c>
    </row>
    <row r="791" spans="1:12" x14ac:dyDescent="0.25">
      <c r="A791" s="37" t="s">
        <v>96</v>
      </c>
      <c r="B791" s="22" t="s">
        <v>49</v>
      </c>
      <c r="C791" s="23">
        <v>4291</v>
      </c>
      <c r="D791" s="24" t="str">
        <f t="shared" si="238"/>
        <v>N/A</v>
      </c>
      <c r="E791" s="23">
        <v>4092</v>
      </c>
      <c r="F791" s="24" t="str">
        <f t="shared" si="239"/>
        <v>N/A</v>
      </c>
      <c r="G791" s="23">
        <v>3903</v>
      </c>
      <c r="H791" s="24" t="str">
        <f t="shared" si="240"/>
        <v>N/A</v>
      </c>
      <c r="I791" s="25">
        <v>-4.6399999999999997</v>
      </c>
      <c r="J791" s="25">
        <v>-4.62</v>
      </c>
      <c r="K791" s="26" t="s">
        <v>1191</v>
      </c>
      <c r="L791" s="27" t="str">
        <f t="shared" si="241"/>
        <v>Yes</v>
      </c>
    </row>
    <row r="792" spans="1:12" x14ac:dyDescent="0.25">
      <c r="A792" s="37" t="s">
        <v>366</v>
      </c>
      <c r="B792" s="22" t="s">
        <v>49</v>
      </c>
      <c r="C792" s="28">
        <v>72654.400139999998</v>
      </c>
      <c r="D792" s="24" t="str">
        <f t="shared" si="238"/>
        <v>N/A</v>
      </c>
      <c r="E792" s="28">
        <v>77913.154448000001</v>
      </c>
      <c r="F792" s="24" t="str">
        <f t="shared" si="239"/>
        <v>N/A</v>
      </c>
      <c r="G792" s="28">
        <v>82835.560593999995</v>
      </c>
      <c r="H792" s="24" t="str">
        <f t="shared" si="240"/>
        <v>N/A</v>
      </c>
      <c r="I792" s="25">
        <v>7.2380000000000004</v>
      </c>
      <c r="J792" s="25">
        <v>6.3179999999999996</v>
      </c>
      <c r="K792" s="26" t="s">
        <v>1191</v>
      </c>
      <c r="L792" s="27" t="str">
        <f t="shared" si="241"/>
        <v>Yes</v>
      </c>
    </row>
    <row r="793" spans="1:12" x14ac:dyDescent="0.25">
      <c r="A793" s="37" t="s">
        <v>367</v>
      </c>
      <c r="B793" s="22" t="s">
        <v>49</v>
      </c>
      <c r="C793" s="28">
        <v>195888106</v>
      </c>
      <c r="D793" s="24" t="str">
        <f t="shared" si="238"/>
        <v>N/A</v>
      </c>
      <c r="E793" s="28">
        <v>204169194</v>
      </c>
      <c r="F793" s="24" t="str">
        <f t="shared" si="239"/>
        <v>N/A</v>
      </c>
      <c r="G793" s="28">
        <v>229111227</v>
      </c>
      <c r="H793" s="24" t="str">
        <f t="shared" si="240"/>
        <v>N/A</v>
      </c>
      <c r="I793" s="25">
        <v>4.2270000000000003</v>
      </c>
      <c r="J793" s="25">
        <v>12.22</v>
      </c>
      <c r="K793" s="26" t="s">
        <v>1191</v>
      </c>
      <c r="L793" s="27" t="str">
        <f t="shared" si="241"/>
        <v>Yes</v>
      </c>
    </row>
    <row r="794" spans="1:12" x14ac:dyDescent="0.25">
      <c r="A794" s="37" t="s">
        <v>368</v>
      </c>
      <c r="B794" s="22" t="s">
        <v>49</v>
      </c>
      <c r="C794" s="23">
        <v>8238</v>
      </c>
      <c r="D794" s="24" t="str">
        <f t="shared" si="238"/>
        <v>N/A</v>
      </c>
      <c r="E794" s="23">
        <v>7994</v>
      </c>
      <c r="F794" s="24" t="str">
        <f t="shared" si="239"/>
        <v>N/A</v>
      </c>
      <c r="G794" s="23">
        <v>7958</v>
      </c>
      <c r="H794" s="24" t="str">
        <f t="shared" si="240"/>
        <v>N/A</v>
      </c>
      <c r="I794" s="25">
        <v>-2.96</v>
      </c>
      <c r="J794" s="25">
        <v>-0.45</v>
      </c>
      <c r="K794" s="26" t="s">
        <v>1191</v>
      </c>
      <c r="L794" s="27" t="str">
        <f t="shared" si="241"/>
        <v>Yes</v>
      </c>
    </row>
    <row r="795" spans="1:12" x14ac:dyDescent="0.25">
      <c r="A795" s="37" t="s">
        <v>369</v>
      </c>
      <c r="B795" s="22" t="s">
        <v>49</v>
      </c>
      <c r="C795" s="28">
        <v>23778.599902999998</v>
      </c>
      <c r="D795" s="24" t="str">
        <f t="shared" si="238"/>
        <v>N/A</v>
      </c>
      <c r="E795" s="28">
        <v>25540.304477999998</v>
      </c>
      <c r="F795" s="24" t="str">
        <f t="shared" si="239"/>
        <v>N/A</v>
      </c>
      <c r="G795" s="28">
        <v>28790.051144000001</v>
      </c>
      <c r="H795" s="24" t="str">
        <f t="shared" si="240"/>
        <v>N/A</v>
      </c>
      <c r="I795" s="25">
        <v>7.4089999999999998</v>
      </c>
      <c r="J795" s="25">
        <v>12.72</v>
      </c>
      <c r="K795" s="26" t="s">
        <v>1191</v>
      </c>
      <c r="L795" s="27" t="str">
        <f t="shared" si="241"/>
        <v>Yes</v>
      </c>
    </row>
    <row r="796" spans="1:12" x14ac:dyDescent="0.25">
      <c r="A796" s="37" t="s">
        <v>370</v>
      </c>
      <c r="B796" s="22" t="s">
        <v>49</v>
      </c>
      <c r="C796" s="28">
        <v>537537736</v>
      </c>
      <c r="D796" s="24" t="str">
        <f t="shared" si="238"/>
        <v>N/A</v>
      </c>
      <c r="E796" s="28">
        <v>557496523</v>
      </c>
      <c r="F796" s="24" t="str">
        <f t="shared" si="239"/>
        <v>N/A</v>
      </c>
      <c r="G796" s="28">
        <v>657960762</v>
      </c>
      <c r="H796" s="24" t="str">
        <f t="shared" si="240"/>
        <v>N/A</v>
      </c>
      <c r="I796" s="25">
        <v>3.7130000000000001</v>
      </c>
      <c r="J796" s="25">
        <v>18.02</v>
      </c>
      <c r="K796" s="26" t="s">
        <v>1191</v>
      </c>
      <c r="L796" s="27" t="str">
        <f t="shared" si="241"/>
        <v>Yes</v>
      </c>
    </row>
    <row r="797" spans="1:12" x14ac:dyDescent="0.25">
      <c r="A797" s="37" t="s">
        <v>97</v>
      </c>
      <c r="B797" s="22" t="s">
        <v>49</v>
      </c>
      <c r="C797" s="23">
        <v>1059657</v>
      </c>
      <c r="D797" s="24" t="str">
        <f t="shared" si="238"/>
        <v>N/A</v>
      </c>
      <c r="E797" s="23">
        <v>1014117</v>
      </c>
      <c r="F797" s="24" t="str">
        <f t="shared" si="239"/>
        <v>N/A</v>
      </c>
      <c r="G797" s="23">
        <v>1103437</v>
      </c>
      <c r="H797" s="24" t="str">
        <f t="shared" si="240"/>
        <v>N/A</v>
      </c>
      <c r="I797" s="25">
        <v>-4.3</v>
      </c>
      <c r="J797" s="25">
        <v>8.8079999999999998</v>
      </c>
      <c r="K797" s="26" t="s">
        <v>1191</v>
      </c>
      <c r="L797" s="27" t="str">
        <f t="shared" si="241"/>
        <v>Yes</v>
      </c>
    </row>
    <row r="798" spans="1:12" x14ac:dyDescent="0.25">
      <c r="A798" s="37" t="s">
        <v>371</v>
      </c>
      <c r="B798" s="22" t="s">
        <v>49</v>
      </c>
      <c r="C798" s="28">
        <v>507.27521830000001</v>
      </c>
      <c r="D798" s="24" t="str">
        <f t="shared" si="238"/>
        <v>N/A</v>
      </c>
      <c r="E798" s="28">
        <v>549.73590128000001</v>
      </c>
      <c r="F798" s="24" t="str">
        <f t="shared" si="239"/>
        <v>N/A</v>
      </c>
      <c r="G798" s="28">
        <v>596.28303383000002</v>
      </c>
      <c r="H798" s="24" t="str">
        <f t="shared" si="240"/>
        <v>N/A</v>
      </c>
      <c r="I798" s="25">
        <v>8.3699999999999992</v>
      </c>
      <c r="J798" s="25">
        <v>8.4670000000000005</v>
      </c>
      <c r="K798" s="26" t="s">
        <v>1191</v>
      </c>
      <c r="L798" s="27" t="str">
        <f t="shared" si="241"/>
        <v>Yes</v>
      </c>
    </row>
    <row r="799" spans="1:12" x14ac:dyDescent="0.25">
      <c r="A799" s="37" t="s">
        <v>372</v>
      </c>
      <c r="B799" s="22" t="s">
        <v>49</v>
      </c>
      <c r="C799" s="28">
        <v>185364827</v>
      </c>
      <c r="D799" s="24" t="str">
        <f t="shared" si="238"/>
        <v>N/A</v>
      </c>
      <c r="E799" s="28">
        <v>286820684</v>
      </c>
      <c r="F799" s="24" t="str">
        <f t="shared" si="239"/>
        <v>N/A</v>
      </c>
      <c r="G799" s="28">
        <v>383104795</v>
      </c>
      <c r="H799" s="24" t="str">
        <f t="shared" si="240"/>
        <v>N/A</v>
      </c>
      <c r="I799" s="25">
        <v>54.73</v>
      </c>
      <c r="J799" s="25">
        <v>33.57</v>
      </c>
      <c r="K799" s="26" t="s">
        <v>1191</v>
      </c>
      <c r="L799" s="27" t="str">
        <f t="shared" si="241"/>
        <v>No</v>
      </c>
    </row>
    <row r="800" spans="1:12" x14ac:dyDescent="0.25">
      <c r="A800" s="37" t="s">
        <v>98</v>
      </c>
      <c r="B800" s="22" t="s">
        <v>49</v>
      </c>
      <c r="C800" s="23">
        <v>516277</v>
      </c>
      <c r="D800" s="24" t="str">
        <f t="shared" si="238"/>
        <v>N/A</v>
      </c>
      <c r="E800" s="23">
        <v>544296</v>
      </c>
      <c r="F800" s="24" t="str">
        <f t="shared" si="239"/>
        <v>N/A</v>
      </c>
      <c r="G800" s="23">
        <v>653459</v>
      </c>
      <c r="H800" s="24" t="str">
        <f t="shared" si="240"/>
        <v>N/A</v>
      </c>
      <c r="I800" s="25">
        <v>5.4269999999999996</v>
      </c>
      <c r="J800" s="25">
        <v>20.059999999999999</v>
      </c>
      <c r="K800" s="26" t="s">
        <v>1191</v>
      </c>
      <c r="L800" s="27" t="str">
        <f t="shared" si="241"/>
        <v>Yes</v>
      </c>
    </row>
    <row r="801" spans="1:12" x14ac:dyDescent="0.25">
      <c r="A801" s="37" t="s">
        <v>373</v>
      </c>
      <c r="B801" s="22" t="s">
        <v>49</v>
      </c>
      <c r="C801" s="28">
        <v>359.04141963000001</v>
      </c>
      <c r="D801" s="24" t="str">
        <f t="shared" si="238"/>
        <v>N/A</v>
      </c>
      <c r="E801" s="28">
        <v>526.95717771</v>
      </c>
      <c r="F801" s="24" t="str">
        <f t="shared" si="239"/>
        <v>N/A</v>
      </c>
      <c r="G801" s="28">
        <v>586.27212266000004</v>
      </c>
      <c r="H801" s="24" t="str">
        <f t="shared" si="240"/>
        <v>N/A</v>
      </c>
      <c r="I801" s="25">
        <v>46.77</v>
      </c>
      <c r="J801" s="25">
        <v>11.26</v>
      </c>
      <c r="K801" s="26" t="s">
        <v>1191</v>
      </c>
      <c r="L801" s="27" t="str">
        <f t="shared" si="241"/>
        <v>Yes</v>
      </c>
    </row>
    <row r="802" spans="1:12" x14ac:dyDescent="0.25">
      <c r="A802" s="37" t="s">
        <v>374</v>
      </c>
      <c r="B802" s="22" t="s">
        <v>49</v>
      </c>
      <c r="C802" s="28">
        <v>33513210</v>
      </c>
      <c r="D802" s="24" t="str">
        <f t="shared" si="238"/>
        <v>N/A</v>
      </c>
      <c r="E802" s="28">
        <v>35028660</v>
      </c>
      <c r="F802" s="24" t="str">
        <f t="shared" si="239"/>
        <v>N/A</v>
      </c>
      <c r="G802" s="28">
        <v>42847485</v>
      </c>
      <c r="H802" s="24" t="str">
        <f t="shared" si="240"/>
        <v>N/A</v>
      </c>
      <c r="I802" s="25">
        <v>4.5220000000000002</v>
      </c>
      <c r="J802" s="25">
        <v>22.32</v>
      </c>
      <c r="K802" s="26" t="s">
        <v>1191</v>
      </c>
      <c r="L802" s="27" t="str">
        <f t="shared" si="241"/>
        <v>Yes</v>
      </c>
    </row>
    <row r="803" spans="1:12" x14ac:dyDescent="0.25">
      <c r="A803" s="37" t="s">
        <v>99</v>
      </c>
      <c r="B803" s="22" t="s">
        <v>49</v>
      </c>
      <c r="C803" s="23">
        <v>263029</v>
      </c>
      <c r="D803" s="24" t="str">
        <f t="shared" si="238"/>
        <v>N/A</v>
      </c>
      <c r="E803" s="23">
        <v>253081</v>
      </c>
      <c r="F803" s="24" t="str">
        <f t="shared" si="239"/>
        <v>N/A</v>
      </c>
      <c r="G803" s="23">
        <v>291862</v>
      </c>
      <c r="H803" s="24" t="str">
        <f t="shared" si="240"/>
        <v>N/A</v>
      </c>
      <c r="I803" s="25">
        <v>-3.78</v>
      </c>
      <c r="J803" s="25">
        <v>15.32</v>
      </c>
      <c r="K803" s="26" t="s">
        <v>1191</v>
      </c>
      <c r="L803" s="27" t="str">
        <f t="shared" si="241"/>
        <v>Yes</v>
      </c>
    </row>
    <row r="804" spans="1:12" x14ac:dyDescent="0.25">
      <c r="A804" s="37" t="s">
        <v>375</v>
      </c>
      <c r="B804" s="22" t="s">
        <v>49</v>
      </c>
      <c r="C804" s="28">
        <v>127.41260468999999</v>
      </c>
      <c r="D804" s="24" t="str">
        <f t="shared" si="238"/>
        <v>N/A</v>
      </c>
      <c r="E804" s="28">
        <v>138.40888885000001</v>
      </c>
      <c r="F804" s="24" t="str">
        <f t="shared" si="239"/>
        <v>N/A</v>
      </c>
      <c r="G804" s="28">
        <v>146.80734387999999</v>
      </c>
      <c r="H804" s="24" t="str">
        <f t="shared" si="240"/>
        <v>N/A</v>
      </c>
      <c r="I804" s="25">
        <v>8.6300000000000008</v>
      </c>
      <c r="J804" s="25">
        <v>6.0679999999999996</v>
      </c>
      <c r="K804" s="26" t="s">
        <v>1191</v>
      </c>
      <c r="L804" s="27" t="str">
        <f t="shared" si="241"/>
        <v>Yes</v>
      </c>
    </row>
    <row r="805" spans="1:12" x14ac:dyDescent="0.25">
      <c r="A805" s="37" t="s">
        <v>376</v>
      </c>
      <c r="B805" s="22" t="s">
        <v>49</v>
      </c>
      <c r="C805" s="28">
        <v>179009383</v>
      </c>
      <c r="D805" s="24" t="str">
        <f t="shared" si="238"/>
        <v>N/A</v>
      </c>
      <c r="E805" s="28">
        <v>184292936</v>
      </c>
      <c r="F805" s="24" t="str">
        <f t="shared" si="239"/>
        <v>N/A</v>
      </c>
      <c r="G805" s="28">
        <v>229404481</v>
      </c>
      <c r="H805" s="24" t="str">
        <f t="shared" si="240"/>
        <v>N/A</v>
      </c>
      <c r="I805" s="25">
        <v>2.952</v>
      </c>
      <c r="J805" s="25">
        <v>24.48</v>
      </c>
      <c r="K805" s="26" t="s">
        <v>1191</v>
      </c>
      <c r="L805" s="27" t="str">
        <f t="shared" si="241"/>
        <v>Yes</v>
      </c>
    </row>
    <row r="806" spans="1:12" x14ac:dyDescent="0.25">
      <c r="A806" s="37" t="s">
        <v>377</v>
      </c>
      <c r="B806" s="22" t="s">
        <v>49</v>
      </c>
      <c r="C806" s="23">
        <v>485581</v>
      </c>
      <c r="D806" s="24" t="str">
        <f t="shared" si="238"/>
        <v>N/A</v>
      </c>
      <c r="E806" s="23">
        <v>463473</v>
      </c>
      <c r="F806" s="24" t="str">
        <f t="shared" si="239"/>
        <v>N/A</v>
      </c>
      <c r="G806" s="23">
        <v>531170</v>
      </c>
      <c r="H806" s="24" t="str">
        <f t="shared" si="240"/>
        <v>N/A</v>
      </c>
      <c r="I806" s="25">
        <v>-4.55</v>
      </c>
      <c r="J806" s="25">
        <v>14.61</v>
      </c>
      <c r="K806" s="26" t="s">
        <v>1191</v>
      </c>
      <c r="L806" s="27" t="str">
        <f t="shared" si="241"/>
        <v>Yes</v>
      </c>
    </row>
    <row r="807" spans="1:12" x14ac:dyDescent="0.25">
      <c r="A807" s="37" t="s">
        <v>378</v>
      </c>
      <c r="B807" s="22" t="s">
        <v>49</v>
      </c>
      <c r="C807" s="28">
        <v>368.64989157000002</v>
      </c>
      <c r="D807" s="24" t="str">
        <f t="shared" si="238"/>
        <v>N/A</v>
      </c>
      <c r="E807" s="28">
        <v>397.63467558999997</v>
      </c>
      <c r="F807" s="24" t="str">
        <f t="shared" si="239"/>
        <v>N/A</v>
      </c>
      <c r="G807" s="28">
        <v>431.88523636999997</v>
      </c>
      <c r="H807" s="24" t="str">
        <f t="shared" si="240"/>
        <v>N/A</v>
      </c>
      <c r="I807" s="25">
        <v>7.8620000000000001</v>
      </c>
      <c r="J807" s="25">
        <v>8.6140000000000008</v>
      </c>
      <c r="K807" s="26" t="s">
        <v>1191</v>
      </c>
      <c r="L807" s="27" t="str">
        <f t="shared" si="241"/>
        <v>Yes</v>
      </c>
    </row>
    <row r="808" spans="1:12" x14ac:dyDescent="0.25">
      <c r="A808" s="37" t="s">
        <v>379</v>
      </c>
      <c r="B808" s="22" t="s">
        <v>49</v>
      </c>
      <c r="C808" s="28">
        <v>90021182</v>
      </c>
      <c r="D808" s="24" t="str">
        <f t="shared" si="238"/>
        <v>N/A</v>
      </c>
      <c r="E808" s="28">
        <v>93348032</v>
      </c>
      <c r="F808" s="24" t="str">
        <f t="shared" si="239"/>
        <v>N/A</v>
      </c>
      <c r="G808" s="28">
        <v>102238612</v>
      </c>
      <c r="H808" s="24" t="str">
        <f t="shared" si="240"/>
        <v>N/A</v>
      </c>
      <c r="I808" s="25">
        <v>3.6960000000000002</v>
      </c>
      <c r="J808" s="25">
        <v>9.5239999999999991</v>
      </c>
      <c r="K808" s="26" t="s">
        <v>1191</v>
      </c>
      <c r="L808" s="27" t="str">
        <f t="shared" si="241"/>
        <v>Yes</v>
      </c>
    </row>
    <row r="809" spans="1:12" x14ac:dyDescent="0.25">
      <c r="A809" s="37" t="s">
        <v>100</v>
      </c>
      <c r="B809" s="22" t="s">
        <v>49</v>
      </c>
      <c r="C809" s="23">
        <v>267035</v>
      </c>
      <c r="D809" s="24" t="str">
        <f t="shared" si="238"/>
        <v>N/A</v>
      </c>
      <c r="E809" s="23">
        <v>272439</v>
      </c>
      <c r="F809" s="24" t="str">
        <f t="shared" si="239"/>
        <v>N/A</v>
      </c>
      <c r="G809" s="23">
        <v>247786</v>
      </c>
      <c r="H809" s="24" t="str">
        <f t="shared" si="240"/>
        <v>N/A</v>
      </c>
      <c r="I809" s="25">
        <v>2.024</v>
      </c>
      <c r="J809" s="25">
        <v>-9.0500000000000007</v>
      </c>
      <c r="K809" s="26" t="s">
        <v>1191</v>
      </c>
      <c r="L809" s="27" t="str">
        <f t="shared" si="241"/>
        <v>Yes</v>
      </c>
    </row>
    <row r="810" spans="1:12" x14ac:dyDescent="0.25">
      <c r="A810" s="37" t="s">
        <v>380</v>
      </c>
      <c r="B810" s="22" t="s">
        <v>49</v>
      </c>
      <c r="C810" s="28">
        <v>337.11379406999998</v>
      </c>
      <c r="D810" s="24" t="str">
        <f t="shared" si="238"/>
        <v>N/A</v>
      </c>
      <c r="E810" s="28">
        <v>342.63828599999999</v>
      </c>
      <c r="F810" s="24" t="str">
        <f t="shared" si="239"/>
        <v>N/A</v>
      </c>
      <c r="G810" s="28">
        <v>412.60850895999999</v>
      </c>
      <c r="H810" s="24" t="str">
        <f t="shared" si="240"/>
        <v>N/A</v>
      </c>
      <c r="I810" s="25">
        <v>1.639</v>
      </c>
      <c r="J810" s="25">
        <v>20.420000000000002</v>
      </c>
      <c r="K810" s="26" t="s">
        <v>1191</v>
      </c>
      <c r="L810" s="27" t="str">
        <f t="shared" si="241"/>
        <v>Yes</v>
      </c>
    </row>
    <row r="811" spans="1:12" x14ac:dyDescent="0.25">
      <c r="A811" s="37" t="s">
        <v>381</v>
      </c>
      <c r="B811" s="22" t="s">
        <v>49</v>
      </c>
      <c r="C811" s="28">
        <v>264238116</v>
      </c>
      <c r="D811" s="24" t="str">
        <f t="shared" si="238"/>
        <v>N/A</v>
      </c>
      <c r="E811" s="28">
        <v>284567460</v>
      </c>
      <c r="F811" s="24" t="str">
        <f t="shared" si="239"/>
        <v>N/A</v>
      </c>
      <c r="G811" s="28">
        <v>355530110</v>
      </c>
      <c r="H811" s="24" t="str">
        <f t="shared" si="240"/>
        <v>N/A</v>
      </c>
      <c r="I811" s="25">
        <v>7.694</v>
      </c>
      <c r="J811" s="25">
        <v>24.94</v>
      </c>
      <c r="K811" s="26" t="s">
        <v>1191</v>
      </c>
      <c r="L811" s="27" t="str">
        <f t="shared" si="241"/>
        <v>Yes</v>
      </c>
    </row>
    <row r="812" spans="1:12" x14ac:dyDescent="0.25">
      <c r="A812" s="37" t="s">
        <v>382</v>
      </c>
      <c r="B812" s="22" t="s">
        <v>49</v>
      </c>
      <c r="C812" s="23">
        <v>15902</v>
      </c>
      <c r="D812" s="24" t="str">
        <f t="shared" si="238"/>
        <v>N/A</v>
      </c>
      <c r="E812" s="23">
        <v>15261</v>
      </c>
      <c r="F812" s="24" t="str">
        <f t="shared" si="239"/>
        <v>N/A</v>
      </c>
      <c r="G812" s="23">
        <v>19166</v>
      </c>
      <c r="H812" s="24" t="str">
        <f t="shared" si="240"/>
        <v>N/A</v>
      </c>
      <c r="I812" s="25">
        <v>-4.03</v>
      </c>
      <c r="J812" s="25">
        <v>25.59</v>
      </c>
      <c r="K812" s="26" t="s">
        <v>1191</v>
      </c>
      <c r="L812" s="27" t="str">
        <f t="shared" si="241"/>
        <v>Yes</v>
      </c>
    </row>
    <row r="813" spans="1:12" x14ac:dyDescent="0.25">
      <c r="A813" s="37" t="s">
        <v>383</v>
      </c>
      <c r="B813" s="22" t="s">
        <v>49</v>
      </c>
      <c r="C813" s="28">
        <v>16616.659287999999</v>
      </c>
      <c r="D813" s="24" t="str">
        <f t="shared" si="238"/>
        <v>N/A</v>
      </c>
      <c r="E813" s="28">
        <v>18646.711224999999</v>
      </c>
      <c r="F813" s="24" t="str">
        <f t="shared" si="239"/>
        <v>N/A</v>
      </c>
      <c r="G813" s="28">
        <v>18550.042261999999</v>
      </c>
      <c r="H813" s="24" t="str">
        <f t="shared" si="240"/>
        <v>N/A</v>
      </c>
      <c r="I813" s="25">
        <v>12.22</v>
      </c>
      <c r="J813" s="25">
        <v>-0.51800000000000002</v>
      </c>
      <c r="K813" s="26" t="s">
        <v>1191</v>
      </c>
      <c r="L813" s="27" t="str">
        <f t="shared" si="241"/>
        <v>Yes</v>
      </c>
    </row>
    <row r="814" spans="1:12" x14ac:dyDescent="0.25">
      <c r="A814" s="37" t="s">
        <v>384</v>
      </c>
      <c r="B814" s="22" t="s">
        <v>49</v>
      </c>
      <c r="C814" s="28">
        <v>411828723</v>
      </c>
      <c r="D814" s="24" t="str">
        <f t="shared" si="238"/>
        <v>N/A</v>
      </c>
      <c r="E814" s="28">
        <v>435210293</v>
      </c>
      <c r="F814" s="24" t="str">
        <f t="shared" si="239"/>
        <v>N/A</v>
      </c>
      <c r="G814" s="28">
        <v>555924408</v>
      </c>
      <c r="H814" s="24" t="str">
        <f t="shared" si="240"/>
        <v>N/A</v>
      </c>
      <c r="I814" s="25">
        <v>5.6769999999999996</v>
      </c>
      <c r="J814" s="25">
        <v>27.74</v>
      </c>
      <c r="K814" s="26" t="s">
        <v>1191</v>
      </c>
      <c r="L814" s="27" t="str">
        <f t="shared" si="241"/>
        <v>Yes</v>
      </c>
    </row>
    <row r="815" spans="1:12" x14ac:dyDescent="0.25">
      <c r="A815" s="37" t="s">
        <v>101</v>
      </c>
      <c r="B815" s="22" t="s">
        <v>49</v>
      </c>
      <c r="C815" s="23">
        <v>1066648</v>
      </c>
      <c r="D815" s="24" t="str">
        <f t="shared" si="238"/>
        <v>N/A</v>
      </c>
      <c r="E815" s="23">
        <v>1039391</v>
      </c>
      <c r="F815" s="24" t="str">
        <f t="shared" si="239"/>
        <v>N/A</v>
      </c>
      <c r="G815" s="23">
        <v>1104187</v>
      </c>
      <c r="H815" s="24" t="str">
        <f t="shared" si="240"/>
        <v>N/A</v>
      </c>
      <c r="I815" s="25">
        <v>-2.56</v>
      </c>
      <c r="J815" s="25">
        <v>6.234</v>
      </c>
      <c r="K815" s="26" t="s">
        <v>1191</v>
      </c>
      <c r="L815" s="27" t="str">
        <f t="shared" si="241"/>
        <v>Yes</v>
      </c>
    </row>
    <row r="816" spans="1:12" x14ac:dyDescent="0.25">
      <c r="A816" s="37" t="s">
        <v>385</v>
      </c>
      <c r="B816" s="22" t="s">
        <v>49</v>
      </c>
      <c r="C816" s="28">
        <v>386.09618449999999</v>
      </c>
      <c r="D816" s="24" t="str">
        <f t="shared" si="238"/>
        <v>N/A</v>
      </c>
      <c r="E816" s="28">
        <v>418.71662636999997</v>
      </c>
      <c r="F816" s="24" t="str">
        <f t="shared" si="239"/>
        <v>N/A</v>
      </c>
      <c r="G816" s="28">
        <v>503.46943769000001</v>
      </c>
      <c r="H816" s="24" t="str">
        <f t="shared" si="240"/>
        <v>N/A</v>
      </c>
      <c r="I816" s="25">
        <v>8.4489999999999998</v>
      </c>
      <c r="J816" s="25">
        <v>20.239999999999998</v>
      </c>
      <c r="K816" s="26" t="s">
        <v>1191</v>
      </c>
      <c r="L816" s="27" t="str">
        <f t="shared" si="241"/>
        <v>Yes</v>
      </c>
    </row>
    <row r="817" spans="1:12" x14ac:dyDescent="0.25">
      <c r="A817" s="37" t="s">
        <v>386</v>
      </c>
      <c r="B817" s="22" t="s">
        <v>49</v>
      </c>
      <c r="C817" s="28">
        <v>982376151</v>
      </c>
      <c r="D817" s="24" t="str">
        <f t="shared" si="238"/>
        <v>N/A</v>
      </c>
      <c r="E817" s="28">
        <v>922324832</v>
      </c>
      <c r="F817" s="24" t="str">
        <f t="shared" si="239"/>
        <v>N/A</v>
      </c>
      <c r="G817" s="28">
        <v>1041816625</v>
      </c>
      <c r="H817" s="24" t="str">
        <f t="shared" si="240"/>
        <v>N/A</v>
      </c>
      <c r="I817" s="25">
        <v>-6.11</v>
      </c>
      <c r="J817" s="25">
        <v>12.96</v>
      </c>
      <c r="K817" s="26" t="s">
        <v>1191</v>
      </c>
      <c r="L817" s="27" t="str">
        <f t="shared" si="241"/>
        <v>Yes</v>
      </c>
    </row>
    <row r="818" spans="1:12" x14ac:dyDescent="0.25">
      <c r="A818" s="37" t="s">
        <v>102</v>
      </c>
      <c r="B818" s="22" t="s">
        <v>49</v>
      </c>
      <c r="C818" s="23">
        <v>1079095</v>
      </c>
      <c r="D818" s="24" t="str">
        <f t="shared" si="238"/>
        <v>N/A</v>
      </c>
      <c r="E818" s="23">
        <v>1023324</v>
      </c>
      <c r="F818" s="24" t="str">
        <f t="shared" si="239"/>
        <v>N/A</v>
      </c>
      <c r="G818" s="23">
        <v>1101199</v>
      </c>
      <c r="H818" s="24" t="str">
        <f t="shared" si="240"/>
        <v>N/A</v>
      </c>
      <c r="I818" s="25">
        <v>-5.17</v>
      </c>
      <c r="J818" s="25">
        <v>7.61</v>
      </c>
      <c r="K818" s="26" t="s">
        <v>1191</v>
      </c>
      <c r="L818" s="27" t="str">
        <f t="shared" si="241"/>
        <v>Yes</v>
      </c>
    </row>
    <row r="819" spans="1:12" x14ac:dyDescent="0.25">
      <c r="A819" s="37" t="s">
        <v>387</v>
      </c>
      <c r="B819" s="22" t="s">
        <v>49</v>
      </c>
      <c r="C819" s="28">
        <v>910.37040390000004</v>
      </c>
      <c r="D819" s="24" t="str">
        <f t="shared" si="238"/>
        <v>N/A</v>
      </c>
      <c r="E819" s="28">
        <v>901.30284445999996</v>
      </c>
      <c r="F819" s="24" t="str">
        <f t="shared" si="239"/>
        <v>N/A</v>
      </c>
      <c r="G819" s="28">
        <v>946.07480119000002</v>
      </c>
      <c r="H819" s="24" t="str">
        <f t="shared" si="240"/>
        <v>N/A</v>
      </c>
      <c r="I819" s="25">
        <v>-0.996</v>
      </c>
      <c r="J819" s="25">
        <v>4.9669999999999996</v>
      </c>
      <c r="K819" s="26" t="s">
        <v>1191</v>
      </c>
      <c r="L819" s="27" t="str">
        <f t="shared" si="241"/>
        <v>Yes</v>
      </c>
    </row>
    <row r="820" spans="1:12" x14ac:dyDescent="0.25">
      <c r="A820" s="37" t="s">
        <v>388</v>
      </c>
      <c r="B820" s="22" t="s">
        <v>49</v>
      </c>
      <c r="C820" s="28">
        <v>525424557</v>
      </c>
      <c r="D820" s="24" t="str">
        <f t="shared" si="238"/>
        <v>N/A</v>
      </c>
      <c r="E820" s="28">
        <v>608062007</v>
      </c>
      <c r="F820" s="24" t="str">
        <f t="shared" si="239"/>
        <v>N/A</v>
      </c>
      <c r="G820" s="28">
        <v>699407879</v>
      </c>
      <c r="H820" s="24" t="str">
        <f t="shared" si="240"/>
        <v>N/A</v>
      </c>
      <c r="I820" s="25">
        <v>15.73</v>
      </c>
      <c r="J820" s="25">
        <v>15.02</v>
      </c>
      <c r="K820" s="26" t="s">
        <v>1191</v>
      </c>
      <c r="L820" s="27" t="str">
        <f t="shared" si="241"/>
        <v>Yes</v>
      </c>
    </row>
    <row r="821" spans="1:12" x14ac:dyDescent="0.25">
      <c r="A821" s="37" t="s">
        <v>624</v>
      </c>
      <c r="B821" s="22" t="s">
        <v>49</v>
      </c>
      <c r="C821" s="23">
        <v>294055</v>
      </c>
      <c r="D821" s="24" t="str">
        <f t="shared" si="238"/>
        <v>N/A</v>
      </c>
      <c r="E821" s="23">
        <v>267528</v>
      </c>
      <c r="F821" s="24" t="str">
        <f t="shared" si="239"/>
        <v>N/A</v>
      </c>
      <c r="G821" s="23">
        <v>293376</v>
      </c>
      <c r="H821" s="24" t="str">
        <f t="shared" si="240"/>
        <v>N/A</v>
      </c>
      <c r="I821" s="25">
        <v>-9.02</v>
      </c>
      <c r="J821" s="25">
        <v>9.6620000000000008</v>
      </c>
      <c r="K821" s="26" t="s">
        <v>1191</v>
      </c>
      <c r="L821" s="27" t="str">
        <f t="shared" si="241"/>
        <v>Yes</v>
      </c>
    </row>
    <row r="822" spans="1:12" x14ac:dyDescent="0.25">
      <c r="A822" s="37" t="s">
        <v>389</v>
      </c>
      <c r="B822" s="22" t="s">
        <v>49</v>
      </c>
      <c r="C822" s="28">
        <v>1786.8240873</v>
      </c>
      <c r="D822" s="24" t="str">
        <f t="shared" si="238"/>
        <v>N/A</v>
      </c>
      <c r="E822" s="28">
        <v>2272.8910879999999</v>
      </c>
      <c r="F822" s="24" t="str">
        <f t="shared" si="239"/>
        <v>N/A</v>
      </c>
      <c r="G822" s="28">
        <v>2383.9982786999999</v>
      </c>
      <c r="H822" s="24" t="str">
        <f t="shared" si="240"/>
        <v>N/A</v>
      </c>
      <c r="I822" s="25">
        <v>27.2</v>
      </c>
      <c r="J822" s="25">
        <v>4.8879999999999999</v>
      </c>
      <c r="K822" s="26" t="s">
        <v>1191</v>
      </c>
      <c r="L822" s="27" t="str">
        <f t="shared" si="241"/>
        <v>Yes</v>
      </c>
    </row>
    <row r="823" spans="1:12" x14ac:dyDescent="0.25">
      <c r="A823" s="37" t="s">
        <v>390</v>
      </c>
      <c r="B823" s="22" t="s">
        <v>49</v>
      </c>
      <c r="C823" s="28">
        <v>58744189</v>
      </c>
      <c r="D823" s="24" t="str">
        <f t="shared" si="238"/>
        <v>N/A</v>
      </c>
      <c r="E823" s="28">
        <v>82384008</v>
      </c>
      <c r="F823" s="24" t="str">
        <f t="shared" si="239"/>
        <v>N/A</v>
      </c>
      <c r="G823" s="28">
        <v>108084162</v>
      </c>
      <c r="H823" s="24" t="str">
        <f t="shared" si="240"/>
        <v>N/A</v>
      </c>
      <c r="I823" s="25">
        <v>40.24</v>
      </c>
      <c r="J823" s="25">
        <v>31.2</v>
      </c>
      <c r="K823" s="26" t="s">
        <v>1191</v>
      </c>
      <c r="L823" s="27" t="str">
        <f t="shared" si="241"/>
        <v>No</v>
      </c>
    </row>
    <row r="824" spans="1:12" x14ac:dyDescent="0.25">
      <c r="A824" s="37" t="s">
        <v>38</v>
      </c>
      <c r="B824" s="22" t="s">
        <v>49</v>
      </c>
      <c r="C824" s="23">
        <v>113286</v>
      </c>
      <c r="D824" s="24" t="str">
        <f t="shared" si="238"/>
        <v>N/A</v>
      </c>
      <c r="E824" s="23">
        <v>119710</v>
      </c>
      <c r="F824" s="24" t="str">
        <f t="shared" si="239"/>
        <v>N/A</v>
      </c>
      <c r="G824" s="23">
        <v>151055</v>
      </c>
      <c r="H824" s="24" t="str">
        <f t="shared" si="240"/>
        <v>N/A</v>
      </c>
      <c r="I824" s="25">
        <v>5.6710000000000003</v>
      </c>
      <c r="J824" s="25">
        <v>26.18</v>
      </c>
      <c r="K824" s="26" t="s">
        <v>1191</v>
      </c>
      <c r="L824" s="27" t="str">
        <f t="shared" si="241"/>
        <v>Yes</v>
      </c>
    </row>
    <row r="825" spans="1:12" x14ac:dyDescent="0.25">
      <c r="A825" s="37" t="s">
        <v>391</v>
      </c>
      <c r="B825" s="22" t="s">
        <v>49</v>
      </c>
      <c r="C825" s="28">
        <v>518.54764931</v>
      </c>
      <c r="D825" s="24" t="str">
        <f t="shared" si="238"/>
        <v>N/A</v>
      </c>
      <c r="E825" s="28">
        <v>688.19654163999996</v>
      </c>
      <c r="F825" s="24" t="str">
        <f t="shared" si="239"/>
        <v>N/A</v>
      </c>
      <c r="G825" s="28">
        <v>715.52852933999998</v>
      </c>
      <c r="H825" s="24" t="str">
        <f t="shared" si="240"/>
        <v>N/A</v>
      </c>
      <c r="I825" s="25">
        <v>32.72</v>
      </c>
      <c r="J825" s="25">
        <v>3.972</v>
      </c>
      <c r="K825" s="26" t="s">
        <v>1191</v>
      </c>
      <c r="L825" s="27" t="str">
        <f t="shared" si="241"/>
        <v>Yes</v>
      </c>
    </row>
    <row r="826" spans="1:12" x14ac:dyDescent="0.25">
      <c r="A826" s="37" t="s">
        <v>392</v>
      </c>
      <c r="B826" s="22" t="s">
        <v>49</v>
      </c>
      <c r="C826" s="28">
        <v>7188490</v>
      </c>
      <c r="D826" s="24" t="str">
        <f t="shared" si="238"/>
        <v>N/A</v>
      </c>
      <c r="E826" s="28">
        <v>31863312</v>
      </c>
      <c r="F826" s="24" t="str">
        <f t="shared" si="239"/>
        <v>N/A</v>
      </c>
      <c r="G826" s="28">
        <v>46577888</v>
      </c>
      <c r="H826" s="24" t="str">
        <f t="shared" si="240"/>
        <v>N/A</v>
      </c>
      <c r="I826" s="25">
        <v>343.3</v>
      </c>
      <c r="J826" s="25">
        <v>46.18</v>
      </c>
      <c r="K826" s="26" t="s">
        <v>1191</v>
      </c>
      <c r="L826" s="27" t="str">
        <f t="shared" si="241"/>
        <v>No</v>
      </c>
    </row>
    <row r="827" spans="1:12" x14ac:dyDescent="0.25">
      <c r="A827" s="37" t="s">
        <v>393</v>
      </c>
      <c r="B827" s="22" t="s">
        <v>49</v>
      </c>
      <c r="C827" s="23">
        <v>2521</v>
      </c>
      <c r="D827" s="24" t="str">
        <f t="shared" si="238"/>
        <v>N/A</v>
      </c>
      <c r="E827" s="23">
        <v>3997</v>
      </c>
      <c r="F827" s="24" t="str">
        <f t="shared" si="239"/>
        <v>N/A</v>
      </c>
      <c r="G827" s="23">
        <v>11181</v>
      </c>
      <c r="H827" s="24" t="str">
        <f t="shared" si="240"/>
        <v>N/A</v>
      </c>
      <c r="I827" s="25">
        <v>58.55</v>
      </c>
      <c r="J827" s="25">
        <v>179.7</v>
      </c>
      <c r="K827" s="26" t="s">
        <v>1191</v>
      </c>
      <c r="L827" s="27" t="str">
        <f t="shared" si="241"/>
        <v>No</v>
      </c>
    </row>
    <row r="828" spans="1:12" x14ac:dyDescent="0.25">
      <c r="A828" s="37" t="s">
        <v>394</v>
      </c>
      <c r="B828" s="22" t="s">
        <v>49</v>
      </c>
      <c r="C828" s="28">
        <v>2851.4438715000001</v>
      </c>
      <c r="D828" s="24" t="str">
        <f t="shared" si="238"/>
        <v>N/A</v>
      </c>
      <c r="E828" s="28">
        <v>7971.8068550999997</v>
      </c>
      <c r="F828" s="24" t="str">
        <f t="shared" si="239"/>
        <v>N/A</v>
      </c>
      <c r="G828" s="28">
        <v>4165.8069939999996</v>
      </c>
      <c r="H828" s="24" t="str">
        <f t="shared" si="240"/>
        <v>N/A</v>
      </c>
      <c r="I828" s="25">
        <v>179.6</v>
      </c>
      <c r="J828" s="25">
        <v>-47.7</v>
      </c>
      <c r="K828" s="26" t="s">
        <v>1191</v>
      </c>
      <c r="L828" s="27" t="str">
        <f t="shared" si="241"/>
        <v>No</v>
      </c>
    </row>
    <row r="829" spans="1:12" x14ac:dyDescent="0.25">
      <c r="A829" s="37" t="s">
        <v>395</v>
      </c>
      <c r="B829" s="22" t="s">
        <v>49</v>
      </c>
      <c r="C829" s="28">
        <v>151154390</v>
      </c>
      <c r="D829" s="24" t="str">
        <f t="shared" si="238"/>
        <v>N/A</v>
      </c>
      <c r="E829" s="28">
        <v>42547641</v>
      </c>
      <c r="F829" s="24" t="str">
        <f t="shared" si="239"/>
        <v>N/A</v>
      </c>
      <c r="G829" s="28">
        <v>32784473</v>
      </c>
      <c r="H829" s="24" t="str">
        <f t="shared" si="240"/>
        <v>N/A</v>
      </c>
      <c r="I829" s="25">
        <v>-71.900000000000006</v>
      </c>
      <c r="J829" s="25">
        <v>-22.9</v>
      </c>
      <c r="K829" s="26" t="s">
        <v>1191</v>
      </c>
      <c r="L829" s="27" t="str">
        <f t="shared" si="241"/>
        <v>Yes</v>
      </c>
    </row>
    <row r="830" spans="1:12" x14ac:dyDescent="0.25">
      <c r="A830" s="37" t="s">
        <v>396</v>
      </c>
      <c r="B830" s="22" t="s">
        <v>49</v>
      </c>
      <c r="C830" s="23">
        <v>96044</v>
      </c>
      <c r="D830" s="24" t="str">
        <f t="shared" si="238"/>
        <v>N/A</v>
      </c>
      <c r="E830" s="23">
        <v>63448</v>
      </c>
      <c r="F830" s="24" t="str">
        <f t="shared" si="239"/>
        <v>N/A</v>
      </c>
      <c r="G830" s="23">
        <v>58768</v>
      </c>
      <c r="H830" s="24" t="str">
        <f t="shared" si="240"/>
        <v>N/A</v>
      </c>
      <c r="I830" s="25">
        <v>-33.9</v>
      </c>
      <c r="J830" s="25">
        <v>-7.38</v>
      </c>
      <c r="K830" s="26" t="s">
        <v>1191</v>
      </c>
      <c r="L830" s="27" t="str">
        <f t="shared" si="241"/>
        <v>Yes</v>
      </c>
    </row>
    <row r="831" spans="1:12" x14ac:dyDescent="0.25">
      <c r="A831" s="37" t="s">
        <v>397</v>
      </c>
      <c r="B831" s="22" t="s">
        <v>49</v>
      </c>
      <c r="C831" s="28">
        <v>1573.8035692000001</v>
      </c>
      <c r="D831" s="24" t="str">
        <f t="shared" si="238"/>
        <v>N/A</v>
      </c>
      <c r="E831" s="28">
        <v>670.59073572</v>
      </c>
      <c r="F831" s="24" t="str">
        <f t="shared" si="239"/>
        <v>N/A</v>
      </c>
      <c r="G831" s="28">
        <v>557.86266335000005</v>
      </c>
      <c r="H831" s="24" t="str">
        <f t="shared" si="240"/>
        <v>N/A</v>
      </c>
      <c r="I831" s="25">
        <v>-57.4</v>
      </c>
      <c r="J831" s="25">
        <v>-16.8</v>
      </c>
      <c r="K831" s="26" t="s">
        <v>1191</v>
      </c>
      <c r="L831" s="27" t="str">
        <f t="shared" si="241"/>
        <v>Yes</v>
      </c>
    </row>
    <row r="832" spans="1:12" x14ac:dyDescent="0.25">
      <c r="A832" s="37" t="s">
        <v>398</v>
      </c>
      <c r="B832" s="22" t="s">
        <v>49</v>
      </c>
      <c r="C832" s="28">
        <v>153127176</v>
      </c>
      <c r="D832" s="24" t="str">
        <f t="shared" si="238"/>
        <v>N/A</v>
      </c>
      <c r="E832" s="28">
        <v>185292128</v>
      </c>
      <c r="F832" s="24" t="str">
        <f t="shared" si="239"/>
        <v>N/A</v>
      </c>
      <c r="G832" s="28">
        <v>218322664</v>
      </c>
      <c r="H832" s="24" t="str">
        <f t="shared" si="240"/>
        <v>N/A</v>
      </c>
      <c r="I832" s="25">
        <v>21.01</v>
      </c>
      <c r="J832" s="25">
        <v>17.829999999999998</v>
      </c>
      <c r="K832" s="26" t="s">
        <v>1191</v>
      </c>
      <c r="L832" s="27" t="str">
        <f t="shared" si="241"/>
        <v>Yes</v>
      </c>
    </row>
    <row r="833" spans="1:12" x14ac:dyDescent="0.25">
      <c r="A833" s="37" t="s">
        <v>399</v>
      </c>
      <c r="B833" s="22" t="s">
        <v>49</v>
      </c>
      <c r="C833" s="23">
        <v>32492</v>
      </c>
      <c r="D833" s="24" t="str">
        <f t="shared" ref="D833:D849" si="242">IF($B833="N/A","N/A",IF(C833&gt;10,"No",IF(C833&lt;-10,"No","Yes")))</f>
        <v>N/A</v>
      </c>
      <c r="E833" s="23">
        <v>34016</v>
      </c>
      <c r="F833" s="24" t="str">
        <f t="shared" ref="F833:F849" si="243">IF($B833="N/A","N/A",IF(E833&gt;10,"No",IF(E833&lt;-10,"No","Yes")))</f>
        <v>N/A</v>
      </c>
      <c r="G833" s="23">
        <v>37986</v>
      </c>
      <c r="H833" s="24" t="str">
        <f t="shared" ref="H833:H849" si="244">IF($B833="N/A","N/A",IF(G833&gt;10,"No",IF(G833&lt;-10,"No","Yes")))</f>
        <v>N/A</v>
      </c>
      <c r="I833" s="25">
        <v>4.6900000000000004</v>
      </c>
      <c r="J833" s="25">
        <v>11.67</v>
      </c>
      <c r="K833" s="26" t="s">
        <v>1191</v>
      </c>
      <c r="L833" s="27" t="str">
        <f t="shared" ref="L833:L849" si="245">IF(J833="Div by 0", "N/A", IF(K833="N/A","N/A", IF(J833&gt;VALUE(MID(K833,1,2)), "No", IF(J833&lt;-1*VALUE(MID(K833,1,2)), "No", "Yes"))))</f>
        <v>Yes</v>
      </c>
    </row>
    <row r="834" spans="1:12" x14ac:dyDescent="0.25">
      <c r="A834" s="37" t="s">
        <v>400</v>
      </c>
      <c r="B834" s="22" t="s">
        <v>49</v>
      </c>
      <c r="C834" s="28">
        <v>4712.7654806999999</v>
      </c>
      <c r="D834" s="24" t="str">
        <f t="shared" si="242"/>
        <v>N/A</v>
      </c>
      <c r="E834" s="28">
        <v>5447.2050799999997</v>
      </c>
      <c r="F834" s="24" t="str">
        <f t="shared" si="243"/>
        <v>N/A</v>
      </c>
      <c r="G834" s="28">
        <v>5747.4507450000001</v>
      </c>
      <c r="H834" s="24" t="str">
        <f t="shared" si="244"/>
        <v>N/A</v>
      </c>
      <c r="I834" s="25">
        <v>15.58</v>
      </c>
      <c r="J834" s="25">
        <v>5.5119999999999996</v>
      </c>
      <c r="K834" s="26" t="s">
        <v>1191</v>
      </c>
      <c r="L834" s="27" t="str">
        <f t="shared" si="245"/>
        <v>Yes</v>
      </c>
    </row>
    <row r="835" spans="1:12" ht="12.75" customHeight="1" x14ac:dyDescent="0.25">
      <c r="A835" s="37" t="s">
        <v>401</v>
      </c>
      <c r="B835" s="22" t="s">
        <v>49</v>
      </c>
      <c r="C835" s="28">
        <v>9612194</v>
      </c>
      <c r="D835" s="24" t="str">
        <f t="shared" si="242"/>
        <v>N/A</v>
      </c>
      <c r="E835" s="28">
        <v>13382182</v>
      </c>
      <c r="F835" s="24" t="str">
        <f t="shared" si="243"/>
        <v>N/A</v>
      </c>
      <c r="G835" s="28">
        <v>20476244</v>
      </c>
      <c r="H835" s="24" t="str">
        <f t="shared" si="244"/>
        <v>N/A</v>
      </c>
      <c r="I835" s="25">
        <v>39.22</v>
      </c>
      <c r="J835" s="25">
        <v>53.01</v>
      </c>
      <c r="K835" s="26" t="s">
        <v>1191</v>
      </c>
      <c r="L835" s="27" t="str">
        <f t="shared" si="245"/>
        <v>No</v>
      </c>
    </row>
    <row r="836" spans="1:12" x14ac:dyDescent="0.25">
      <c r="A836" s="37" t="s">
        <v>625</v>
      </c>
      <c r="B836" s="22" t="s">
        <v>49</v>
      </c>
      <c r="C836" s="23">
        <v>7022</v>
      </c>
      <c r="D836" s="24" t="str">
        <f t="shared" si="242"/>
        <v>N/A</v>
      </c>
      <c r="E836" s="23">
        <v>7431</v>
      </c>
      <c r="F836" s="24" t="str">
        <f t="shared" si="243"/>
        <v>N/A</v>
      </c>
      <c r="G836" s="23">
        <v>11741</v>
      </c>
      <c r="H836" s="24" t="str">
        <f t="shared" si="244"/>
        <v>N/A</v>
      </c>
      <c r="I836" s="25">
        <v>5.8250000000000002</v>
      </c>
      <c r="J836" s="25">
        <v>58</v>
      </c>
      <c r="K836" s="26" t="s">
        <v>1191</v>
      </c>
      <c r="L836" s="27" t="str">
        <f t="shared" si="245"/>
        <v>No</v>
      </c>
    </row>
    <row r="837" spans="1:12" x14ac:dyDescent="0.25">
      <c r="A837" s="37" t="s">
        <v>402</v>
      </c>
      <c r="B837" s="22" t="s">
        <v>49</v>
      </c>
      <c r="C837" s="28">
        <v>1368.8684135999999</v>
      </c>
      <c r="D837" s="24" t="str">
        <f t="shared" si="242"/>
        <v>N/A</v>
      </c>
      <c r="E837" s="28">
        <v>1800.8588345999999</v>
      </c>
      <c r="F837" s="24" t="str">
        <f t="shared" si="243"/>
        <v>N/A</v>
      </c>
      <c r="G837" s="28">
        <v>1743.9948896999999</v>
      </c>
      <c r="H837" s="24" t="str">
        <f t="shared" si="244"/>
        <v>N/A</v>
      </c>
      <c r="I837" s="25">
        <v>31.56</v>
      </c>
      <c r="J837" s="25">
        <v>-3.16</v>
      </c>
      <c r="K837" s="26" t="s">
        <v>1191</v>
      </c>
      <c r="L837" s="27" t="str">
        <f t="shared" si="245"/>
        <v>Yes</v>
      </c>
    </row>
    <row r="838" spans="1:12" x14ac:dyDescent="0.25">
      <c r="A838" s="37" t="s">
        <v>403</v>
      </c>
      <c r="B838" s="22" t="s">
        <v>49</v>
      </c>
      <c r="C838" s="28">
        <v>35833508</v>
      </c>
      <c r="D838" s="24" t="str">
        <f t="shared" si="242"/>
        <v>N/A</v>
      </c>
      <c r="E838" s="28">
        <v>33911412</v>
      </c>
      <c r="F838" s="24" t="str">
        <f t="shared" si="243"/>
        <v>N/A</v>
      </c>
      <c r="G838" s="28">
        <v>39000980</v>
      </c>
      <c r="H838" s="24" t="str">
        <f t="shared" si="244"/>
        <v>N/A</v>
      </c>
      <c r="I838" s="25">
        <v>-5.36</v>
      </c>
      <c r="J838" s="25">
        <v>15.01</v>
      </c>
      <c r="K838" s="26" t="s">
        <v>1191</v>
      </c>
      <c r="L838" s="27" t="str">
        <f t="shared" si="245"/>
        <v>Yes</v>
      </c>
    </row>
    <row r="839" spans="1:12" x14ac:dyDescent="0.25">
      <c r="A839" s="37" t="s">
        <v>135</v>
      </c>
      <c r="B839" s="22" t="s">
        <v>49</v>
      </c>
      <c r="C839" s="23">
        <v>2461</v>
      </c>
      <c r="D839" s="24" t="str">
        <f t="shared" si="242"/>
        <v>N/A</v>
      </c>
      <c r="E839" s="23">
        <v>2347</v>
      </c>
      <c r="F839" s="24" t="str">
        <f t="shared" si="243"/>
        <v>N/A</v>
      </c>
      <c r="G839" s="23">
        <v>2559</v>
      </c>
      <c r="H839" s="24" t="str">
        <f t="shared" si="244"/>
        <v>N/A</v>
      </c>
      <c r="I839" s="25">
        <v>-4.63</v>
      </c>
      <c r="J839" s="25">
        <v>9.0329999999999995</v>
      </c>
      <c r="K839" s="26" t="s">
        <v>1191</v>
      </c>
      <c r="L839" s="27" t="str">
        <f t="shared" si="245"/>
        <v>Yes</v>
      </c>
    </row>
    <row r="840" spans="1:12" x14ac:dyDescent="0.25">
      <c r="A840" s="37" t="s">
        <v>404</v>
      </c>
      <c r="B840" s="22" t="s">
        <v>49</v>
      </c>
      <c r="C840" s="28">
        <v>14560.547745</v>
      </c>
      <c r="D840" s="24" t="str">
        <f t="shared" si="242"/>
        <v>N/A</v>
      </c>
      <c r="E840" s="28">
        <v>14448.833404000001</v>
      </c>
      <c r="F840" s="24" t="str">
        <f t="shared" si="243"/>
        <v>N/A</v>
      </c>
      <c r="G840" s="28">
        <v>15240.711214999999</v>
      </c>
      <c r="H840" s="24" t="str">
        <f t="shared" si="244"/>
        <v>N/A</v>
      </c>
      <c r="I840" s="25">
        <v>-0.76700000000000002</v>
      </c>
      <c r="J840" s="25">
        <v>5.4809999999999999</v>
      </c>
      <c r="K840" s="26" t="s">
        <v>1191</v>
      </c>
      <c r="L840" s="27" t="str">
        <f t="shared" si="245"/>
        <v>Yes</v>
      </c>
    </row>
    <row r="841" spans="1:12" x14ac:dyDescent="0.25">
      <c r="A841" s="37" t="s">
        <v>951</v>
      </c>
      <c r="B841" s="22" t="s">
        <v>49</v>
      </c>
      <c r="C841" s="28" t="s">
        <v>49</v>
      </c>
      <c r="D841" s="24" t="str">
        <f t="shared" si="242"/>
        <v>N/A</v>
      </c>
      <c r="E841" s="28">
        <v>10824028</v>
      </c>
      <c r="F841" s="24" t="str">
        <f t="shared" si="243"/>
        <v>N/A</v>
      </c>
      <c r="G841" s="28">
        <v>13343288</v>
      </c>
      <c r="H841" s="24" t="str">
        <f t="shared" si="244"/>
        <v>N/A</v>
      </c>
      <c r="I841" s="25" t="s">
        <v>49</v>
      </c>
      <c r="J841" s="25">
        <v>23.27</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103475</v>
      </c>
      <c r="F842" s="24" t="str">
        <f t="shared" si="243"/>
        <v>N/A</v>
      </c>
      <c r="G842" s="23">
        <v>125281</v>
      </c>
      <c r="H842" s="24" t="str">
        <f t="shared" si="244"/>
        <v>N/A</v>
      </c>
      <c r="I842" s="25" t="s">
        <v>49</v>
      </c>
      <c r="J842" s="25">
        <v>21.07</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104.60524764</v>
      </c>
      <c r="F843" s="24" t="str">
        <f t="shared" si="243"/>
        <v>N/A</v>
      </c>
      <c r="G843" s="28">
        <v>106.50687653999999</v>
      </c>
      <c r="H843" s="24" t="str">
        <f t="shared" si="244"/>
        <v>N/A</v>
      </c>
      <c r="I843" s="25" t="s">
        <v>49</v>
      </c>
      <c r="J843" s="25">
        <v>1.8180000000000001</v>
      </c>
      <c r="K843" s="26" t="s">
        <v>1191</v>
      </c>
      <c r="L843" s="27" t="str">
        <f t="shared" si="246"/>
        <v>Yes</v>
      </c>
    </row>
    <row r="844" spans="1:12" x14ac:dyDescent="0.25">
      <c r="A844" s="37" t="s">
        <v>954</v>
      </c>
      <c r="B844" s="22" t="s">
        <v>49</v>
      </c>
      <c r="C844" s="28" t="s">
        <v>49</v>
      </c>
      <c r="D844" s="24" t="str">
        <f t="shared" si="242"/>
        <v>N/A</v>
      </c>
      <c r="E844" s="28">
        <v>939459</v>
      </c>
      <c r="F844" s="24" t="str">
        <f t="shared" si="243"/>
        <v>N/A</v>
      </c>
      <c r="G844" s="28">
        <v>1378374</v>
      </c>
      <c r="H844" s="24" t="str">
        <f t="shared" si="244"/>
        <v>N/A</v>
      </c>
      <c r="I844" s="25" t="s">
        <v>49</v>
      </c>
      <c r="J844" s="25">
        <v>46.72</v>
      </c>
      <c r="K844" s="26" t="s">
        <v>1191</v>
      </c>
      <c r="L844" s="27" t="str">
        <f t="shared" si="246"/>
        <v>No</v>
      </c>
    </row>
    <row r="845" spans="1:12" x14ac:dyDescent="0.25">
      <c r="A845" s="37" t="s">
        <v>955</v>
      </c>
      <c r="B845" s="22" t="s">
        <v>49</v>
      </c>
      <c r="C845" s="23" t="s">
        <v>49</v>
      </c>
      <c r="D845" s="24" t="str">
        <f t="shared" si="242"/>
        <v>N/A</v>
      </c>
      <c r="E845" s="23">
        <v>29</v>
      </c>
      <c r="F845" s="24" t="str">
        <f t="shared" si="243"/>
        <v>N/A</v>
      </c>
      <c r="G845" s="23">
        <v>81</v>
      </c>
      <c r="H845" s="24" t="str">
        <f t="shared" si="244"/>
        <v>N/A</v>
      </c>
      <c r="I845" s="25" t="s">
        <v>49</v>
      </c>
      <c r="J845" s="25">
        <v>179.3</v>
      </c>
      <c r="K845" s="26" t="s">
        <v>1191</v>
      </c>
      <c r="L845" s="27" t="str">
        <f t="shared" si="246"/>
        <v>No</v>
      </c>
    </row>
    <row r="846" spans="1:12" x14ac:dyDescent="0.25">
      <c r="A846" s="37" t="s">
        <v>956</v>
      </c>
      <c r="B846" s="22" t="s">
        <v>49</v>
      </c>
      <c r="C846" s="28" t="s">
        <v>49</v>
      </c>
      <c r="D846" s="24" t="str">
        <f t="shared" si="242"/>
        <v>N/A</v>
      </c>
      <c r="E846" s="28">
        <v>32395.137931000001</v>
      </c>
      <c r="F846" s="24" t="str">
        <f t="shared" si="243"/>
        <v>N/A</v>
      </c>
      <c r="G846" s="28">
        <v>17016.962963000002</v>
      </c>
      <c r="H846" s="24" t="str">
        <f t="shared" si="244"/>
        <v>N/A</v>
      </c>
      <c r="I846" s="25" t="s">
        <v>49</v>
      </c>
      <c r="J846" s="25">
        <v>-47.5</v>
      </c>
      <c r="K846" s="26" t="s">
        <v>1191</v>
      </c>
      <c r="L846" s="27" t="str">
        <f t="shared" si="246"/>
        <v>No</v>
      </c>
    </row>
    <row r="847" spans="1:12" ht="12.75" customHeight="1" x14ac:dyDescent="0.25">
      <c r="A847" s="37" t="s">
        <v>405</v>
      </c>
      <c r="B847" s="22" t="s">
        <v>49</v>
      </c>
      <c r="C847" s="28">
        <v>194148801</v>
      </c>
      <c r="D847" s="24" t="str">
        <f t="shared" si="242"/>
        <v>N/A</v>
      </c>
      <c r="E847" s="28">
        <v>211819617</v>
      </c>
      <c r="F847" s="24" t="str">
        <f t="shared" si="243"/>
        <v>N/A</v>
      </c>
      <c r="G847" s="28">
        <v>270214836</v>
      </c>
      <c r="H847" s="24" t="str">
        <f t="shared" si="244"/>
        <v>N/A</v>
      </c>
      <c r="I847" s="25">
        <v>9.1020000000000003</v>
      </c>
      <c r="J847" s="25">
        <v>27.57</v>
      </c>
      <c r="K847" s="26" t="s">
        <v>1191</v>
      </c>
      <c r="L847" s="27" t="str">
        <f t="shared" si="245"/>
        <v>Yes</v>
      </c>
    </row>
    <row r="848" spans="1:12" x14ac:dyDescent="0.25">
      <c r="A848" s="37" t="s">
        <v>406</v>
      </c>
      <c r="B848" s="22" t="s">
        <v>49</v>
      </c>
      <c r="C848" s="23">
        <v>423655</v>
      </c>
      <c r="D848" s="24" t="str">
        <f t="shared" si="242"/>
        <v>N/A</v>
      </c>
      <c r="E848" s="23">
        <v>414107</v>
      </c>
      <c r="F848" s="24" t="str">
        <f t="shared" si="243"/>
        <v>N/A</v>
      </c>
      <c r="G848" s="23">
        <v>427731</v>
      </c>
      <c r="H848" s="24" t="str">
        <f t="shared" si="244"/>
        <v>N/A</v>
      </c>
      <c r="I848" s="25">
        <v>-2.25</v>
      </c>
      <c r="J848" s="25">
        <v>3.29</v>
      </c>
      <c r="K848" s="26" t="s">
        <v>1191</v>
      </c>
      <c r="L848" s="27" t="str">
        <f t="shared" si="245"/>
        <v>Yes</v>
      </c>
    </row>
    <row r="849" spans="1:12" x14ac:dyDescent="0.25">
      <c r="A849" s="37" t="s">
        <v>407</v>
      </c>
      <c r="B849" s="22" t="s">
        <v>49</v>
      </c>
      <c r="C849" s="28">
        <v>458.27100116999998</v>
      </c>
      <c r="D849" s="24" t="str">
        <f t="shared" si="242"/>
        <v>N/A</v>
      </c>
      <c r="E849" s="28">
        <v>511.50938525999999</v>
      </c>
      <c r="F849" s="24" t="str">
        <f t="shared" si="243"/>
        <v>N/A</v>
      </c>
      <c r="G849" s="28">
        <v>631.74012639</v>
      </c>
      <c r="H849" s="24" t="str">
        <f t="shared" si="244"/>
        <v>N/A</v>
      </c>
      <c r="I849" s="25">
        <v>11.62</v>
      </c>
      <c r="J849" s="25">
        <v>23.51</v>
      </c>
      <c r="K849" s="26" t="s">
        <v>1191</v>
      </c>
      <c r="L849" s="27" t="str">
        <f t="shared" si="245"/>
        <v>Yes</v>
      </c>
    </row>
    <row r="850" spans="1:12" x14ac:dyDescent="0.25">
      <c r="A850" s="37" t="s">
        <v>408</v>
      </c>
      <c r="B850" s="22" t="s">
        <v>49</v>
      </c>
      <c r="C850" s="28">
        <v>7290015</v>
      </c>
      <c r="D850" s="24" t="str">
        <f t="shared" ref="D850:D858" si="247">IF($B850="N/A","N/A",IF(C850&gt;10,"No",IF(C850&lt;-10,"No","Yes")))</f>
        <v>N/A</v>
      </c>
      <c r="E850" s="28">
        <v>7037819</v>
      </c>
      <c r="F850" s="24" t="str">
        <f t="shared" ref="F850:F858" si="248">IF($B850="N/A","N/A",IF(E850&gt;10,"No",IF(E850&lt;-10,"No","Yes")))</f>
        <v>N/A</v>
      </c>
      <c r="G850" s="28">
        <v>7694873</v>
      </c>
      <c r="H850" s="24" t="str">
        <f t="shared" ref="H850:H858" si="249">IF($B850="N/A","N/A",IF(G850&gt;10,"No",IF(G850&lt;-10,"No","Yes")))</f>
        <v>N/A</v>
      </c>
      <c r="I850" s="25">
        <v>-3.46</v>
      </c>
      <c r="J850" s="25">
        <v>9.3360000000000003</v>
      </c>
      <c r="K850" s="26" t="s">
        <v>1191</v>
      </c>
      <c r="L850" s="27" t="str">
        <f t="shared" ref="L850:L858" si="250">IF(J850="Div by 0", "N/A", IF(K850="N/A","N/A", IF(J850&gt;VALUE(MID(K850,1,2)), "No", IF(J850&lt;-1*VALUE(MID(K850,1,2)), "No", "Yes"))))</f>
        <v>Yes</v>
      </c>
    </row>
    <row r="851" spans="1:12" x14ac:dyDescent="0.25">
      <c r="A851" s="37" t="s">
        <v>136</v>
      </c>
      <c r="B851" s="22" t="s">
        <v>49</v>
      </c>
      <c r="C851" s="23">
        <v>409</v>
      </c>
      <c r="D851" s="24" t="str">
        <f t="shared" si="247"/>
        <v>N/A</v>
      </c>
      <c r="E851" s="23">
        <v>478</v>
      </c>
      <c r="F851" s="24" t="str">
        <f t="shared" si="248"/>
        <v>N/A</v>
      </c>
      <c r="G851" s="23">
        <v>505</v>
      </c>
      <c r="H851" s="24" t="str">
        <f t="shared" si="249"/>
        <v>N/A</v>
      </c>
      <c r="I851" s="25">
        <v>16.87</v>
      </c>
      <c r="J851" s="25">
        <v>5.649</v>
      </c>
      <c r="K851" s="26" t="s">
        <v>1191</v>
      </c>
      <c r="L851" s="27" t="str">
        <f t="shared" si="250"/>
        <v>Yes</v>
      </c>
    </row>
    <row r="852" spans="1:12" x14ac:dyDescent="0.25">
      <c r="A852" s="37" t="s">
        <v>409</v>
      </c>
      <c r="B852" s="22" t="s">
        <v>49</v>
      </c>
      <c r="C852" s="28">
        <v>17823.997555000002</v>
      </c>
      <c r="D852" s="24" t="str">
        <f t="shared" si="247"/>
        <v>N/A</v>
      </c>
      <c r="E852" s="28">
        <v>14723.470711</v>
      </c>
      <c r="F852" s="24" t="str">
        <f t="shared" si="248"/>
        <v>N/A</v>
      </c>
      <c r="G852" s="28">
        <v>15237.372277</v>
      </c>
      <c r="H852" s="24" t="str">
        <f t="shared" si="249"/>
        <v>N/A</v>
      </c>
      <c r="I852" s="25">
        <v>-17.399999999999999</v>
      </c>
      <c r="J852" s="25">
        <v>3.49</v>
      </c>
      <c r="K852" s="26" t="s">
        <v>1191</v>
      </c>
      <c r="L852" s="27" t="str">
        <f t="shared" si="250"/>
        <v>Yes</v>
      </c>
    </row>
    <row r="853" spans="1:12" x14ac:dyDescent="0.25">
      <c r="A853" s="37" t="s">
        <v>410</v>
      </c>
      <c r="B853" s="22" t="s">
        <v>49</v>
      </c>
      <c r="C853" s="28">
        <v>88758606</v>
      </c>
      <c r="D853" s="24" t="str">
        <f t="shared" si="247"/>
        <v>N/A</v>
      </c>
      <c r="E853" s="28">
        <v>67938415</v>
      </c>
      <c r="F853" s="24" t="str">
        <f t="shared" si="248"/>
        <v>N/A</v>
      </c>
      <c r="G853" s="28">
        <v>78131813</v>
      </c>
      <c r="H853" s="24" t="str">
        <f t="shared" si="249"/>
        <v>N/A</v>
      </c>
      <c r="I853" s="25">
        <v>-23.5</v>
      </c>
      <c r="J853" s="25">
        <v>15</v>
      </c>
      <c r="K853" s="26" t="s">
        <v>1191</v>
      </c>
      <c r="L853" s="27" t="str">
        <f t="shared" si="250"/>
        <v>Yes</v>
      </c>
    </row>
    <row r="854" spans="1:12" x14ac:dyDescent="0.25">
      <c r="A854" s="37" t="s">
        <v>411</v>
      </c>
      <c r="B854" s="22" t="s">
        <v>49</v>
      </c>
      <c r="C854" s="23">
        <v>172854</v>
      </c>
      <c r="D854" s="24" t="str">
        <f t="shared" si="247"/>
        <v>N/A</v>
      </c>
      <c r="E854" s="23">
        <v>152606</v>
      </c>
      <c r="F854" s="24" t="str">
        <f t="shared" si="248"/>
        <v>N/A</v>
      </c>
      <c r="G854" s="23">
        <v>173265</v>
      </c>
      <c r="H854" s="24" t="str">
        <f t="shared" si="249"/>
        <v>N/A</v>
      </c>
      <c r="I854" s="25">
        <v>-11.7</v>
      </c>
      <c r="J854" s="25">
        <v>13.54</v>
      </c>
      <c r="K854" s="26" t="s">
        <v>1191</v>
      </c>
      <c r="L854" s="27" t="str">
        <f t="shared" si="250"/>
        <v>Yes</v>
      </c>
    </row>
    <row r="855" spans="1:12" x14ac:dyDescent="0.25">
      <c r="A855" s="37" t="s">
        <v>412</v>
      </c>
      <c r="B855" s="22" t="s">
        <v>49</v>
      </c>
      <c r="C855" s="28">
        <v>513.48887500000001</v>
      </c>
      <c r="D855" s="24" t="str">
        <f t="shared" si="247"/>
        <v>N/A</v>
      </c>
      <c r="E855" s="28">
        <v>445.18836088</v>
      </c>
      <c r="F855" s="24" t="str">
        <f t="shared" si="248"/>
        <v>N/A</v>
      </c>
      <c r="G855" s="28">
        <v>450.93823334000001</v>
      </c>
      <c r="H855" s="24" t="str">
        <f t="shared" si="249"/>
        <v>N/A</v>
      </c>
      <c r="I855" s="25">
        <v>-13.3</v>
      </c>
      <c r="J855" s="25">
        <v>1.292</v>
      </c>
      <c r="K855" s="26" t="s">
        <v>1191</v>
      </c>
      <c r="L855" s="27" t="str">
        <f t="shared" si="250"/>
        <v>Yes</v>
      </c>
    </row>
    <row r="856" spans="1:12" x14ac:dyDescent="0.25">
      <c r="A856" s="37" t="s">
        <v>413</v>
      </c>
      <c r="B856" s="22" t="s">
        <v>49</v>
      </c>
      <c r="C856" s="28">
        <v>21264686</v>
      </c>
      <c r="D856" s="24" t="str">
        <f t="shared" si="247"/>
        <v>N/A</v>
      </c>
      <c r="E856" s="28">
        <v>22120568</v>
      </c>
      <c r="F856" s="24" t="str">
        <f t="shared" si="248"/>
        <v>N/A</v>
      </c>
      <c r="G856" s="28">
        <v>22800912</v>
      </c>
      <c r="H856" s="24" t="str">
        <f t="shared" si="249"/>
        <v>N/A</v>
      </c>
      <c r="I856" s="25">
        <v>4.0250000000000004</v>
      </c>
      <c r="J856" s="25">
        <v>3.0760000000000001</v>
      </c>
      <c r="K856" s="26" t="s">
        <v>1191</v>
      </c>
      <c r="L856" s="27" t="str">
        <f t="shared" si="250"/>
        <v>Yes</v>
      </c>
    </row>
    <row r="857" spans="1:12" x14ac:dyDescent="0.25">
      <c r="A857" s="37" t="s">
        <v>137</v>
      </c>
      <c r="B857" s="22" t="s">
        <v>49</v>
      </c>
      <c r="C857" s="23">
        <v>4529</v>
      </c>
      <c r="D857" s="24" t="str">
        <f t="shared" si="247"/>
        <v>N/A</v>
      </c>
      <c r="E857" s="23">
        <v>4503</v>
      </c>
      <c r="F857" s="24" t="str">
        <f t="shared" si="248"/>
        <v>N/A</v>
      </c>
      <c r="G857" s="23">
        <v>4619</v>
      </c>
      <c r="H857" s="24" t="str">
        <f t="shared" si="249"/>
        <v>N/A</v>
      </c>
      <c r="I857" s="25">
        <v>-0.57399999999999995</v>
      </c>
      <c r="J857" s="25">
        <v>2.5760000000000001</v>
      </c>
      <c r="K857" s="26" t="s">
        <v>1191</v>
      </c>
      <c r="L857" s="27" t="str">
        <f t="shared" si="250"/>
        <v>Yes</v>
      </c>
    </row>
    <row r="858" spans="1:12" x14ac:dyDescent="0.25">
      <c r="A858" s="37" t="s">
        <v>414</v>
      </c>
      <c r="B858" s="22" t="s">
        <v>49</v>
      </c>
      <c r="C858" s="28">
        <v>4695.2276441000004</v>
      </c>
      <c r="D858" s="24" t="str">
        <f t="shared" si="247"/>
        <v>N/A</v>
      </c>
      <c r="E858" s="28">
        <v>4912.4068398999998</v>
      </c>
      <c r="F858" s="24" t="str">
        <f t="shared" si="248"/>
        <v>N/A</v>
      </c>
      <c r="G858" s="28">
        <v>4936.3308075000004</v>
      </c>
      <c r="H858" s="24" t="str">
        <f t="shared" si="249"/>
        <v>N/A</v>
      </c>
      <c r="I858" s="25">
        <v>4.6260000000000003</v>
      </c>
      <c r="J858" s="25">
        <v>0.48699999999999999</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787.17547657</v>
      </c>
      <c r="D860" s="24" t="str">
        <f t="shared" ref="D860:D879" si="251">IF($B860="N/A","N/A",IF(C860&gt;10,"No",IF(C860&lt;-10,"No","Yes")))</f>
        <v>N/A</v>
      </c>
      <c r="E860" s="28">
        <v>764.10487607000005</v>
      </c>
      <c r="F860" s="24" t="str">
        <f t="shared" ref="F860:F879" si="252">IF($B860="N/A","N/A",IF(E860&gt;10,"No",IF(E860&lt;-10,"No","Yes")))</f>
        <v>N/A</v>
      </c>
      <c r="G860" s="28">
        <v>836.49416650000001</v>
      </c>
      <c r="H860" s="24" t="str">
        <f t="shared" ref="H860:H879" si="253">IF($B860="N/A","N/A",IF(G860&gt;10,"No",IF(G860&lt;-10,"No","Yes")))</f>
        <v>N/A</v>
      </c>
      <c r="I860" s="25">
        <v>-2.93</v>
      </c>
      <c r="J860" s="25">
        <v>9.4740000000000002</v>
      </c>
      <c r="K860" s="26" t="s">
        <v>1191</v>
      </c>
      <c r="L860" s="27" t="str">
        <f t="shared" ref="L860:L879" si="254">IF(J860="Div by 0", "N/A", IF(K860="N/A","N/A", IF(J860&gt;VALUE(MID(K860,1,2)), "No", IF(J860&lt;-1*VALUE(MID(K860,1,2)), "No", "Yes"))))</f>
        <v>Yes</v>
      </c>
    </row>
    <row r="861" spans="1:12" x14ac:dyDescent="0.25">
      <c r="A861" s="39" t="s">
        <v>523</v>
      </c>
      <c r="B861" s="22" t="s">
        <v>49</v>
      </c>
      <c r="C861" s="28">
        <v>593.02196318999995</v>
      </c>
      <c r="D861" s="24" t="str">
        <f t="shared" si="251"/>
        <v>N/A</v>
      </c>
      <c r="E861" s="28">
        <v>492.23672749000002</v>
      </c>
      <c r="F861" s="24" t="str">
        <f t="shared" si="252"/>
        <v>N/A</v>
      </c>
      <c r="G861" s="28">
        <v>824.90508826999996</v>
      </c>
      <c r="H861" s="24" t="str">
        <f t="shared" si="253"/>
        <v>N/A</v>
      </c>
      <c r="I861" s="25">
        <v>-17</v>
      </c>
      <c r="J861" s="25">
        <v>67.58</v>
      </c>
      <c r="K861" s="26" t="s">
        <v>1191</v>
      </c>
      <c r="L861" s="27" t="str">
        <f t="shared" si="254"/>
        <v>No</v>
      </c>
    </row>
    <row r="862" spans="1:12" x14ac:dyDescent="0.25">
      <c r="A862" s="39" t="s">
        <v>526</v>
      </c>
      <c r="B862" s="22" t="s">
        <v>49</v>
      </c>
      <c r="C862" s="28">
        <v>2370.1426729</v>
      </c>
      <c r="D862" s="24" t="str">
        <f t="shared" si="251"/>
        <v>N/A</v>
      </c>
      <c r="E862" s="28">
        <v>2339.5549116000002</v>
      </c>
      <c r="F862" s="24" t="str">
        <f t="shared" si="252"/>
        <v>N/A</v>
      </c>
      <c r="G862" s="28">
        <v>2449.488214</v>
      </c>
      <c r="H862" s="24" t="str">
        <f t="shared" si="253"/>
        <v>N/A</v>
      </c>
      <c r="I862" s="25">
        <v>-1.29</v>
      </c>
      <c r="J862" s="25">
        <v>4.6989999999999998</v>
      </c>
      <c r="K862" s="26" t="s">
        <v>1191</v>
      </c>
      <c r="L862" s="27" t="str">
        <f t="shared" si="254"/>
        <v>Yes</v>
      </c>
    </row>
    <row r="863" spans="1:12" x14ac:dyDescent="0.25">
      <c r="A863" s="39" t="s">
        <v>529</v>
      </c>
      <c r="B863" s="22" t="s">
        <v>49</v>
      </c>
      <c r="C863" s="28">
        <v>462.11528412000001</v>
      </c>
      <c r="D863" s="24" t="str">
        <f t="shared" si="251"/>
        <v>N/A</v>
      </c>
      <c r="E863" s="28">
        <v>471.47701884000003</v>
      </c>
      <c r="F863" s="24" t="str">
        <f t="shared" si="252"/>
        <v>N/A</v>
      </c>
      <c r="G863" s="28">
        <v>447.37631094</v>
      </c>
      <c r="H863" s="24" t="str">
        <f t="shared" si="253"/>
        <v>N/A</v>
      </c>
      <c r="I863" s="25">
        <v>2.0259999999999998</v>
      </c>
      <c r="J863" s="25">
        <v>-5.1100000000000003</v>
      </c>
      <c r="K863" s="26" t="s">
        <v>1191</v>
      </c>
      <c r="L863" s="27" t="str">
        <f t="shared" si="254"/>
        <v>Yes</v>
      </c>
    </row>
    <row r="864" spans="1:12" x14ac:dyDescent="0.25">
      <c r="A864" s="39" t="s">
        <v>531</v>
      </c>
      <c r="B864" s="22" t="s">
        <v>49</v>
      </c>
      <c r="C864" s="28">
        <v>699.68702828000005</v>
      </c>
      <c r="D864" s="24" t="str">
        <f t="shared" si="251"/>
        <v>N/A</v>
      </c>
      <c r="E864" s="28">
        <v>593.37416852000001</v>
      </c>
      <c r="F864" s="24" t="str">
        <f t="shared" si="252"/>
        <v>N/A</v>
      </c>
      <c r="G864" s="28">
        <v>955.40052318000005</v>
      </c>
      <c r="H864" s="24" t="str">
        <f t="shared" si="253"/>
        <v>N/A</v>
      </c>
      <c r="I864" s="25">
        <v>-15.2</v>
      </c>
      <c r="J864" s="25">
        <v>61.01</v>
      </c>
      <c r="K864" s="26" t="s">
        <v>1191</v>
      </c>
      <c r="L864" s="27" t="str">
        <f t="shared" si="254"/>
        <v>No</v>
      </c>
    </row>
    <row r="865" spans="1:12" x14ac:dyDescent="0.25">
      <c r="A865" s="37" t="s">
        <v>567</v>
      </c>
      <c r="B865" s="22" t="s">
        <v>49</v>
      </c>
      <c r="C865" s="28">
        <v>348.09720248999997</v>
      </c>
      <c r="D865" s="24" t="str">
        <f t="shared" si="251"/>
        <v>N/A</v>
      </c>
      <c r="E865" s="28">
        <v>336.48310017</v>
      </c>
      <c r="F865" s="24" t="str">
        <f t="shared" si="252"/>
        <v>N/A</v>
      </c>
      <c r="G865" s="28">
        <v>357.26698526000001</v>
      </c>
      <c r="H865" s="24" t="str">
        <f t="shared" si="253"/>
        <v>N/A</v>
      </c>
      <c r="I865" s="25">
        <v>-3.34</v>
      </c>
      <c r="J865" s="25">
        <v>6.1769999999999996</v>
      </c>
      <c r="K865" s="26" t="s">
        <v>1191</v>
      </c>
      <c r="L865" s="27" t="str">
        <f t="shared" si="254"/>
        <v>Yes</v>
      </c>
    </row>
    <row r="866" spans="1:12" x14ac:dyDescent="0.25">
      <c r="A866" s="39" t="s">
        <v>523</v>
      </c>
      <c r="B866" s="22" t="s">
        <v>49</v>
      </c>
      <c r="C866" s="28">
        <v>4070.1365644000002</v>
      </c>
      <c r="D866" s="24" t="str">
        <f t="shared" si="251"/>
        <v>N/A</v>
      </c>
      <c r="E866" s="28">
        <v>3993.4985284999998</v>
      </c>
      <c r="F866" s="24" t="str">
        <f t="shared" si="252"/>
        <v>N/A</v>
      </c>
      <c r="G866" s="28">
        <v>6927.5649013000002</v>
      </c>
      <c r="H866" s="24" t="str">
        <f t="shared" si="253"/>
        <v>N/A</v>
      </c>
      <c r="I866" s="25">
        <v>-1.88</v>
      </c>
      <c r="J866" s="25">
        <v>73.47</v>
      </c>
      <c r="K866" s="26" t="s">
        <v>1191</v>
      </c>
      <c r="L866" s="27" t="str">
        <f t="shared" si="254"/>
        <v>No</v>
      </c>
    </row>
    <row r="867" spans="1:12" x14ac:dyDescent="0.25">
      <c r="A867" s="39" t="s">
        <v>526</v>
      </c>
      <c r="B867" s="22" t="s">
        <v>49</v>
      </c>
      <c r="C867" s="28">
        <v>2044.4895876999999</v>
      </c>
      <c r="D867" s="24" t="str">
        <f t="shared" si="251"/>
        <v>N/A</v>
      </c>
      <c r="E867" s="28">
        <v>2127.7440542999998</v>
      </c>
      <c r="F867" s="24" t="str">
        <f t="shared" si="252"/>
        <v>N/A</v>
      </c>
      <c r="G867" s="28">
        <v>2014.7090083999999</v>
      </c>
      <c r="H867" s="24" t="str">
        <f t="shared" si="253"/>
        <v>N/A</v>
      </c>
      <c r="I867" s="25">
        <v>4.0720000000000001</v>
      </c>
      <c r="J867" s="25">
        <v>-5.31</v>
      </c>
      <c r="K867" s="26" t="s">
        <v>1191</v>
      </c>
      <c r="L867" s="27" t="str">
        <f t="shared" si="254"/>
        <v>Yes</v>
      </c>
    </row>
    <row r="868" spans="1:12" x14ac:dyDescent="0.25">
      <c r="A868" s="39" t="s">
        <v>529</v>
      </c>
      <c r="B868" s="22" t="s">
        <v>49</v>
      </c>
      <c r="C868" s="28">
        <v>37.638818059999998</v>
      </c>
      <c r="D868" s="24" t="str">
        <f t="shared" si="251"/>
        <v>N/A</v>
      </c>
      <c r="E868" s="28">
        <v>15.158018022</v>
      </c>
      <c r="F868" s="24" t="str">
        <f t="shared" si="252"/>
        <v>N/A</v>
      </c>
      <c r="G868" s="28">
        <v>16.490818114</v>
      </c>
      <c r="H868" s="24" t="str">
        <f t="shared" si="253"/>
        <v>N/A</v>
      </c>
      <c r="I868" s="25">
        <v>-59.7</v>
      </c>
      <c r="J868" s="25">
        <v>8.7929999999999993</v>
      </c>
      <c r="K868" s="26" t="s">
        <v>1191</v>
      </c>
      <c r="L868" s="27" t="str">
        <f t="shared" si="254"/>
        <v>Yes</v>
      </c>
    </row>
    <row r="869" spans="1:12" x14ac:dyDescent="0.25">
      <c r="A869" s="39" t="s">
        <v>531</v>
      </c>
      <c r="B869" s="22" t="s">
        <v>49</v>
      </c>
      <c r="C869" s="28">
        <v>1.2292163827</v>
      </c>
      <c r="D869" s="24" t="str">
        <f t="shared" si="251"/>
        <v>N/A</v>
      </c>
      <c r="E869" s="28">
        <v>1.0777763445999999</v>
      </c>
      <c r="F869" s="24" t="str">
        <f t="shared" si="252"/>
        <v>N/A</v>
      </c>
      <c r="G869" s="28">
        <v>2.1252177937000001</v>
      </c>
      <c r="H869" s="24" t="str">
        <f t="shared" si="253"/>
        <v>N/A</v>
      </c>
      <c r="I869" s="25">
        <v>-12.3</v>
      </c>
      <c r="J869" s="25">
        <v>97.19</v>
      </c>
      <c r="K869" s="26" t="s">
        <v>1191</v>
      </c>
      <c r="L869" s="27" t="str">
        <f t="shared" si="254"/>
        <v>No</v>
      </c>
    </row>
    <row r="870" spans="1:12" x14ac:dyDescent="0.25">
      <c r="A870" s="37" t="s">
        <v>220</v>
      </c>
      <c r="B870" s="22" t="s">
        <v>49</v>
      </c>
      <c r="C870" s="28">
        <v>608.01138254</v>
      </c>
      <c r="D870" s="24" t="str">
        <f t="shared" si="251"/>
        <v>N/A</v>
      </c>
      <c r="E870" s="28">
        <v>557.93852738999999</v>
      </c>
      <c r="F870" s="24" t="str">
        <f t="shared" si="252"/>
        <v>N/A</v>
      </c>
      <c r="G870" s="28">
        <v>627.83486904999995</v>
      </c>
      <c r="H870" s="24" t="str">
        <f t="shared" si="253"/>
        <v>N/A</v>
      </c>
      <c r="I870" s="25">
        <v>-8.24</v>
      </c>
      <c r="J870" s="25">
        <v>12.53</v>
      </c>
      <c r="K870" s="26" t="s">
        <v>1191</v>
      </c>
      <c r="L870" s="27" t="str">
        <f t="shared" si="254"/>
        <v>Yes</v>
      </c>
    </row>
    <row r="871" spans="1:12" x14ac:dyDescent="0.25">
      <c r="A871" s="39" t="s">
        <v>523</v>
      </c>
      <c r="B871" s="22" t="s">
        <v>49</v>
      </c>
      <c r="C871" s="28">
        <v>682.41582821999998</v>
      </c>
      <c r="D871" s="24" t="str">
        <f t="shared" si="251"/>
        <v>N/A</v>
      </c>
      <c r="E871" s="28">
        <v>566.92007063000005</v>
      </c>
      <c r="F871" s="24" t="str">
        <f t="shared" si="252"/>
        <v>N/A</v>
      </c>
      <c r="G871" s="28">
        <v>850.35784007999996</v>
      </c>
      <c r="H871" s="24" t="str">
        <f t="shared" si="253"/>
        <v>N/A</v>
      </c>
      <c r="I871" s="25">
        <v>-16.899999999999999</v>
      </c>
      <c r="J871" s="25">
        <v>50</v>
      </c>
      <c r="K871" s="26" t="s">
        <v>1191</v>
      </c>
      <c r="L871" s="27" t="str">
        <f t="shared" si="254"/>
        <v>No</v>
      </c>
    </row>
    <row r="872" spans="1:12" x14ac:dyDescent="0.25">
      <c r="A872" s="39" t="s">
        <v>526</v>
      </c>
      <c r="B872" s="22" t="s">
        <v>49</v>
      </c>
      <c r="C872" s="28">
        <v>2185.8935743000002</v>
      </c>
      <c r="D872" s="24" t="str">
        <f t="shared" si="251"/>
        <v>N/A</v>
      </c>
      <c r="E872" s="28">
        <v>2253.7111556999998</v>
      </c>
      <c r="F872" s="24" t="str">
        <f t="shared" si="252"/>
        <v>N/A</v>
      </c>
      <c r="G872" s="28">
        <v>2310.4298589</v>
      </c>
      <c r="H872" s="24" t="str">
        <f t="shared" si="253"/>
        <v>N/A</v>
      </c>
      <c r="I872" s="25">
        <v>3.1030000000000002</v>
      </c>
      <c r="J872" s="25">
        <v>2.5169999999999999</v>
      </c>
      <c r="K872" s="26" t="s">
        <v>1191</v>
      </c>
      <c r="L872" s="27" t="str">
        <f t="shared" si="254"/>
        <v>Yes</v>
      </c>
    </row>
    <row r="873" spans="1:12" x14ac:dyDescent="0.25">
      <c r="A873" s="39" t="s">
        <v>529</v>
      </c>
      <c r="B873" s="22" t="s">
        <v>49</v>
      </c>
      <c r="C873" s="28">
        <v>359.16205767999998</v>
      </c>
      <c r="D873" s="24" t="str">
        <f t="shared" si="251"/>
        <v>N/A</v>
      </c>
      <c r="E873" s="28">
        <v>295.04657265999998</v>
      </c>
      <c r="F873" s="24" t="str">
        <f t="shared" si="252"/>
        <v>N/A</v>
      </c>
      <c r="G873" s="28">
        <v>305.13558006</v>
      </c>
      <c r="H873" s="24" t="str">
        <f t="shared" si="253"/>
        <v>N/A</v>
      </c>
      <c r="I873" s="25">
        <v>-17.899999999999999</v>
      </c>
      <c r="J873" s="25">
        <v>3.419</v>
      </c>
      <c r="K873" s="26" t="s">
        <v>1191</v>
      </c>
      <c r="L873" s="27" t="str">
        <f t="shared" si="254"/>
        <v>Yes</v>
      </c>
    </row>
    <row r="874" spans="1:12" x14ac:dyDescent="0.25">
      <c r="A874" s="39" t="s">
        <v>531</v>
      </c>
      <c r="B874" s="22" t="s">
        <v>49</v>
      </c>
      <c r="C874" s="28">
        <v>231.53182405000001</v>
      </c>
      <c r="D874" s="24" t="str">
        <f t="shared" si="251"/>
        <v>N/A</v>
      </c>
      <c r="E874" s="28">
        <v>193.33238132</v>
      </c>
      <c r="F874" s="24" t="str">
        <f t="shared" si="252"/>
        <v>N/A</v>
      </c>
      <c r="G874" s="28">
        <v>284.91382217</v>
      </c>
      <c r="H874" s="24" t="str">
        <f t="shared" si="253"/>
        <v>N/A</v>
      </c>
      <c r="I874" s="25">
        <v>-16.5</v>
      </c>
      <c r="J874" s="25">
        <v>47.37</v>
      </c>
      <c r="K874" s="26" t="s">
        <v>1191</v>
      </c>
      <c r="L874" s="27" t="str">
        <f t="shared" si="254"/>
        <v>No</v>
      </c>
    </row>
    <row r="875" spans="1:12" x14ac:dyDescent="0.25">
      <c r="A875" s="37" t="s">
        <v>568</v>
      </c>
      <c r="B875" s="22" t="s">
        <v>49</v>
      </c>
      <c r="C875" s="28">
        <v>1843.8381737</v>
      </c>
      <c r="D875" s="24" t="str">
        <f t="shared" si="251"/>
        <v>N/A</v>
      </c>
      <c r="E875" s="28">
        <v>1942.1463450000001</v>
      </c>
      <c r="F875" s="24" t="str">
        <f t="shared" si="252"/>
        <v>N/A</v>
      </c>
      <c r="G875" s="28">
        <v>2350.6540298</v>
      </c>
      <c r="H875" s="24" t="str">
        <f t="shared" si="253"/>
        <v>N/A</v>
      </c>
      <c r="I875" s="25">
        <v>5.3319999999999999</v>
      </c>
      <c r="J875" s="25">
        <v>21.03</v>
      </c>
      <c r="K875" s="26" t="s">
        <v>1191</v>
      </c>
      <c r="L875" s="27" t="str">
        <f t="shared" si="254"/>
        <v>Yes</v>
      </c>
    </row>
    <row r="876" spans="1:12" x14ac:dyDescent="0.25">
      <c r="A876" s="39" t="s">
        <v>523</v>
      </c>
      <c r="B876" s="22" t="s">
        <v>49</v>
      </c>
      <c r="C876" s="28">
        <v>2475.2590184000001</v>
      </c>
      <c r="D876" s="24" t="str">
        <f t="shared" si="251"/>
        <v>N/A</v>
      </c>
      <c r="E876" s="28">
        <v>2775.6765156000001</v>
      </c>
      <c r="F876" s="24" t="str">
        <f t="shared" si="252"/>
        <v>N/A</v>
      </c>
      <c r="G876" s="28">
        <v>4715.9692627000004</v>
      </c>
      <c r="H876" s="24" t="str">
        <f t="shared" si="253"/>
        <v>N/A</v>
      </c>
      <c r="I876" s="25">
        <v>12.14</v>
      </c>
      <c r="J876" s="25">
        <v>69.900000000000006</v>
      </c>
      <c r="K876" s="26" t="s">
        <v>1191</v>
      </c>
      <c r="L876" s="27" t="str">
        <f t="shared" si="254"/>
        <v>No</v>
      </c>
    </row>
    <row r="877" spans="1:12" x14ac:dyDescent="0.25">
      <c r="A877" s="39" t="s">
        <v>526</v>
      </c>
      <c r="B877" s="22" t="s">
        <v>49</v>
      </c>
      <c r="C877" s="28">
        <v>6503.9596742000003</v>
      </c>
      <c r="D877" s="24" t="str">
        <f t="shared" si="251"/>
        <v>N/A</v>
      </c>
      <c r="E877" s="28">
        <v>7598.5443648999999</v>
      </c>
      <c r="F877" s="24" t="str">
        <f t="shared" si="252"/>
        <v>N/A</v>
      </c>
      <c r="G877" s="28">
        <v>8327.5318599000002</v>
      </c>
      <c r="H877" s="24" t="str">
        <f t="shared" si="253"/>
        <v>N/A</v>
      </c>
      <c r="I877" s="25">
        <v>16.829999999999998</v>
      </c>
      <c r="J877" s="25">
        <v>9.5939999999999994</v>
      </c>
      <c r="K877" s="26" t="s">
        <v>1191</v>
      </c>
      <c r="L877" s="27" t="str">
        <f t="shared" si="254"/>
        <v>Yes</v>
      </c>
    </row>
    <row r="878" spans="1:12" x14ac:dyDescent="0.25">
      <c r="A878" s="39" t="s">
        <v>529</v>
      </c>
      <c r="B878" s="22" t="s">
        <v>49</v>
      </c>
      <c r="C878" s="28">
        <v>1008.7515227</v>
      </c>
      <c r="D878" s="24" t="str">
        <f t="shared" si="251"/>
        <v>N/A</v>
      </c>
      <c r="E878" s="28">
        <v>970.18834731000004</v>
      </c>
      <c r="F878" s="24" t="str">
        <f t="shared" si="252"/>
        <v>N/A</v>
      </c>
      <c r="G878" s="28">
        <v>1087.1965884000001</v>
      </c>
      <c r="H878" s="24" t="str">
        <f t="shared" si="253"/>
        <v>N/A</v>
      </c>
      <c r="I878" s="25">
        <v>-3.82</v>
      </c>
      <c r="J878" s="25">
        <v>12.06</v>
      </c>
      <c r="K878" s="26" t="s">
        <v>1191</v>
      </c>
      <c r="L878" s="27" t="str">
        <f t="shared" si="254"/>
        <v>Yes</v>
      </c>
    </row>
    <row r="879" spans="1:12" x14ac:dyDescent="0.25">
      <c r="A879" s="39" t="s">
        <v>531</v>
      </c>
      <c r="B879" s="22" t="s">
        <v>49</v>
      </c>
      <c r="C879" s="28">
        <v>1095.5730200999999</v>
      </c>
      <c r="D879" s="24" t="str">
        <f t="shared" si="251"/>
        <v>N/A</v>
      </c>
      <c r="E879" s="28">
        <v>1020.6857499</v>
      </c>
      <c r="F879" s="24" t="str">
        <f t="shared" si="252"/>
        <v>N/A</v>
      </c>
      <c r="G879" s="28">
        <v>1746.7739054000001</v>
      </c>
      <c r="H879" s="24" t="str">
        <f t="shared" si="253"/>
        <v>N/A</v>
      </c>
      <c r="I879" s="25">
        <v>-6.84</v>
      </c>
      <c r="J879" s="25">
        <v>71.14</v>
      </c>
      <c r="K879" s="26" t="s">
        <v>1191</v>
      </c>
      <c r="L879" s="27" t="str">
        <f t="shared" si="254"/>
        <v>No</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14.302354368</v>
      </c>
      <c r="D881" s="24" t="str">
        <f t="shared" ref="D881:D912" si="255">IF($B881="N/A","N/A",IF(C881&gt;10,"No",IF(C881&lt;-10,"No","Yes")))</f>
        <v>N/A</v>
      </c>
      <c r="E881" s="29">
        <v>14.188485349</v>
      </c>
      <c r="F881" s="24" t="str">
        <f t="shared" ref="F881:F912" si="256">IF($B881="N/A","N/A",IF(E881&gt;10,"No",IF(E881&lt;-10,"No","Yes")))</f>
        <v>N/A</v>
      </c>
      <c r="G881" s="29">
        <v>14.715255095</v>
      </c>
      <c r="H881" s="24" t="str">
        <f t="shared" ref="H881:H912" si="257">IF($B881="N/A","N/A",IF(G881&gt;10,"No",IF(G881&lt;-10,"No","Yes")))</f>
        <v>N/A</v>
      </c>
      <c r="I881" s="25">
        <v>-0.79600000000000004</v>
      </c>
      <c r="J881" s="25">
        <v>3.7130000000000001</v>
      </c>
      <c r="K881" s="26" t="s">
        <v>1191</v>
      </c>
      <c r="L881" s="27" t="str">
        <f t="shared" ref="L881:L912" si="258">IF(J881="Div by 0", "N/A", IF(K881="N/A","N/A", IF(J881&gt;VALUE(MID(K881,1,2)), "No", IF(J881&lt;-1*VALUE(MID(K881,1,2)), "No", "Yes"))))</f>
        <v>Yes</v>
      </c>
    </row>
    <row r="882" spans="1:12" x14ac:dyDescent="0.25">
      <c r="A882" s="39" t="s">
        <v>523</v>
      </c>
      <c r="B882" s="22" t="s">
        <v>49</v>
      </c>
      <c r="C882" s="29">
        <v>8.4049079755000005</v>
      </c>
      <c r="D882" s="24" t="str">
        <f t="shared" si="255"/>
        <v>N/A</v>
      </c>
      <c r="E882" s="29">
        <v>6.3095938788000003</v>
      </c>
      <c r="F882" s="24" t="str">
        <f t="shared" si="256"/>
        <v>N/A</v>
      </c>
      <c r="G882" s="29">
        <v>9.7403946002000001</v>
      </c>
      <c r="H882" s="24" t="str">
        <f t="shared" si="257"/>
        <v>N/A</v>
      </c>
      <c r="I882" s="25">
        <v>-24.9</v>
      </c>
      <c r="J882" s="25">
        <v>54.37</v>
      </c>
      <c r="K882" s="26" t="s">
        <v>1191</v>
      </c>
      <c r="L882" s="27" t="str">
        <f t="shared" si="258"/>
        <v>No</v>
      </c>
    </row>
    <row r="883" spans="1:12" x14ac:dyDescent="0.25">
      <c r="A883" s="39" t="s">
        <v>526</v>
      </c>
      <c r="B883" s="22" t="s">
        <v>49</v>
      </c>
      <c r="C883" s="29">
        <v>15.992546219999999</v>
      </c>
      <c r="D883" s="24" t="str">
        <f t="shared" si="255"/>
        <v>N/A</v>
      </c>
      <c r="E883" s="29">
        <v>15.107171866</v>
      </c>
      <c r="F883" s="24" t="str">
        <f t="shared" si="256"/>
        <v>N/A</v>
      </c>
      <c r="G883" s="29">
        <v>14.855148212</v>
      </c>
      <c r="H883" s="24" t="str">
        <f t="shared" si="257"/>
        <v>N/A</v>
      </c>
      <c r="I883" s="25">
        <v>-5.54</v>
      </c>
      <c r="J883" s="25">
        <v>-1.67</v>
      </c>
      <c r="K883" s="26" t="s">
        <v>1191</v>
      </c>
      <c r="L883" s="27" t="str">
        <f t="shared" si="258"/>
        <v>Yes</v>
      </c>
    </row>
    <row r="884" spans="1:12" x14ac:dyDescent="0.25">
      <c r="A884" s="39" t="s">
        <v>529</v>
      </c>
      <c r="B884" s="22" t="s">
        <v>49</v>
      </c>
      <c r="C884" s="29">
        <v>12.053003301</v>
      </c>
      <c r="D884" s="24" t="str">
        <f t="shared" si="255"/>
        <v>N/A</v>
      </c>
      <c r="E884" s="29">
        <v>12.801147439999999</v>
      </c>
      <c r="F884" s="24" t="str">
        <f t="shared" si="256"/>
        <v>N/A</v>
      </c>
      <c r="G884" s="29">
        <v>12.201916383</v>
      </c>
      <c r="H884" s="24" t="str">
        <f t="shared" si="257"/>
        <v>N/A</v>
      </c>
      <c r="I884" s="25">
        <v>6.2069999999999999</v>
      </c>
      <c r="J884" s="25">
        <v>-4.68</v>
      </c>
      <c r="K884" s="26" t="s">
        <v>1191</v>
      </c>
      <c r="L884" s="27" t="str">
        <f t="shared" si="258"/>
        <v>Yes</v>
      </c>
    </row>
    <row r="885" spans="1:12" x14ac:dyDescent="0.25">
      <c r="A885" s="39" t="s">
        <v>531</v>
      </c>
      <c r="B885" s="22" t="s">
        <v>49</v>
      </c>
      <c r="C885" s="29">
        <v>21.498834563999999</v>
      </c>
      <c r="D885" s="24" t="str">
        <f t="shared" si="255"/>
        <v>N/A</v>
      </c>
      <c r="E885" s="29">
        <v>18.330845817</v>
      </c>
      <c r="F885" s="24" t="str">
        <f t="shared" si="256"/>
        <v>N/A</v>
      </c>
      <c r="G885" s="29">
        <v>28.594835280000002</v>
      </c>
      <c r="H885" s="24" t="str">
        <f t="shared" si="257"/>
        <v>N/A</v>
      </c>
      <c r="I885" s="25">
        <v>-14.7</v>
      </c>
      <c r="J885" s="25">
        <v>55.99</v>
      </c>
      <c r="K885" s="26" t="s">
        <v>1191</v>
      </c>
      <c r="L885" s="27" t="str">
        <f t="shared" si="258"/>
        <v>No</v>
      </c>
    </row>
    <row r="886" spans="1:12" ht="12.75" customHeight="1" x14ac:dyDescent="0.25">
      <c r="A886" s="37" t="s">
        <v>418</v>
      </c>
      <c r="B886" s="22" t="s">
        <v>49</v>
      </c>
      <c r="C886" s="29">
        <v>1.0712252122999999</v>
      </c>
      <c r="D886" s="24" t="str">
        <f t="shared" si="255"/>
        <v>N/A</v>
      </c>
      <c r="E886" s="29">
        <v>0.93273582749999995</v>
      </c>
      <c r="F886" s="24" t="str">
        <f t="shared" si="256"/>
        <v>N/A</v>
      </c>
      <c r="G886" s="29">
        <v>0.93896515570000005</v>
      </c>
      <c r="H886" s="24" t="str">
        <f t="shared" si="257"/>
        <v>N/A</v>
      </c>
      <c r="I886" s="25">
        <v>-12.9</v>
      </c>
      <c r="J886" s="25">
        <v>0.66790000000000005</v>
      </c>
      <c r="K886" s="26" t="s">
        <v>1191</v>
      </c>
      <c r="L886" s="27" t="str">
        <f t="shared" si="258"/>
        <v>Yes</v>
      </c>
    </row>
    <row r="887" spans="1:12" x14ac:dyDescent="0.25">
      <c r="A887" s="39" t="s">
        <v>523</v>
      </c>
      <c r="B887" s="22" t="s">
        <v>49</v>
      </c>
      <c r="C887" s="29">
        <v>17.17791411</v>
      </c>
      <c r="D887" s="24" t="str">
        <f t="shared" si="255"/>
        <v>N/A</v>
      </c>
      <c r="E887" s="29">
        <v>16.032960565</v>
      </c>
      <c r="F887" s="24" t="str">
        <f t="shared" si="256"/>
        <v>N/A</v>
      </c>
      <c r="G887" s="29">
        <v>25.109034267999998</v>
      </c>
      <c r="H887" s="24" t="str">
        <f t="shared" si="257"/>
        <v>N/A</v>
      </c>
      <c r="I887" s="25">
        <v>-6.67</v>
      </c>
      <c r="J887" s="25">
        <v>56.61</v>
      </c>
      <c r="K887" s="26" t="s">
        <v>1191</v>
      </c>
      <c r="L887" s="27" t="str">
        <f t="shared" si="258"/>
        <v>No</v>
      </c>
    </row>
    <row r="888" spans="1:12" x14ac:dyDescent="0.25">
      <c r="A888" s="39" t="s">
        <v>526</v>
      </c>
      <c r="B888" s="22" t="s">
        <v>49</v>
      </c>
      <c r="C888" s="29">
        <v>5.2394212850999997</v>
      </c>
      <c r="D888" s="24" t="str">
        <f t="shared" si="255"/>
        <v>N/A</v>
      </c>
      <c r="E888" s="29">
        <v>5.2018231633000003</v>
      </c>
      <c r="F888" s="24" t="str">
        <f t="shared" si="256"/>
        <v>N/A</v>
      </c>
      <c r="G888" s="29">
        <v>4.7035764952000001</v>
      </c>
      <c r="H888" s="24" t="str">
        <f t="shared" si="257"/>
        <v>N/A</v>
      </c>
      <c r="I888" s="25">
        <v>-0.71799999999999997</v>
      </c>
      <c r="J888" s="25">
        <v>-9.58</v>
      </c>
      <c r="K888" s="26" t="s">
        <v>1191</v>
      </c>
      <c r="L888" s="27" t="str">
        <f t="shared" si="258"/>
        <v>Yes</v>
      </c>
    </row>
    <row r="889" spans="1:12" x14ac:dyDescent="0.25">
      <c r="A889" s="39" t="s">
        <v>529</v>
      </c>
      <c r="B889" s="22" t="s">
        <v>49</v>
      </c>
      <c r="C889" s="29">
        <v>0.30792411759999999</v>
      </c>
      <c r="D889" s="24" t="str">
        <f t="shared" si="255"/>
        <v>N/A</v>
      </c>
      <c r="E889" s="29">
        <v>0.1511054557</v>
      </c>
      <c r="F889" s="24" t="str">
        <f t="shared" si="256"/>
        <v>N/A</v>
      </c>
      <c r="G889" s="29">
        <v>0.1452011282</v>
      </c>
      <c r="H889" s="24" t="str">
        <f t="shared" si="257"/>
        <v>N/A</v>
      </c>
      <c r="I889" s="25">
        <v>-50.9</v>
      </c>
      <c r="J889" s="25">
        <v>-3.91</v>
      </c>
      <c r="K889" s="26" t="s">
        <v>1191</v>
      </c>
      <c r="L889" s="27" t="str">
        <f t="shared" si="258"/>
        <v>Yes</v>
      </c>
    </row>
    <row r="890" spans="1:12" x14ac:dyDescent="0.25">
      <c r="A890" s="39" t="s">
        <v>531</v>
      </c>
      <c r="B890" s="22" t="s">
        <v>49</v>
      </c>
      <c r="C890" s="29">
        <v>2.3933070599999998E-2</v>
      </c>
      <c r="D890" s="24" t="str">
        <f t="shared" si="255"/>
        <v>N/A</v>
      </c>
      <c r="E890" s="29">
        <v>1.9347349400000002E-2</v>
      </c>
      <c r="F890" s="24" t="str">
        <f t="shared" si="256"/>
        <v>N/A</v>
      </c>
      <c r="G890" s="29">
        <v>3.1636155899999997E-2</v>
      </c>
      <c r="H890" s="24" t="str">
        <f t="shared" si="257"/>
        <v>N/A</v>
      </c>
      <c r="I890" s="25">
        <v>-19.2</v>
      </c>
      <c r="J890" s="25">
        <v>63.52</v>
      </c>
      <c r="K890" s="26" t="s">
        <v>1191</v>
      </c>
      <c r="L890" s="27" t="str">
        <f t="shared" si="258"/>
        <v>No</v>
      </c>
    </row>
    <row r="891" spans="1:12" x14ac:dyDescent="0.25">
      <c r="A891" s="37" t="s">
        <v>419</v>
      </c>
      <c r="B891" s="22" t="s">
        <v>49</v>
      </c>
      <c r="C891" s="29">
        <v>0.48532470529999999</v>
      </c>
      <c r="D891" s="24" t="str">
        <f t="shared" si="255"/>
        <v>N/A</v>
      </c>
      <c r="E891" s="29">
        <v>0.4150723134</v>
      </c>
      <c r="F891" s="24" t="str">
        <f t="shared" si="256"/>
        <v>N/A</v>
      </c>
      <c r="G891" s="29">
        <v>1.0782363134999999</v>
      </c>
      <c r="H891" s="24" t="str">
        <f t="shared" si="257"/>
        <v>N/A</v>
      </c>
      <c r="I891" s="25">
        <v>-14.5</v>
      </c>
      <c r="J891" s="25">
        <v>159.80000000000001</v>
      </c>
      <c r="K891" s="26" t="s">
        <v>1191</v>
      </c>
      <c r="L891" s="27" t="str">
        <f t="shared" si="258"/>
        <v>No</v>
      </c>
    </row>
    <row r="892" spans="1:12" ht="12.75" customHeight="1" x14ac:dyDescent="0.25">
      <c r="A892" s="37" t="s">
        <v>420</v>
      </c>
      <c r="B892" s="22" t="s">
        <v>49</v>
      </c>
      <c r="C892" s="29">
        <v>66.787252742000007</v>
      </c>
      <c r="D892" s="24" t="str">
        <f t="shared" si="255"/>
        <v>N/A</v>
      </c>
      <c r="E892" s="29">
        <v>61.903557812999999</v>
      </c>
      <c r="F892" s="24" t="str">
        <f t="shared" si="256"/>
        <v>N/A</v>
      </c>
      <c r="G892" s="29">
        <v>66.362074992000004</v>
      </c>
      <c r="H892" s="24" t="str">
        <f t="shared" si="257"/>
        <v>N/A</v>
      </c>
      <c r="I892" s="25">
        <v>-7.31</v>
      </c>
      <c r="J892" s="25">
        <v>7.202</v>
      </c>
      <c r="K892" s="26" t="s">
        <v>1191</v>
      </c>
      <c r="L892" s="27" t="str">
        <f t="shared" si="258"/>
        <v>Yes</v>
      </c>
    </row>
    <row r="893" spans="1:12" x14ac:dyDescent="0.25">
      <c r="A893" s="39" t="s">
        <v>523</v>
      </c>
      <c r="B893" s="22" t="s">
        <v>49</v>
      </c>
      <c r="C893" s="29">
        <v>31.263803680999999</v>
      </c>
      <c r="D893" s="24" t="str">
        <f t="shared" si="255"/>
        <v>N/A</v>
      </c>
      <c r="E893" s="29">
        <v>23.331371395000001</v>
      </c>
      <c r="F893" s="24" t="str">
        <f t="shared" si="256"/>
        <v>N/A</v>
      </c>
      <c r="G893" s="29">
        <v>36.552440291000003</v>
      </c>
      <c r="H893" s="24" t="str">
        <f t="shared" si="257"/>
        <v>N/A</v>
      </c>
      <c r="I893" s="25">
        <v>-25.4</v>
      </c>
      <c r="J893" s="25">
        <v>56.67</v>
      </c>
      <c r="K893" s="26" t="s">
        <v>1191</v>
      </c>
      <c r="L893" s="27" t="str">
        <f t="shared" si="258"/>
        <v>No</v>
      </c>
    </row>
    <row r="894" spans="1:12" x14ac:dyDescent="0.25">
      <c r="A894" s="39" t="s">
        <v>526</v>
      </c>
      <c r="B894" s="22" t="s">
        <v>49</v>
      </c>
      <c r="C894" s="29">
        <v>75.311237202000001</v>
      </c>
      <c r="D894" s="24" t="str">
        <f t="shared" si="255"/>
        <v>N/A</v>
      </c>
      <c r="E894" s="29">
        <v>74.421423430999994</v>
      </c>
      <c r="F894" s="24" t="str">
        <f t="shared" si="256"/>
        <v>N/A</v>
      </c>
      <c r="G894" s="29">
        <v>75.996042708999994</v>
      </c>
      <c r="H894" s="24" t="str">
        <f t="shared" si="257"/>
        <v>N/A</v>
      </c>
      <c r="I894" s="25">
        <v>-1.18</v>
      </c>
      <c r="J894" s="25">
        <v>2.1160000000000001</v>
      </c>
      <c r="K894" s="26" t="s">
        <v>1191</v>
      </c>
      <c r="L894" s="27" t="str">
        <f t="shared" si="258"/>
        <v>Yes</v>
      </c>
    </row>
    <row r="895" spans="1:12" x14ac:dyDescent="0.25">
      <c r="A895" s="39" t="s">
        <v>529</v>
      </c>
      <c r="B895" s="22" t="s">
        <v>49</v>
      </c>
      <c r="C895" s="29">
        <v>67.769868602000003</v>
      </c>
      <c r="D895" s="24" t="str">
        <f t="shared" si="255"/>
        <v>N/A</v>
      </c>
      <c r="E895" s="29">
        <v>63.124905212000002</v>
      </c>
      <c r="F895" s="24" t="str">
        <f t="shared" si="256"/>
        <v>N/A</v>
      </c>
      <c r="G895" s="29">
        <v>63.956415829999997</v>
      </c>
      <c r="H895" s="24" t="str">
        <f t="shared" si="257"/>
        <v>N/A</v>
      </c>
      <c r="I895" s="25">
        <v>-6.85</v>
      </c>
      <c r="J895" s="25">
        <v>1.3169999999999999</v>
      </c>
      <c r="K895" s="26" t="s">
        <v>1191</v>
      </c>
      <c r="L895" s="27" t="str">
        <f t="shared" si="258"/>
        <v>Yes</v>
      </c>
    </row>
    <row r="896" spans="1:12" x14ac:dyDescent="0.25">
      <c r="A896" s="39" t="s">
        <v>531</v>
      </c>
      <c r="B896" s="22" t="s">
        <v>49</v>
      </c>
      <c r="C896" s="29">
        <v>57.048462733999997</v>
      </c>
      <c r="D896" s="24" t="str">
        <f t="shared" si="255"/>
        <v>N/A</v>
      </c>
      <c r="E896" s="29">
        <v>49.719616983999998</v>
      </c>
      <c r="F896" s="24" t="str">
        <f t="shared" si="256"/>
        <v>N/A</v>
      </c>
      <c r="G896" s="29">
        <v>68.200941529999994</v>
      </c>
      <c r="H896" s="24" t="str">
        <f t="shared" si="257"/>
        <v>N/A</v>
      </c>
      <c r="I896" s="25">
        <v>-12.8</v>
      </c>
      <c r="J896" s="25">
        <v>37.17</v>
      </c>
      <c r="K896" s="26" t="s">
        <v>1191</v>
      </c>
      <c r="L896" s="27" t="str">
        <f t="shared" si="258"/>
        <v>No</v>
      </c>
    </row>
    <row r="897" spans="1:12" x14ac:dyDescent="0.25">
      <c r="A897" s="37" t="s">
        <v>626</v>
      </c>
      <c r="B897" s="22" t="s">
        <v>49</v>
      </c>
      <c r="C897" s="29">
        <v>81.961787934</v>
      </c>
      <c r="D897" s="24" t="str">
        <f t="shared" si="255"/>
        <v>N/A</v>
      </c>
      <c r="E897" s="29">
        <v>78.971250273999999</v>
      </c>
      <c r="F897" s="24" t="str">
        <f t="shared" si="256"/>
        <v>N/A</v>
      </c>
      <c r="G897" s="29">
        <v>81.273005580000003</v>
      </c>
      <c r="H897" s="24" t="str">
        <f t="shared" si="257"/>
        <v>N/A</v>
      </c>
      <c r="I897" s="25">
        <v>-3.65</v>
      </c>
      <c r="J897" s="25">
        <v>2.915</v>
      </c>
      <c r="K897" s="26" t="s">
        <v>1191</v>
      </c>
      <c r="L897" s="27" t="str">
        <f t="shared" si="258"/>
        <v>Yes</v>
      </c>
    </row>
    <row r="898" spans="1:12" x14ac:dyDescent="0.25">
      <c r="A898" s="39" t="s">
        <v>523</v>
      </c>
      <c r="B898" s="22" t="s">
        <v>49</v>
      </c>
      <c r="C898" s="29">
        <v>43.472392638000002</v>
      </c>
      <c r="D898" s="24" t="str">
        <f t="shared" si="255"/>
        <v>N/A</v>
      </c>
      <c r="E898" s="29">
        <v>35.173631548000003</v>
      </c>
      <c r="F898" s="24" t="str">
        <f t="shared" si="256"/>
        <v>N/A</v>
      </c>
      <c r="G898" s="29">
        <v>56.656282451000003</v>
      </c>
      <c r="H898" s="24" t="str">
        <f t="shared" si="257"/>
        <v>N/A</v>
      </c>
      <c r="I898" s="25">
        <v>-19.100000000000001</v>
      </c>
      <c r="J898" s="25">
        <v>61.08</v>
      </c>
      <c r="K898" s="26" t="s">
        <v>1191</v>
      </c>
      <c r="L898" s="27" t="str">
        <f t="shared" si="258"/>
        <v>No</v>
      </c>
    </row>
    <row r="899" spans="1:12" x14ac:dyDescent="0.25">
      <c r="A899" s="39" t="s">
        <v>526</v>
      </c>
      <c r="B899" s="22" t="s">
        <v>49</v>
      </c>
      <c r="C899" s="29">
        <v>84.937920059999996</v>
      </c>
      <c r="D899" s="24" t="str">
        <f t="shared" si="255"/>
        <v>N/A</v>
      </c>
      <c r="E899" s="29">
        <v>85.815772972000005</v>
      </c>
      <c r="F899" s="24" t="str">
        <f t="shared" si="256"/>
        <v>N/A</v>
      </c>
      <c r="G899" s="29">
        <v>87.041738221000003</v>
      </c>
      <c r="H899" s="24" t="str">
        <f t="shared" si="257"/>
        <v>N/A</v>
      </c>
      <c r="I899" s="25">
        <v>1.034</v>
      </c>
      <c r="J899" s="25">
        <v>1.429</v>
      </c>
      <c r="K899" s="26" t="s">
        <v>1191</v>
      </c>
      <c r="L899" s="27" t="str">
        <f t="shared" si="258"/>
        <v>Yes</v>
      </c>
    </row>
    <row r="900" spans="1:12" x14ac:dyDescent="0.25">
      <c r="A900" s="39" t="s">
        <v>529</v>
      </c>
      <c r="B900" s="22" t="s">
        <v>49</v>
      </c>
      <c r="C900" s="29">
        <v>82.901094995999998</v>
      </c>
      <c r="D900" s="24" t="str">
        <f t="shared" si="255"/>
        <v>N/A</v>
      </c>
      <c r="E900" s="29">
        <v>80.118720431</v>
      </c>
      <c r="F900" s="24" t="str">
        <f t="shared" si="256"/>
        <v>N/A</v>
      </c>
      <c r="G900" s="29">
        <v>80.093572168999998</v>
      </c>
      <c r="H900" s="24" t="str">
        <f t="shared" si="257"/>
        <v>N/A</v>
      </c>
      <c r="I900" s="25">
        <v>-3.36</v>
      </c>
      <c r="J900" s="25">
        <v>-3.1E-2</v>
      </c>
      <c r="K900" s="26" t="s">
        <v>1191</v>
      </c>
      <c r="L900" s="27" t="str">
        <f t="shared" si="258"/>
        <v>Yes</v>
      </c>
    </row>
    <row r="901" spans="1:12" x14ac:dyDescent="0.25">
      <c r="A901" s="39" t="s">
        <v>531</v>
      </c>
      <c r="B901" s="22" t="s">
        <v>49</v>
      </c>
      <c r="C901" s="29">
        <v>77.064487485000001</v>
      </c>
      <c r="D901" s="24" t="str">
        <f t="shared" si="255"/>
        <v>N/A</v>
      </c>
      <c r="E901" s="29">
        <v>71.308802123000007</v>
      </c>
      <c r="F901" s="24" t="str">
        <f t="shared" si="256"/>
        <v>N/A</v>
      </c>
      <c r="G901" s="29">
        <v>81.079690060000004</v>
      </c>
      <c r="H901" s="24" t="str">
        <f t="shared" si="257"/>
        <v>N/A</v>
      </c>
      <c r="I901" s="25">
        <v>-7.47</v>
      </c>
      <c r="J901" s="25">
        <v>13.7</v>
      </c>
      <c r="K901" s="26" t="s">
        <v>1191</v>
      </c>
      <c r="L901" s="27" t="str">
        <f t="shared" si="258"/>
        <v>Yes</v>
      </c>
    </row>
    <row r="902" spans="1:12" x14ac:dyDescent="0.25">
      <c r="A902" s="37" t="s">
        <v>1</v>
      </c>
      <c r="B902" s="22" t="s">
        <v>49</v>
      </c>
      <c r="C902" s="23">
        <v>4.9238595155000002</v>
      </c>
      <c r="D902" s="24" t="str">
        <f t="shared" si="255"/>
        <v>N/A</v>
      </c>
      <c r="E902" s="23">
        <v>4.6590648436000004</v>
      </c>
      <c r="F902" s="24" t="str">
        <f t="shared" si="256"/>
        <v>N/A</v>
      </c>
      <c r="G902" s="23">
        <v>4.7672801434999998</v>
      </c>
      <c r="H902" s="24" t="str">
        <f t="shared" si="257"/>
        <v>N/A</v>
      </c>
      <c r="I902" s="25">
        <v>-5.38</v>
      </c>
      <c r="J902" s="25">
        <v>2.323</v>
      </c>
      <c r="K902" s="26" t="s">
        <v>1191</v>
      </c>
      <c r="L902" s="27" t="str">
        <f t="shared" si="258"/>
        <v>Yes</v>
      </c>
    </row>
    <row r="903" spans="1:12" x14ac:dyDescent="0.25">
      <c r="A903" s="39" t="s">
        <v>523</v>
      </c>
      <c r="B903" s="22" t="s">
        <v>49</v>
      </c>
      <c r="C903" s="23">
        <v>7.0058394160999997</v>
      </c>
      <c r="D903" s="24" t="str">
        <f t="shared" si="255"/>
        <v>N/A</v>
      </c>
      <c r="E903" s="23">
        <v>7.6977611939999999</v>
      </c>
      <c r="F903" s="24" t="str">
        <f t="shared" si="256"/>
        <v>N/A</v>
      </c>
      <c r="G903" s="23">
        <v>7.7953091684000002</v>
      </c>
      <c r="H903" s="24" t="str">
        <f t="shared" si="257"/>
        <v>N/A</v>
      </c>
      <c r="I903" s="25">
        <v>9.8759999999999994</v>
      </c>
      <c r="J903" s="25">
        <v>1.2669999999999999</v>
      </c>
      <c r="K903" s="26" t="s">
        <v>1191</v>
      </c>
      <c r="L903" s="27" t="str">
        <f t="shared" si="258"/>
        <v>Yes</v>
      </c>
    </row>
    <row r="904" spans="1:12" x14ac:dyDescent="0.25">
      <c r="A904" s="39" t="s">
        <v>526</v>
      </c>
      <c r="B904" s="22" t="s">
        <v>49</v>
      </c>
      <c r="C904" s="23">
        <v>11.293577021000001</v>
      </c>
      <c r="D904" s="24" t="str">
        <f t="shared" si="255"/>
        <v>N/A</v>
      </c>
      <c r="E904" s="23">
        <v>11.088895699</v>
      </c>
      <c r="F904" s="24" t="str">
        <f t="shared" si="256"/>
        <v>N/A</v>
      </c>
      <c r="G904" s="23">
        <v>11.332286195</v>
      </c>
      <c r="H904" s="24" t="str">
        <f t="shared" si="257"/>
        <v>N/A</v>
      </c>
      <c r="I904" s="25">
        <v>-1.81</v>
      </c>
      <c r="J904" s="25">
        <v>2.1949999999999998</v>
      </c>
      <c r="K904" s="26" t="s">
        <v>1191</v>
      </c>
      <c r="L904" s="27" t="str">
        <f t="shared" si="258"/>
        <v>Yes</v>
      </c>
    </row>
    <row r="905" spans="1:12" x14ac:dyDescent="0.25">
      <c r="A905" s="39" t="s">
        <v>529</v>
      </c>
      <c r="B905" s="22" t="s">
        <v>49</v>
      </c>
      <c r="C905" s="23">
        <v>3.7914657369999998</v>
      </c>
      <c r="D905" s="24" t="str">
        <f t="shared" si="255"/>
        <v>N/A</v>
      </c>
      <c r="E905" s="23">
        <v>3.5645213723000002</v>
      </c>
      <c r="F905" s="24" t="str">
        <f t="shared" si="256"/>
        <v>N/A</v>
      </c>
      <c r="G905" s="23">
        <v>3.5242775332999998</v>
      </c>
      <c r="H905" s="24" t="str">
        <f t="shared" si="257"/>
        <v>N/A</v>
      </c>
      <c r="I905" s="25">
        <v>-5.99</v>
      </c>
      <c r="J905" s="25">
        <v>-1.1299999999999999</v>
      </c>
      <c r="K905" s="26" t="s">
        <v>1191</v>
      </c>
      <c r="L905" s="27" t="str">
        <f t="shared" si="258"/>
        <v>Yes</v>
      </c>
    </row>
    <row r="906" spans="1:12" x14ac:dyDescent="0.25">
      <c r="A906" s="39" t="s">
        <v>531</v>
      </c>
      <c r="B906" s="22" t="s">
        <v>49</v>
      </c>
      <c r="C906" s="23">
        <v>3.3552966990000002</v>
      </c>
      <c r="D906" s="24" t="str">
        <f t="shared" si="255"/>
        <v>N/A</v>
      </c>
      <c r="E906" s="23">
        <v>3.3034009047000001</v>
      </c>
      <c r="F906" s="24" t="str">
        <f t="shared" si="256"/>
        <v>N/A</v>
      </c>
      <c r="G906" s="23">
        <v>3.3728099870000001</v>
      </c>
      <c r="H906" s="24" t="str">
        <f t="shared" si="257"/>
        <v>N/A</v>
      </c>
      <c r="I906" s="25">
        <v>-1.55</v>
      </c>
      <c r="J906" s="25">
        <v>2.101</v>
      </c>
      <c r="K906" s="26" t="s">
        <v>1191</v>
      </c>
      <c r="L906" s="27" t="str">
        <f t="shared" si="258"/>
        <v>Yes</v>
      </c>
    </row>
    <row r="907" spans="1:12" x14ac:dyDescent="0.25">
      <c r="A907" s="37" t="s">
        <v>2</v>
      </c>
      <c r="B907" s="22" t="s">
        <v>49</v>
      </c>
      <c r="C907" s="23">
        <v>196.99514675</v>
      </c>
      <c r="D907" s="24" t="str">
        <f t="shared" si="255"/>
        <v>N/A</v>
      </c>
      <c r="E907" s="23">
        <v>212.50392373</v>
      </c>
      <c r="F907" s="24" t="str">
        <f t="shared" si="256"/>
        <v>N/A</v>
      </c>
      <c r="G907" s="23">
        <v>207.98819075</v>
      </c>
      <c r="H907" s="24" t="str">
        <f t="shared" si="257"/>
        <v>N/A</v>
      </c>
      <c r="I907" s="25">
        <v>7.8730000000000002</v>
      </c>
      <c r="J907" s="25">
        <v>-2.13</v>
      </c>
      <c r="K907" s="26" t="s">
        <v>1191</v>
      </c>
      <c r="L907" s="27" t="str">
        <f t="shared" si="258"/>
        <v>Yes</v>
      </c>
    </row>
    <row r="908" spans="1:12" x14ac:dyDescent="0.25">
      <c r="A908" s="39" t="s">
        <v>523</v>
      </c>
      <c r="B908" s="22" t="s">
        <v>49</v>
      </c>
      <c r="C908" s="23">
        <v>254.67285713999999</v>
      </c>
      <c r="D908" s="24" t="str">
        <f t="shared" si="255"/>
        <v>N/A</v>
      </c>
      <c r="E908" s="23">
        <v>254.95961821</v>
      </c>
      <c r="F908" s="24" t="str">
        <f t="shared" si="256"/>
        <v>N/A</v>
      </c>
      <c r="G908" s="23">
        <v>257.10008270999998</v>
      </c>
      <c r="H908" s="24" t="str">
        <f t="shared" si="257"/>
        <v>N/A</v>
      </c>
      <c r="I908" s="25">
        <v>0.11260000000000001</v>
      </c>
      <c r="J908" s="25">
        <v>0.83950000000000002</v>
      </c>
      <c r="K908" s="26" t="s">
        <v>1191</v>
      </c>
      <c r="L908" s="27" t="str">
        <f t="shared" si="258"/>
        <v>Yes</v>
      </c>
    </row>
    <row r="909" spans="1:12" x14ac:dyDescent="0.25">
      <c r="A909" s="39" t="s">
        <v>526</v>
      </c>
      <c r="B909" s="22" t="s">
        <v>49</v>
      </c>
      <c r="C909" s="23">
        <v>236.28468670000001</v>
      </c>
      <c r="D909" s="24" t="str">
        <f t="shared" si="255"/>
        <v>N/A</v>
      </c>
      <c r="E909" s="23">
        <v>233.74061488999999</v>
      </c>
      <c r="F909" s="24" t="str">
        <f t="shared" si="256"/>
        <v>N/A</v>
      </c>
      <c r="G909" s="23">
        <v>229.01746170000001</v>
      </c>
      <c r="H909" s="24" t="str">
        <f t="shared" si="257"/>
        <v>N/A</v>
      </c>
      <c r="I909" s="25">
        <v>-1.08</v>
      </c>
      <c r="J909" s="25">
        <v>-2.02</v>
      </c>
      <c r="K909" s="26" t="s">
        <v>1191</v>
      </c>
      <c r="L909" s="27" t="str">
        <f t="shared" si="258"/>
        <v>Yes</v>
      </c>
    </row>
    <row r="910" spans="1:12" x14ac:dyDescent="0.25">
      <c r="A910" s="39" t="s">
        <v>529</v>
      </c>
      <c r="B910" s="22" t="s">
        <v>49</v>
      </c>
      <c r="C910" s="23">
        <v>28.573790201000001</v>
      </c>
      <c r="D910" s="24" t="str">
        <f t="shared" si="255"/>
        <v>N/A</v>
      </c>
      <c r="E910" s="23">
        <v>23.751529988000001</v>
      </c>
      <c r="F910" s="24" t="str">
        <f t="shared" si="256"/>
        <v>N/A</v>
      </c>
      <c r="G910" s="23">
        <v>25.107854630999999</v>
      </c>
      <c r="H910" s="24" t="str">
        <f t="shared" si="257"/>
        <v>N/A</v>
      </c>
      <c r="I910" s="25">
        <v>-16.899999999999999</v>
      </c>
      <c r="J910" s="25">
        <v>5.71</v>
      </c>
      <c r="K910" s="26" t="s">
        <v>1191</v>
      </c>
      <c r="L910" s="27" t="str">
        <f t="shared" si="258"/>
        <v>Yes</v>
      </c>
    </row>
    <row r="911" spans="1:12" x14ac:dyDescent="0.25">
      <c r="A911" s="39" t="s">
        <v>531</v>
      </c>
      <c r="B911" s="22" t="s">
        <v>49</v>
      </c>
      <c r="C911" s="23">
        <v>23.057971014</v>
      </c>
      <c r="D911" s="24" t="str">
        <f t="shared" si="255"/>
        <v>N/A</v>
      </c>
      <c r="E911" s="23">
        <v>23.793650794000001</v>
      </c>
      <c r="F911" s="24" t="str">
        <f t="shared" si="256"/>
        <v>N/A</v>
      </c>
      <c r="G911" s="23">
        <v>23.955223880999998</v>
      </c>
      <c r="H911" s="24" t="str">
        <f t="shared" si="257"/>
        <v>N/A</v>
      </c>
      <c r="I911" s="25">
        <v>3.1909999999999998</v>
      </c>
      <c r="J911" s="25">
        <v>0.67910000000000004</v>
      </c>
      <c r="K911" s="26" t="s">
        <v>1191</v>
      </c>
      <c r="L911" s="27" t="str">
        <f t="shared" si="258"/>
        <v>Yes</v>
      </c>
    </row>
    <row r="912" spans="1:12" x14ac:dyDescent="0.25">
      <c r="A912" s="37" t="s">
        <v>158</v>
      </c>
      <c r="B912" s="22" t="s">
        <v>49</v>
      </c>
      <c r="C912" s="29">
        <v>3.5554427746999999</v>
      </c>
      <c r="D912" s="24" t="str">
        <f t="shared" si="255"/>
        <v>N/A</v>
      </c>
      <c r="E912" s="29">
        <v>3.3998671582000002</v>
      </c>
      <c r="F912" s="24" t="str">
        <f t="shared" si="256"/>
        <v>N/A</v>
      </c>
      <c r="G912" s="29">
        <v>3.4201328207000001</v>
      </c>
      <c r="H912" s="24" t="str">
        <f t="shared" si="257"/>
        <v>N/A</v>
      </c>
      <c r="I912" s="25">
        <v>-4.38</v>
      </c>
      <c r="J912" s="25">
        <v>0.59609999999999996</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24</v>
      </c>
      <c r="D914" s="24" t="str">
        <f t="shared" ref="D914:D924" si="259">IF($B914="N/A","N/A",IF(C914&gt;10,"No",IF(C914&lt;-10,"No","Yes")))</f>
        <v>N/A</v>
      </c>
      <c r="E914" s="23">
        <v>15</v>
      </c>
      <c r="F914" s="24" t="str">
        <f t="shared" ref="F914:F924" si="260">IF($B914="N/A","N/A",IF(E914&gt;10,"No",IF(E914&lt;-10,"No","Yes")))</f>
        <v>N/A</v>
      </c>
      <c r="G914" s="23">
        <v>38</v>
      </c>
      <c r="H914" s="24" t="str">
        <f t="shared" ref="H914:H924" si="261">IF($B914="N/A","N/A",IF(G914&gt;10,"No",IF(G914&lt;-10,"No","Yes")))</f>
        <v>N/A</v>
      </c>
      <c r="I914" s="25">
        <v>-37.5</v>
      </c>
      <c r="J914" s="25">
        <v>153.30000000000001</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113</v>
      </c>
      <c r="D915" s="24" t="str">
        <f t="shared" si="259"/>
        <v>N/A</v>
      </c>
      <c r="E915" s="23">
        <v>124</v>
      </c>
      <c r="F915" s="24" t="str">
        <f t="shared" si="260"/>
        <v>N/A</v>
      </c>
      <c r="G915" s="23">
        <v>175</v>
      </c>
      <c r="H915" s="24" t="str">
        <f t="shared" si="261"/>
        <v>N/A</v>
      </c>
      <c r="I915" s="25">
        <v>9.7349999999999994</v>
      </c>
      <c r="J915" s="25">
        <v>41.13</v>
      </c>
      <c r="K915" s="38" t="s">
        <v>49</v>
      </c>
      <c r="L915" s="27" t="str">
        <f t="shared" si="262"/>
        <v>N/A</v>
      </c>
    </row>
    <row r="916" spans="1:12" x14ac:dyDescent="0.25">
      <c r="A916" s="39" t="s">
        <v>569</v>
      </c>
      <c r="B916" s="22" t="s">
        <v>49</v>
      </c>
      <c r="C916" s="23">
        <v>63</v>
      </c>
      <c r="D916" s="24" t="str">
        <f t="shared" si="259"/>
        <v>N/A</v>
      </c>
      <c r="E916" s="23">
        <v>67</v>
      </c>
      <c r="F916" s="24" t="str">
        <f t="shared" si="260"/>
        <v>N/A</v>
      </c>
      <c r="G916" s="23">
        <v>102</v>
      </c>
      <c r="H916" s="24" t="str">
        <f t="shared" si="261"/>
        <v>N/A</v>
      </c>
      <c r="I916" s="25">
        <v>6.3490000000000002</v>
      </c>
      <c r="J916" s="25">
        <v>52.24</v>
      </c>
      <c r="K916" s="38" t="s">
        <v>49</v>
      </c>
      <c r="L916" s="27" t="str">
        <f t="shared" si="262"/>
        <v>N/A</v>
      </c>
    </row>
    <row r="917" spans="1:12" x14ac:dyDescent="0.25">
      <c r="A917" s="39" t="s">
        <v>570</v>
      </c>
      <c r="B917" s="22" t="s">
        <v>49</v>
      </c>
      <c r="C917" s="23">
        <v>11</v>
      </c>
      <c r="D917" s="24" t="str">
        <f t="shared" si="259"/>
        <v>N/A</v>
      </c>
      <c r="E917" s="23">
        <v>0</v>
      </c>
      <c r="F917" s="24" t="str">
        <f t="shared" si="260"/>
        <v>N/A</v>
      </c>
      <c r="G917" s="23">
        <v>0</v>
      </c>
      <c r="H917" s="24" t="str">
        <f t="shared" si="261"/>
        <v>N/A</v>
      </c>
      <c r="I917" s="25">
        <v>-100</v>
      </c>
      <c r="J917" s="25" t="s">
        <v>1205</v>
      </c>
      <c r="K917" s="38" t="s">
        <v>49</v>
      </c>
      <c r="L917" s="27" t="str">
        <f t="shared" si="262"/>
        <v>N/A</v>
      </c>
    </row>
    <row r="918" spans="1:12" x14ac:dyDescent="0.25">
      <c r="A918" s="39" t="s">
        <v>571</v>
      </c>
      <c r="B918" s="22" t="s">
        <v>49</v>
      </c>
      <c r="C918" s="23">
        <v>45</v>
      </c>
      <c r="D918" s="24" t="str">
        <f t="shared" si="259"/>
        <v>N/A</v>
      </c>
      <c r="E918" s="23">
        <v>47</v>
      </c>
      <c r="F918" s="24" t="str">
        <f t="shared" si="260"/>
        <v>N/A</v>
      </c>
      <c r="G918" s="23">
        <v>62</v>
      </c>
      <c r="H918" s="24" t="str">
        <f t="shared" si="261"/>
        <v>N/A</v>
      </c>
      <c r="I918" s="25">
        <v>4.444</v>
      </c>
      <c r="J918" s="25">
        <v>31.91</v>
      </c>
      <c r="K918" s="38" t="s">
        <v>49</v>
      </c>
      <c r="L918" s="27" t="str">
        <f t="shared" si="262"/>
        <v>N/A</v>
      </c>
    </row>
    <row r="919" spans="1:12" x14ac:dyDescent="0.25">
      <c r="A919" s="39" t="s">
        <v>572</v>
      </c>
      <c r="B919" s="22" t="s">
        <v>49</v>
      </c>
      <c r="C919" s="23">
        <v>336</v>
      </c>
      <c r="D919" s="24" t="str">
        <f t="shared" si="259"/>
        <v>N/A</v>
      </c>
      <c r="E919" s="23">
        <v>460</v>
      </c>
      <c r="F919" s="24" t="str">
        <f t="shared" si="260"/>
        <v>N/A</v>
      </c>
      <c r="G919" s="23">
        <v>644</v>
      </c>
      <c r="H919" s="24" t="str">
        <f t="shared" si="261"/>
        <v>N/A</v>
      </c>
      <c r="I919" s="25">
        <v>36.9</v>
      </c>
      <c r="J919" s="25">
        <v>40</v>
      </c>
      <c r="K919" s="38" t="s">
        <v>49</v>
      </c>
      <c r="L919" s="27" t="str">
        <f t="shared" si="262"/>
        <v>N/A</v>
      </c>
    </row>
    <row r="920" spans="1:12" x14ac:dyDescent="0.25">
      <c r="A920" s="37" t="s">
        <v>741</v>
      </c>
      <c r="B920" s="22" t="s">
        <v>49</v>
      </c>
      <c r="C920" s="28">
        <v>2274719</v>
      </c>
      <c r="D920" s="24" t="str">
        <f t="shared" si="259"/>
        <v>N/A</v>
      </c>
      <c r="E920" s="28">
        <v>2434861</v>
      </c>
      <c r="F920" s="24" t="str">
        <f t="shared" si="260"/>
        <v>N/A</v>
      </c>
      <c r="G920" s="28">
        <v>6702838</v>
      </c>
      <c r="H920" s="24" t="str">
        <f t="shared" si="261"/>
        <v>N/A</v>
      </c>
      <c r="I920" s="25">
        <v>7.04</v>
      </c>
      <c r="J920" s="25">
        <v>175.3</v>
      </c>
      <c r="K920" s="38" t="s">
        <v>49</v>
      </c>
      <c r="L920" s="27" t="str">
        <f t="shared" si="262"/>
        <v>N/A</v>
      </c>
    </row>
    <row r="921" spans="1:12" x14ac:dyDescent="0.25">
      <c r="A921" s="39" t="s">
        <v>573</v>
      </c>
      <c r="B921" s="22" t="s">
        <v>49</v>
      </c>
      <c r="C921" s="28">
        <v>1952307</v>
      </c>
      <c r="D921" s="24" t="str">
        <f t="shared" si="259"/>
        <v>N/A</v>
      </c>
      <c r="E921" s="28">
        <v>2347669</v>
      </c>
      <c r="F921" s="24" t="str">
        <f t="shared" si="260"/>
        <v>N/A</v>
      </c>
      <c r="G921" s="28">
        <v>4419545</v>
      </c>
      <c r="H921" s="24" t="str">
        <f t="shared" si="261"/>
        <v>N/A</v>
      </c>
      <c r="I921" s="25">
        <v>20.25</v>
      </c>
      <c r="J921" s="25">
        <v>88.25</v>
      </c>
      <c r="K921" s="38" t="s">
        <v>49</v>
      </c>
      <c r="L921" s="27" t="str">
        <f t="shared" si="262"/>
        <v>N/A</v>
      </c>
    </row>
    <row r="922" spans="1:12" x14ac:dyDescent="0.25">
      <c r="A922" s="39" t="s">
        <v>567</v>
      </c>
      <c r="B922" s="22" t="s">
        <v>49</v>
      </c>
      <c r="C922" s="28">
        <v>213203</v>
      </c>
      <c r="D922" s="24" t="str">
        <f t="shared" si="259"/>
        <v>N/A</v>
      </c>
      <c r="E922" s="28">
        <v>175897</v>
      </c>
      <c r="F922" s="24" t="str">
        <f t="shared" si="260"/>
        <v>N/A</v>
      </c>
      <c r="G922" s="28">
        <v>174916</v>
      </c>
      <c r="H922" s="24" t="str">
        <f t="shared" si="261"/>
        <v>N/A</v>
      </c>
      <c r="I922" s="25">
        <v>-17.5</v>
      </c>
      <c r="J922" s="25">
        <v>-0.55800000000000005</v>
      </c>
      <c r="K922" s="38" t="s">
        <v>49</v>
      </c>
      <c r="L922" s="27" t="str">
        <f t="shared" si="262"/>
        <v>N/A</v>
      </c>
    </row>
    <row r="923" spans="1:12" x14ac:dyDescent="0.25">
      <c r="A923" s="39" t="s">
        <v>220</v>
      </c>
      <c r="B923" s="22" t="s">
        <v>49</v>
      </c>
      <c r="C923" s="28">
        <v>1495261</v>
      </c>
      <c r="D923" s="24" t="str">
        <f t="shared" si="259"/>
        <v>N/A</v>
      </c>
      <c r="E923" s="28">
        <v>1389967</v>
      </c>
      <c r="F923" s="24" t="str">
        <f t="shared" si="260"/>
        <v>N/A</v>
      </c>
      <c r="G923" s="28">
        <v>2975363</v>
      </c>
      <c r="H923" s="24" t="str">
        <f t="shared" si="261"/>
        <v>N/A</v>
      </c>
      <c r="I923" s="25">
        <v>-7.04</v>
      </c>
      <c r="J923" s="25">
        <v>114.1</v>
      </c>
      <c r="K923" s="38" t="s">
        <v>49</v>
      </c>
      <c r="L923" s="27" t="str">
        <f t="shared" si="262"/>
        <v>N/A</v>
      </c>
    </row>
    <row r="924" spans="1:12" x14ac:dyDescent="0.25">
      <c r="A924" s="39" t="s">
        <v>627</v>
      </c>
      <c r="B924" s="22" t="s">
        <v>49</v>
      </c>
      <c r="C924" s="28">
        <v>803396</v>
      </c>
      <c r="D924" s="24" t="str">
        <f t="shared" si="259"/>
        <v>N/A</v>
      </c>
      <c r="E924" s="28">
        <v>503383</v>
      </c>
      <c r="F924" s="24" t="str">
        <f t="shared" si="260"/>
        <v>N/A</v>
      </c>
      <c r="G924" s="28">
        <v>521901</v>
      </c>
      <c r="H924" s="24" t="str">
        <f t="shared" si="261"/>
        <v>N/A</v>
      </c>
      <c r="I924" s="25">
        <v>-37.299999999999997</v>
      </c>
      <c r="J924" s="25">
        <v>3.6789999999999998</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19406109</v>
      </c>
      <c r="D926" s="24" t="str">
        <f t="shared" ref="D926:D940" si="263">IF($B926="N/A","N/A",IF(C926&gt;10,"No",IF(C926&lt;-10,"No","Yes")))</f>
        <v>N/A</v>
      </c>
      <c r="E926" s="28">
        <v>22525986</v>
      </c>
      <c r="F926" s="24" t="str">
        <f t="shared" ref="F926:F940" si="264">IF($B926="N/A","N/A",IF(E926&gt;10,"No",IF(E926&lt;-10,"No","Yes")))</f>
        <v>N/A</v>
      </c>
      <c r="G926" s="28">
        <v>13229574</v>
      </c>
      <c r="H926" s="24" t="str">
        <f t="shared" ref="H926:H940" si="265">IF($B926="N/A","N/A",IF(G926&gt;10,"No",IF(G926&lt;-10,"No","Yes")))</f>
        <v>N/A</v>
      </c>
      <c r="I926" s="25">
        <v>16.079999999999998</v>
      </c>
      <c r="J926" s="25">
        <v>-41.3</v>
      </c>
      <c r="K926" s="26" t="s">
        <v>1191</v>
      </c>
      <c r="L926" s="27" t="str">
        <f t="shared" ref="L926:L940" si="266">IF(J926="Div by 0", "N/A", IF(K926="N/A","N/A", IF(J926&gt;VALUE(MID(K926,1,2)), "No", IF(J926&lt;-1*VALUE(MID(K926,1,2)), "No", "Yes"))))</f>
        <v>No</v>
      </c>
    </row>
    <row r="927" spans="1:12" x14ac:dyDescent="0.25">
      <c r="A927" s="37" t="s">
        <v>575</v>
      </c>
      <c r="B927" s="22" t="s">
        <v>49</v>
      </c>
      <c r="C927" s="23">
        <v>104939</v>
      </c>
      <c r="D927" s="24" t="str">
        <f t="shared" si="263"/>
        <v>N/A</v>
      </c>
      <c r="E927" s="23">
        <v>115650</v>
      </c>
      <c r="F927" s="24" t="str">
        <f t="shared" si="264"/>
        <v>N/A</v>
      </c>
      <c r="G927" s="23">
        <v>56645</v>
      </c>
      <c r="H927" s="24" t="str">
        <f t="shared" si="265"/>
        <v>N/A</v>
      </c>
      <c r="I927" s="25">
        <v>10.210000000000001</v>
      </c>
      <c r="J927" s="25">
        <v>-51</v>
      </c>
      <c r="K927" s="26" t="s">
        <v>1191</v>
      </c>
      <c r="L927" s="27" t="str">
        <f t="shared" si="266"/>
        <v>No</v>
      </c>
    </row>
    <row r="928" spans="1:12" x14ac:dyDescent="0.25">
      <c r="A928" s="37" t="s">
        <v>576</v>
      </c>
      <c r="B928" s="22" t="s">
        <v>49</v>
      </c>
      <c r="C928" s="28">
        <v>184.9275198</v>
      </c>
      <c r="D928" s="24" t="str">
        <f t="shared" si="263"/>
        <v>N/A</v>
      </c>
      <c r="E928" s="28">
        <v>194.77722438000001</v>
      </c>
      <c r="F928" s="24" t="str">
        <f t="shared" si="264"/>
        <v>N/A</v>
      </c>
      <c r="G928" s="28">
        <v>233.55237002000001</v>
      </c>
      <c r="H928" s="24" t="str">
        <f t="shared" si="265"/>
        <v>N/A</v>
      </c>
      <c r="I928" s="25">
        <v>5.3259999999999996</v>
      </c>
      <c r="J928" s="25">
        <v>19.91</v>
      </c>
      <c r="K928" s="26" t="s">
        <v>1191</v>
      </c>
      <c r="L928" s="27" t="str">
        <f t="shared" si="266"/>
        <v>Yes</v>
      </c>
    </row>
    <row r="929" spans="1:12" x14ac:dyDescent="0.25">
      <c r="A929" s="37" t="s">
        <v>577</v>
      </c>
      <c r="B929" s="22" t="s">
        <v>49</v>
      </c>
      <c r="C929" s="28">
        <v>48718614</v>
      </c>
      <c r="D929" s="24" t="str">
        <f t="shared" si="263"/>
        <v>N/A</v>
      </c>
      <c r="E929" s="28">
        <v>46876822</v>
      </c>
      <c r="F929" s="24" t="str">
        <f t="shared" si="264"/>
        <v>N/A</v>
      </c>
      <c r="G929" s="28">
        <v>52963214</v>
      </c>
      <c r="H929" s="24" t="str">
        <f t="shared" si="265"/>
        <v>N/A</v>
      </c>
      <c r="I929" s="25">
        <v>-3.78</v>
      </c>
      <c r="J929" s="25">
        <v>12.98</v>
      </c>
      <c r="K929" s="26" t="s">
        <v>1191</v>
      </c>
      <c r="L929" s="27" t="str">
        <f t="shared" si="266"/>
        <v>Yes</v>
      </c>
    </row>
    <row r="930" spans="1:12" x14ac:dyDescent="0.25">
      <c r="A930" s="37" t="s">
        <v>578</v>
      </c>
      <c r="B930" s="22" t="s">
        <v>49</v>
      </c>
      <c r="C930" s="23">
        <v>152617</v>
      </c>
      <c r="D930" s="24" t="str">
        <f t="shared" si="263"/>
        <v>N/A</v>
      </c>
      <c r="E930" s="23">
        <v>143827</v>
      </c>
      <c r="F930" s="24" t="str">
        <f t="shared" si="264"/>
        <v>N/A</v>
      </c>
      <c r="G930" s="23">
        <v>156763</v>
      </c>
      <c r="H930" s="24" t="str">
        <f t="shared" si="265"/>
        <v>N/A</v>
      </c>
      <c r="I930" s="25">
        <v>-5.76</v>
      </c>
      <c r="J930" s="25">
        <v>8.9939999999999998</v>
      </c>
      <c r="K930" s="26" t="s">
        <v>1191</v>
      </c>
      <c r="L930" s="27" t="str">
        <f t="shared" si="266"/>
        <v>Yes</v>
      </c>
    </row>
    <row r="931" spans="1:12" x14ac:dyDescent="0.25">
      <c r="A931" s="37" t="s">
        <v>579</v>
      </c>
      <c r="B931" s="22" t="s">
        <v>49</v>
      </c>
      <c r="C931" s="28">
        <v>319.22141046000002</v>
      </c>
      <c r="D931" s="24" t="str">
        <f t="shared" si="263"/>
        <v>N/A</v>
      </c>
      <c r="E931" s="28">
        <v>325.92504883999999</v>
      </c>
      <c r="F931" s="24" t="str">
        <f t="shared" si="264"/>
        <v>N/A</v>
      </c>
      <c r="G931" s="28">
        <v>337.855323</v>
      </c>
      <c r="H931" s="24" t="str">
        <f t="shared" si="265"/>
        <v>N/A</v>
      </c>
      <c r="I931" s="25">
        <v>2.1</v>
      </c>
      <c r="J931" s="25">
        <v>3.66</v>
      </c>
      <c r="K931" s="26" t="s">
        <v>1191</v>
      </c>
      <c r="L931" s="27" t="str">
        <f t="shared" si="266"/>
        <v>Yes</v>
      </c>
    </row>
    <row r="932" spans="1:12" x14ac:dyDescent="0.25">
      <c r="A932" s="37" t="s">
        <v>589</v>
      </c>
      <c r="B932" s="22" t="s">
        <v>49</v>
      </c>
      <c r="C932" s="28">
        <v>50506545</v>
      </c>
      <c r="D932" s="24" t="str">
        <f t="shared" si="263"/>
        <v>N/A</v>
      </c>
      <c r="E932" s="28">
        <v>55224451</v>
      </c>
      <c r="F932" s="24" t="str">
        <f t="shared" si="264"/>
        <v>N/A</v>
      </c>
      <c r="G932" s="28">
        <v>66088859</v>
      </c>
      <c r="H932" s="24" t="str">
        <f t="shared" si="265"/>
        <v>N/A</v>
      </c>
      <c r="I932" s="25">
        <v>9.3409999999999993</v>
      </c>
      <c r="J932" s="25">
        <v>19.670000000000002</v>
      </c>
      <c r="K932" s="26" t="s">
        <v>1191</v>
      </c>
      <c r="L932" s="27" t="str">
        <f t="shared" si="266"/>
        <v>Yes</v>
      </c>
    </row>
    <row r="933" spans="1:12" x14ac:dyDescent="0.25">
      <c r="A933" s="37" t="s">
        <v>591</v>
      </c>
      <c r="B933" s="22" t="s">
        <v>49</v>
      </c>
      <c r="C933" s="23">
        <v>86314</v>
      </c>
      <c r="D933" s="24" t="str">
        <f t="shared" si="263"/>
        <v>N/A</v>
      </c>
      <c r="E933" s="23">
        <v>90409</v>
      </c>
      <c r="F933" s="24" t="str">
        <f t="shared" si="264"/>
        <v>N/A</v>
      </c>
      <c r="G933" s="23">
        <v>103572</v>
      </c>
      <c r="H933" s="24" t="str">
        <f t="shared" si="265"/>
        <v>N/A</v>
      </c>
      <c r="I933" s="25">
        <v>4.7439999999999998</v>
      </c>
      <c r="J933" s="25">
        <v>14.56</v>
      </c>
      <c r="K933" s="26" t="s">
        <v>1191</v>
      </c>
      <c r="L933" s="27" t="str">
        <f t="shared" si="266"/>
        <v>Yes</v>
      </c>
    </row>
    <row r="934" spans="1:12" x14ac:dyDescent="0.25">
      <c r="A934" s="37" t="s">
        <v>590</v>
      </c>
      <c r="B934" s="22" t="s">
        <v>49</v>
      </c>
      <c r="C934" s="28">
        <v>585.14893297000003</v>
      </c>
      <c r="D934" s="24" t="str">
        <f t="shared" si="263"/>
        <v>N/A</v>
      </c>
      <c r="E934" s="28">
        <v>610.82913206000001</v>
      </c>
      <c r="F934" s="24" t="str">
        <f t="shared" si="264"/>
        <v>N/A</v>
      </c>
      <c r="G934" s="28">
        <v>638.09580774999995</v>
      </c>
      <c r="H934" s="24" t="str">
        <f t="shared" si="265"/>
        <v>N/A</v>
      </c>
      <c r="I934" s="25">
        <v>4.3890000000000002</v>
      </c>
      <c r="J934" s="25">
        <v>4.4640000000000004</v>
      </c>
      <c r="K934" s="26" t="s">
        <v>1191</v>
      </c>
      <c r="L934" s="27" t="str">
        <f t="shared" si="266"/>
        <v>Yes</v>
      </c>
    </row>
    <row r="935" spans="1:12" x14ac:dyDescent="0.25">
      <c r="A935" s="37" t="s">
        <v>580</v>
      </c>
      <c r="B935" s="22" t="s">
        <v>49</v>
      </c>
      <c r="C935" s="28">
        <v>11752</v>
      </c>
      <c r="D935" s="24" t="str">
        <f t="shared" si="263"/>
        <v>N/A</v>
      </c>
      <c r="E935" s="28">
        <v>2708</v>
      </c>
      <c r="F935" s="24" t="str">
        <f t="shared" si="264"/>
        <v>N/A</v>
      </c>
      <c r="G935" s="28">
        <v>1320</v>
      </c>
      <c r="H935" s="24" t="str">
        <f t="shared" si="265"/>
        <v>N/A</v>
      </c>
      <c r="I935" s="25">
        <v>-77</v>
      </c>
      <c r="J935" s="25">
        <v>-51.3</v>
      </c>
      <c r="K935" s="26" t="s">
        <v>1191</v>
      </c>
      <c r="L935" s="27" t="str">
        <f t="shared" si="266"/>
        <v>No</v>
      </c>
    </row>
    <row r="936" spans="1:12" x14ac:dyDescent="0.25">
      <c r="A936" s="37" t="s">
        <v>581</v>
      </c>
      <c r="B936" s="22" t="s">
        <v>49</v>
      </c>
      <c r="C936" s="23">
        <v>19</v>
      </c>
      <c r="D936" s="24" t="str">
        <f t="shared" si="263"/>
        <v>N/A</v>
      </c>
      <c r="E936" s="23">
        <v>11</v>
      </c>
      <c r="F936" s="24" t="str">
        <f t="shared" si="264"/>
        <v>N/A</v>
      </c>
      <c r="G936" s="23">
        <v>11</v>
      </c>
      <c r="H936" s="24" t="str">
        <f t="shared" si="265"/>
        <v>N/A</v>
      </c>
      <c r="I936" s="25">
        <v>-63.2</v>
      </c>
      <c r="J936" s="25">
        <v>-42.9</v>
      </c>
      <c r="K936" s="26" t="s">
        <v>1191</v>
      </c>
      <c r="L936" s="27" t="str">
        <f t="shared" si="266"/>
        <v>No</v>
      </c>
    </row>
    <row r="937" spans="1:12" x14ac:dyDescent="0.25">
      <c r="A937" s="37" t="s">
        <v>582</v>
      </c>
      <c r="B937" s="22" t="s">
        <v>49</v>
      </c>
      <c r="C937" s="28">
        <v>618.52631579000001</v>
      </c>
      <c r="D937" s="24" t="str">
        <f t="shared" si="263"/>
        <v>N/A</v>
      </c>
      <c r="E937" s="28">
        <v>386.85714286000001</v>
      </c>
      <c r="F937" s="24" t="str">
        <f t="shared" si="264"/>
        <v>N/A</v>
      </c>
      <c r="G937" s="28">
        <v>330</v>
      </c>
      <c r="H937" s="24" t="str">
        <f t="shared" si="265"/>
        <v>N/A</v>
      </c>
      <c r="I937" s="25">
        <v>-37.5</v>
      </c>
      <c r="J937" s="25">
        <v>-14.7</v>
      </c>
      <c r="K937" s="26" t="s">
        <v>1191</v>
      </c>
      <c r="L937" s="27" t="str">
        <f t="shared" si="266"/>
        <v>Yes</v>
      </c>
    </row>
    <row r="938" spans="1:12" ht="12.75" customHeight="1" x14ac:dyDescent="0.25">
      <c r="A938" s="37" t="s">
        <v>848</v>
      </c>
      <c r="B938" s="22" t="s">
        <v>49</v>
      </c>
      <c r="C938" s="28">
        <v>424090469</v>
      </c>
      <c r="D938" s="24" t="str">
        <f t="shared" si="263"/>
        <v>N/A</v>
      </c>
      <c r="E938" s="28">
        <v>518384820</v>
      </c>
      <c r="F938" s="24" t="str">
        <f t="shared" si="264"/>
        <v>N/A</v>
      </c>
      <c r="G938" s="28">
        <v>597647407</v>
      </c>
      <c r="H938" s="24" t="str">
        <f t="shared" si="265"/>
        <v>N/A</v>
      </c>
      <c r="I938" s="25">
        <v>22.23</v>
      </c>
      <c r="J938" s="25">
        <v>15.29</v>
      </c>
      <c r="K938" s="26" t="s">
        <v>1191</v>
      </c>
      <c r="L938" s="27" t="str">
        <f t="shared" si="266"/>
        <v>Yes</v>
      </c>
    </row>
    <row r="939" spans="1:12" x14ac:dyDescent="0.25">
      <c r="A939" s="37" t="s">
        <v>583</v>
      </c>
      <c r="B939" s="22" t="s">
        <v>49</v>
      </c>
      <c r="C939" s="23">
        <v>19369</v>
      </c>
      <c r="D939" s="24" t="str">
        <f t="shared" si="263"/>
        <v>N/A</v>
      </c>
      <c r="E939" s="23">
        <v>20748</v>
      </c>
      <c r="F939" s="24" t="str">
        <f t="shared" si="264"/>
        <v>N/A</v>
      </c>
      <c r="G939" s="23">
        <v>22521</v>
      </c>
      <c r="H939" s="24" t="str">
        <f t="shared" si="265"/>
        <v>N/A</v>
      </c>
      <c r="I939" s="25">
        <v>7.12</v>
      </c>
      <c r="J939" s="25">
        <v>8.5449999999999999</v>
      </c>
      <c r="K939" s="26" t="s">
        <v>1191</v>
      </c>
      <c r="L939" s="27" t="str">
        <f t="shared" si="266"/>
        <v>Yes</v>
      </c>
    </row>
    <row r="940" spans="1:12" x14ac:dyDescent="0.25">
      <c r="A940" s="37" t="s">
        <v>584</v>
      </c>
      <c r="B940" s="22" t="s">
        <v>49</v>
      </c>
      <c r="C940" s="28">
        <v>21895.320822000001</v>
      </c>
      <c r="D940" s="24" t="str">
        <f t="shared" si="263"/>
        <v>N/A</v>
      </c>
      <c r="E940" s="28">
        <v>24984.809138000001</v>
      </c>
      <c r="F940" s="24" t="str">
        <f t="shared" si="264"/>
        <v>N/A</v>
      </c>
      <c r="G940" s="28">
        <v>26537.338795</v>
      </c>
      <c r="H940" s="24" t="str">
        <f t="shared" si="265"/>
        <v>N/A</v>
      </c>
      <c r="I940" s="25">
        <v>14.11</v>
      </c>
      <c r="J940" s="25">
        <v>6.2140000000000004</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716399619</v>
      </c>
      <c r="D942" s="24" t="str">
        <f t="shared" ref="D942:D965" si="267">IF($B942="N/A","N/A",IF(C942&gt;10,"No",IF(C942&lt;-10,"No","Yes")))</f>
        <v>N/A</v>
      </c>
      <c r="E942" s="38">
        <v>856397604</v>
      </c>
      <c r="F942" s="24" t="str">
        <f t="shared" ref="F942:F965" si="268">IF($B942="N/A","N/A",IF(E942&gt;10,"No",IF(E942&lt;-10,"No","Yes")))</f>
        <v>N/A</v>
      </c>
      <c r="G942" s="38">
        <v>1020187379</v>
      </c>
      <c r="H942" s="24" t="str">
        <f t="shared" ref="H942:H965" si="269">IF($B942="N/A","N/A",IF(G942&gt;10,"No",IF(G942&lt;-10,"No","Yes")))</f>
        <v>N/A</v>
      </c>
      <c r="I942" s="25">
        <v>19.54</v>
      </c>
      <c r="J942" s="25">
        <v>19.13</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37001</v>
      </c>
      <c r="D943" s="24" t="str">
        <f t="shared" si="267"/>
        <v>N/A</v>
      </c>
      <c r="E943" s="30">
        <v>38150</v>
      </c>
      <c r="F943" s="24" t="str">
        <f t="shared" si="268"/>
        <v>N/A</v>
      </c>
      <c r="G943" s="30">
        <v>43132</v>
      </c>
      <c r="H943" s="24" t="str">
        <f t="shared" si="269"/>
        <v>N/A</v>
      </c>
      <c r="I943" s="25">
        <v>3.105</v>
      </c>
      <c r="J943" s="25">
        <v>13.06</v>
      </c>
      <c r="K943" s="26" t="s">
        <v>1191</v>
      </c>
      <c r="L943" s="27" t="str">
        <f t="shared" si="270"/>
        <v>Yes</v>
      </c>
    </row>
    <row r="944" spans="1:12" ht="12.75" customHeight="1" x14ac:dyDescent="0.25">
      <c r="A944" s="40" t="s">
        <v>743</v>
      </c>
      <c r="B944" s="22" t="s">
        <v>49</v>
      </c>
      <c r="C944" s="38">
        <v>19361.628578</v>
      </c>
      <c r="D944" s="24" t="str">
        <f t="shared" si="267"/>
        <v>N/A</v>
      </c>
      <c r="E944" s="38">
        <v>22448.167863999999</v>
      </c>
      <c r="F944" s="24" t="str">
        <f t="shared" si="268"/>
        <v>N/A</v>
      </c>
      <c r="G944" s="38">
        <v>23652.679658000001</v>
      </c>
      <c r="H944" s="24" t="str">
        <f t="shared" si="269"/>
        <v>N/A</v>
      </c>
      <c r="I944" s="25">
        <v>15.94</v>
      </c>
      <c r="J944" s="25">
        <v>5.3659999999999997</v>
      </c>
      <c r="K944" s="26" t="s">
        <v>1191</v>
      </c>
      <c r="L944" s="27" t="str">
        <f t="shared" si="270"/>
        <v>Yes</v>
      </c>
    </row>
    <row r="945" spans="1:12" x14ac:dyDescent="0.25">
      <c r="A945" s="39" t="s">
        <v>523</v>
      </c>
      <c r="B945" s="22" t="s">
        <v>49</v>
      </c>
      <c r="C945" s="38">
        <v>6552.3661485000002</v>
      </c>
      <c r="D945" s="24" t="str">
        <f t="shared" si="267"/>
        <v>N/A</v>
      </c>
      <c r="E945" s="38">
        <v>9186.4272259999998</v>
      </c>
      <c r="F945" s="24" t="str">
        <f t="shared" si="268"/>
        <v>N/A</v>
      </c>
      <c r="G945" s="38">
        <v>10009.32705</v>
      </c>
      <c r="H945" s="24" t="str">
        <f t="shared" si="269"/>
        <v>N/A</v>
      </c>
      <c r="I945" s="25">
        <v>40.200000000000003</v>
      </c>
      <c r="J945" s="25">
        <v>8.9580000000000002</v>
      </c>
      <c r="K945" s="26" t="s">
        <v>1191</v>
      </c>
      <c r="L945" s="27" t="str">
        <f t="shared" si="270"/>
        <v>Yes</v>
      </c>
    </row>
    <row r="946" spans="1:12" x14ac:dyDescent="0.25">
      <c r="A946" s="39" t="s">
        <v>526</v>
      </c>
      <c r="B946" s="22" t="s">
        <v>49</v>
      </c>
      <c r="C946" s="38">
        <v>21050.811662</v>
      </c>
      <c r="D946" s="24" t="str">
        <f t="shared" si="267"/>
        <v>N/A</v>
      </c>
      <c r="E946" s="38">
        <v>24599.603917</v>
      </c>
      <c r="F946" s="24" t="str">
        <f t="shared" si="268"/>
        <v>N/A</v>
      </c>
      <c r="G946" s="38">
        <v>25823.488719000001</v>
      </c>
      <c r="H946" s="24" t="str">
        <f t="shared" si="269"/>
        <v>N/A</v>
      </c>
      <c r="I946" s="25">
        <v>16.86</v>
      </c>
      <c r="J946" s="25">
        <v>4.9749999999999996</v>
      </c>
      <c r="K946" s="26" t="s">
        <v>1191</v>
      </c>
      <c r="L946" s="27" t="str">
        <f t="shared" si="270"/>
        <v>Yes</v>
      </c>
    </row>
    <row r="947" spans="1:12" x14ac:dyDescent="0.25">
      <c r="A947" s="39" t="s">
        <v>529</v>
      </c>
      <c r="B947" s="22" t="s">
        <v>49</v>
      </c>
      <c r="C947" s="38">
        <v>15410.915254</v>
      </c>
      <c r="D947" s="24" t="str">
        <f t="shared" si="267"/>
        <v>N/A</v>
      </c>
      <c r="E947" s="38">
        <v>9901.0755319</v>
      </c>
      <c r="F947" s="24" t="str">
        <f t="shared" si="268"/>
        <v>N/A</v>
      </c>
      <c r="G947" s="38">
        <v>9921.0784550000008</v>
      </c>
      <c r="H947" s="24" t="str">
        <f t="shared" si="269"/>
        <v>N/A</v>
      </c>
      <c r="I947" s="25">
        <v>-35.799999999999997</v>
      </c>
      <c r="J947" s="25">
        <v>0.20200000000000001</v>
      </c>
      <c r="K947" s="26" t="s">
        <v>1191</v>
      </c>
      <c r="L947" s="27" t="str">
        <f t="shared" si="270"/>
        <v>Yes</v>
      </c>
    </row>
    <row r="948" spans="1:12" x14ac:dyDescent="0.25">
      <c r="A948" s="39" t="s">
        <v>531</v>
      </c>
      <c r="B948" s="22" t="s">
        <v>49</v>
      </c>
      <c r="C948" s="38">
        <v>1286.2577054999999</v>
      </c>
      <c r="D948" s="24" t="str">
        <f t="shared" si="267"/>
        <v>N/A</v>
      </c>
      <c r="E948" s="38">
        <v>1442.1371546</v>
      </c>
      <c r="F948" s="24" t="str">
        <f t="shared" si="268"/>
        <v>N/A</v>
      </c>
      <c r="G948" s="38">
        <v>1550.198995</v>
      </c>
      <c r="H948" s="24" t="str">
        <f t="shared" si="269"/>
        <v>N/A</v>
      </c>
      <c r="I948" s="25">
        <v>12.12</v>
      </c>
      <c r="J948" s="25">
        <v>7.4930000000000003</v>
      </c>
      <c r="K948" s="26" t="s">
        <v>1191</v>
      </c>
      <c r="L948" s="27" t="str">
        <f t="shared" si="270"/>
        <v>Yes</v>
      </c>
    </row>
    <row r="949" spans="1:12" ht="12.75" customHeight="1" x14ac:dyDescent="0.25">
      <c r="A949" s="37" t="s">
        <v>423</v>
      </c>
      <c r="B949" s="22" t="s">
        <v>49</v>
      </c>
      <c r="C949" s="24">
        <v>2.2900626345999999</v>
      </c>
      <c r="D949" s="24" t="str">
        <f t="shared" si="267"/>
        <v>N/A</v>
      </c>
      <c r="E949" s="24">
        <v>2.3077937492</v>
      </c>
      <c r="F949" s="24" t="str">
        <f t="shared" si="268"/>
        <v>N/A</v>
      </c>
      <c r="G949" s="24">
        <v>2.5992840699999999</v>
      </c>
      <c r="H949" s="24" t="str">
        <f t="shared" si="269"/>
        <v>N/A</v>
      </c>
      <c r="I949" s="25">
        <v>0.77429999999999999</v>
      </c>
      <c r="J949" s="25">
        <v>12.63</v>
      </c>
      <c r="K949" s="26" t="s">
        <v>1191</v>
      </c>
      <c r="L949" s="27" t="str">
        <f t="shared" si="270"/>
        <v>Yes</v>
      </c>
    </row>
    <row r="950" spans="1:12" x14ac:dyDescent="0.25">
      <c r="A950" s="39" t="s">
        <v>523</v>
      </c>
      <c r="B950" s="22" t="s">
        <v>49</v>
      </c>
      <c r="C950" s="24">
        <v>14.208588957</v>
      </c>
      <c r="D950" s="24" t="str">
        <f t="shared" si="267"/>
        <v>N/A</v>
      </c>
      <c r="E950" s="24">
        <v>13.749264273</v>
      </c>
      <c r="F950" s="24" t="str">
        <f t="shared" si="268"/>
        <v>N/A</v>
      </c>
      <c r="G950" s="24">
        <v>22.035306334000001</v>
      </c>
      <c r="H950" s="24" t="str">
        <f t="shared" si="269"/>
        <v>N/A</v>
      </c>
      <c r="I950" s="25">
        <v>-3.23</v>
      </c>
      <c r="J950" s="25">
        <v>60.27</v>
      </c>
      <c r="K950" s="26" t="s">
        <v>1191</v>
      </c>
      <c r="L950" s="27" t="str">
        <f t="shared" si="270"/>
        <v>No</v>
      </c>
    </row>
    <row r="951" spans="1:12" x14ac:dyDescent="0.25">
      <c r="A951" s="39" t="s">
        <v>526</v>
      </c>
      <c r="B951" s="22" t="s">
        <v>49</v>
      </c>
      <c r="C951" s="24">
        <v>12.840183413</v>
      </c>
      <c r="D951" s="24" t="str">
        <f t="shared" si="267"/>
        <v>N/A</v>
      </c>
      <c r="E951" s="24">
        <v>13.966221817999999</v>
      </c>
      <c r="F951" s="24" t="str">
        <f t="shared" si="268"/>
        <v>N/A</v>
      </c>
      <c r="G951" s="24">
        <v>14.097662958000001</v>
      </c>
      <c r="H951" s="24" t="str">
        <f t="shared" si="269"/>
        <v>N/A</v>
      </c>
      <c r="I951" s="25">
        <v>8.77</v>
      </c>
      <c r="J951" s="25">
        <v>0.94110000000000005</v>
      </c>
      <c r="K951" s="26" t="s">
        <v>1191</v>
      </c>
      <c r="L951" s="27" t="str">
        <f t="shared" si="270"/>
        <v>Yes</v>
      </c>
    </row>
    <row r="952" spans="1:12" x14ac:dyDescent="0.25">
      <c r="A952" s="39" t="s">
        <v>529</v>
      </c>
      <c r="B952" s="22" t="s">
        <v>49</v>
      </c>
      <c r="C952" s="24">
        <v>0.37132298159999999</v>
      </c>
      <c r="D952" s="24" t="str">
        <f t="shared" si="267"/>
        <v>N/A</v>
      </c>
      <c r="E952" s="24">
        <v>0.26078175339999998</v>
      </c>
      <c r="F952" s="24" t="str">
        <f t="shared" si="268"/>
        <v>N/A</v>
      </c>
      <c r="G952" s="24">
        <v>0.28206127730000002</v>
      </c>
      <c r="H952" s="24" t="str">
        <f t="shared" si="269"/>
        <v>N/A</v>
      </c>
      <c r="I952" s="25">
        <v>-29.8</v>
      </c>
      <c r="J952" s="25">
        <v>8.16</v>
      </c>
      <c r="K952" s="26" t="s">
        <v>1191</v>
      </c>
      <c r="L952" s="27" t="str">
        <f t="shared" si="270"/>
        <v>Yes</v>
      </c>
    </row>
    <row r="953" spans="1:12" x14ac:dyDescent="0.25">
      <c r="A953" s="39" t="s">
        <v>531</v>
      </c>
      <c r="B953" s="22" t="s">
        <v>49</v>
      </c>
      <c r="C953" s="24">
        <v>0.40512792050000002</v>
      </c>
      <c r="D953" s="24" t="str">
        <f t="shared" si="267"/>
        <v>N/A</v>
      </c>
      <c r="E953" s="24">
        <v>0.3000374663</v>
      </c>
      <c r="F953" s="24" t="str">
        <f t="shared" si="268"/>
        <v>N/A</v>
      </c>
      <c r="G953" s="24">
        <v>0.4698205238</v>
      </c>
      <c r="H953" s="24" t="str">
        <f t="shared" si="269"/>
        <v>N/A</v>
      </c>
      <c r="I953" s="25">
        <v>-25.9</v>
      </c>
      <c r="J953" s="25">
        <v>56.59</v>
      </c>
      <c r="K953" s="26" t="s">
        <v>1191</v>
      </c>
      <c r="L953" s="27" t="str">
        <f t="shared" si="270"/>
        <v>No</v>
      </c>
    </row>
    <row r="954" spans="1:12" ht="12.75" customHeight="1" x14ac:dyDescent="0.25">
      <c r="A954" s="40" t="s">
        <v>744</v>
      </c>
      <c r="B954" s="22" t="s">
        <v>49</v>
      </c>
      <c r="C954" s="38">
        <v>424090469</v>
      </c>
      <c r="D954" s="24" t="str">
        <f t="shared" si="267"/>
        <v>N/A</v>
      </c>
      <c r="E954" s="38">
        <v>518384820</v>
      </c>
      <c r="F954" s="24" t="str">
        <f t="shared" si="268"/>
        <v>N/A</v>
      </c>
      <c r="G954" s="38">
        <v>597647407</v>
      </c>
      <c r="H954" s="24" t="str">
        <f t="shared" si="269"/>
        <v>N/A</v>
      </c>
      <c r="I954" s="25">
        <v>22.23</v>
      </c>
      <c r="J954" s="25">
        <v>15.29</v>
      </c>
      <c r="K954" s="26" t="s">
        <v>1191</v>
      </c>
      <c r="L954" s="27" t="str">
        <f t="shared" si="270"/>
        <v>Yes</v>
      </c>
    </row>
    <row r="955" spans="1:12" ht="12.75" customHeight="1" x14ac:dyDescent="0.25">
      <c r="A955" s="40" t="s">
        <v>850</v>
      </c>
      <c r="B955" s="22" t="s">
        <v>49</v>
      </c>
      <c r="C955" s="30">
        <v>19369</v>
      </c>
      <c r="D955" s="24" t="str">
        <f t="shared" si="267"/>
        <v>N/A</v>
      </c>
      <c r="E955" s="30">
        <v>20748</v>
      </c>
      <c r="F955" s="24" t="str">
        <f t="shared" si="268"/>
        <v>N/A</v>
      </c>
      <c r="G955" s="30">
        <v>22521</v>
      </c>
      <c r="H955" s="24" t="str">
        <f t="shared" si="269"/>
        <v>N/A</v>
      </c>
      <c r="I955" s="25">
        <v>7.12</v>
      </c>
      <c r="J955" s="25">
        <v>8.5449999999999999</v>
      </c>
      <c r="K955" s="26" t="s">
        <v>1191</v>
      </c>
      <c r="L955" s="27" t="str">
        <f t="shared" si="270"/>
        <v>Yes</v>
      </c>
    </row>
    <row r="956" spans="1:12" ht="25" x14ac:dyDescent="0.25">
      <c r="A956" s="40" t="s">
        <v>745</v>
      </c>
      <c r="B956" s="22" t="s">
        <v>49</v>
      </c>
      <c r="C956" s="38">
        <v>21895.320822000001</v>
      </c>
      <c r="D956" s="24" t="str">
        <f t="shared" si="267"/>
        <v>N/A</v>
      </c>
      <c r="E956" s="38">
        <v>24984.809138000001</v>
      </c>
      <c r="F956" s="24" t="str">
        <f t="shared" si="268"/>
        <v>N/A</v>
      </c>
      <c r="G956" s="38">
        <v>26537.338795</v>
      </c>
      <c r="H956" s="24" t="str">
        <f t="shared" si="269"/>
        <v>N/A</v>
      </c>
      <c r="I956" s="25">
        <v>14.11</v>
      </c>
      <c r="J956" s="25">
        <v>6.2140000000000004</v>
      </c>
      <c r="K956" s="26" t="s">
        <v>1191</v>
      </c>
      <c r="L956" s="27" t="str">
        <f t="shared" si="270"/>
        <v>Yes</v>
      </c>
    </row>
    <row r="957" spans="1:12" x14ac:dyDescent="0.25">
      <c r="A957" s="39" t="s">
        <v>523</v>
      </c>
      <c r="B957" s="22" t="s">
        <v>49</v>
      </c>
      <c r="C957" s="38">
        <v>6838.7987552000004</v>
      </c>
      <c r="D957" s="24" t="str">
        <f t="shared" si="267"/>
        <v>N/A</v>
      </c>
      <c r="E957" s="38">
        <v>9795.2890232000009</v>
      </c>
      <c r="F957" s="24" t="str">
        <f t="shared" si="268"/>
        <v>N/A</v>
      </c>
      <c r="G957" s="38">
        <v>10623.077426</v>
      </c>
      <c r="H957" s="24" t="str">
        <f t="shared" si="269"/>
        <v>N/A</v>
      </c>
      <c r="I957" s="25">
        <v>43.23</v>
      </c>
      <c r="J957" s="25">
        <v>8.4510000000000005</v>
      </c>
      <c r="K957" s="26" t="s">
        <v>1191</v>
      </c>
      <c r="L957" s="27" t="str">
        <f t="shared" si="270"/>
        <v>Yes</v>
      </c>
    </row>
    <row r="958" spans="1:12" x14ac:dyDescent="0.25">
      <c r="A958" s="39" t="s">
        <v>526</v>
      </c>
      <c r="B958" s="22" t="s">
        <v>49</v>
      </c>
      <c r="C958" s="38">
        <v>22830.038865999999</v>
      </c>
      <c r="D958" s="24" t="str">
        <f t="shared" si="267"/>
        <v>N/A</v>
      </c>
      <c r="E958" s="38">
        <v>25833.427276999999</v>
      </c>
      <c r="F958" s="24" t="str">
        <f t="shared" si="268"/>
        <v>N/A</v>
      </c>
      <c r="G958" s="38">
        <v>27306.287367000001</v>
      </c>
      <c r="H958" s="24" t="str">
        <f t="shared" si="269"/>
        <v>N/A</v>
      </c>
      <c r="I958" s="25">
        <v>13.16</v>
      </c>
      <c r="J958" s="25">
        <v>5.7009999999999996</v>
      </c>
      <c r="K958" s="26" t="s">
        <v>1191</v>
      </c>
      <c r="L958" s="27" t="str">
        <f t="shared" si="270"/>
        <v>Yes</v>
      </c>
    </row>
    <row r="959" spans="1:12" x14ac:dyDescent="0.25">
      <c r="A959" s="39" t="s">
        <v>529</v>
      </c>
      <c r="B959" s="22" t="s">
        <v>49</v>
      </c>
      <c r="C959" s="38">
        <v>15254.721068000001</v>
      </c>
      <c r="D959" s="24" t="str">
        <f t="shared" si="267"/>
        <v>N/A</v>
      </c>
      <c r="E959" s="38">
        <v>19085.023584999999</v>
      </c>
      <c r="F959" s="24" t="str">
        <f t="shared" si="268"/>
        <v>N/A</v>
      </c>
      <c r="G959" s="38">
        <v>19599.46888</v>
      </c>
      <c r="H959" s="24" t="str">
        <f t="shared" si="269"/>
        <v>N/A</v>
      </c>
      <c r="I959" s="25">
        <v>25.11</v>
      </c>
      <c r="J959" s="25">
        <v>2.6960000000000002</v>
      </c>
      <c r="K959" s="26" t="s">
        <v>1191</v>
      </c>
      <c r="L959" s="27" t="str">
        <f t="shared" si="270"/>
        <v>Yes</v>
      </c>
    </row>
    <row r="960" spans="1:12" x14ac:dyDescent="0.25">
      <c r="A960" s="39" t="s">
        <v>531</v>
      </c>
      <c r="B960" s="22" t="s">
        <v>49</v>
      </c>
      <c r="C960" s="38">
        <v>144</v>
      </c>
      <c r="D960" s="24" t="str">
        <f t="shared" si="267"/>
        <v>N/A</v>
      </c>
      <c r="E960" s="38">
        <v>773.8</v>
      </c>
      <c r="F960" s="24" t="str">
        <f t="shared" si="268"/>
        <v>N/A</v>
      </c>
      <c r="G960" s="38">
        <v>4214.2857143000001</v>
      </c>
      <c r="H960" s="24" t="str">
        <f t="shared" si="269"/>
        <v>N/A</v>
      </c>
      <c r="I960" s="25">
        <v>437.4</v>
      </c>
      <c r="J960" s="25">
        <v>444.6</v>
      </c>
      <c r="K960" s="26" t="s">
        <v>1191</v>
      </c>
      <c r="L960" s="27" t="str">
        <f t="shared" si="270"/>
        <v>No</v>
      </c>
    </row>
    <row r="961" spans="1:12" ht="25" x14ac:dyDescent="0.25">
      <c r="A961" s="37" t="s">
        <v>424</v>
      </c>
      <c r="B961" s="22" t="s">
        <v>49</v>
      </c>
      <c r="C961" s="24">
        <v>1.1987844428000001</v>
      </c>
      <c r="D961" s="24" t="str">
        <f t="shared" si="267"/>
        <v>N/A</v>
      </c>
      <c r="E961" s="24">
        <v>1.2551010408000001</v>
      </c>
      <c r="F961" s="24" t="str">
        <f t="shared" si="268"/>
        <v>N/A</v>
      </c>
      <c r="G961" s="24">
        <v>1.3571936506</v>
      </c>
      <c r="H961" s="24" t="str">
        <f t="shared" si="269"/>
        <v>N/A</v>
      </c>
      <c r="I961" s="25">
        <v>4.6980000000000004</v>
      </c>
      <c r="J961" s="25">
        <v>8.1340000000000003</v>
      </c>
      <c r="K961" s="26" t="s">
        <v>1191</v>
      </c>
      <c r="L961" s="27" t="str">
        <f t="shared" si="270"/>
        <v>Yes</v>
      </c>
    </row>
    <row r="962" spans="1:12" x14ac:dyDescent="0.25">
      <c r="A962" s="39" t="s">
        <v>523</v>
      </c>
      <c r="B962" s="22" t="s">
        <v>49</v>
      </c>
      <c r="C962" s="24">
        <v>11.828220859</v>
      </c>
      <c r="D962" s="24" t="str">
        <f t="shared" si="267"/>
        <v>N/A</v>
      </c>
      <c r="E962" s="24">
        <v>11.689228957999999</v>
      </c>
      <c r="F962" s="24" t="str">
        <f t="shared" si="268"/>
        <v>N/A</v>
      </c>
      <c r="G962" s="24">
        <v>19.044652128999999</v>
      </c>
      <c r="H962" s="24" t="str">
        <f t="shared" si="269"/>
        <v>N/A</v>
      </c>
      <c r="I962" s="25">
        <v>-1.18</v>
      </c>
      <c r="J962" s="25">
        <v>62.92</v>
      </c>
      <c r="K962" s="26" t="s">
        <v>1191</v>
      </c>
      <c r="L962" s="27" t="str">
        <f t="shared" si="270"/>
        <v>No</v>
      </c>
    </row>
    <row r="963" spans="1:12" x14ac:dyDescent="0.25">
      <c r="A963" s="39" t="s">
        <v>526</v>
      </c>
      <c r="B963" s="22" t="s">
        <v>49</v>
      </c>
      <c r="C963" s="24">
        <v>7.5634932267000003</v>
      </c>
      <c r="D963" s="24" t="str">
        <f t="shared" si="267"/>
        <v>N/A</v>
      </c>
      <c r="E963" s="24">
        <v>8.2206482078000001</v>
      </c>
      <c r="F963" s="24" t="str">
        <f t="shared" si="268"/>
        <v>N/A</v>
      </c>
      <c r="G963" s="24">
        <v>7.9728216231999998</v>
      </c>
      <c r="H963" s="24" t="str">
        <f t="shared" si="269"/>
        <v>N/A</v>
      </c>
      <c r="I963" s="25">
        <v>8.6890000000000001</v>
      </c>
      <c r="J963" s="25">
        <v>-3.01</v>
      </c>
      <c r="K963" s="26" t="s">
        <v>1191</v>
      </c>
      <c r="L963" s="27" t="str">
        <f t="shared" si="270"/>
        <v>Yes</v>
      </c>
    </row>
    <row r="964" spans="1:12" x14ac:dyDescent="0.25">
      <c r="A964" s="39" t="s">
        <v>529</v>
      </c>
      <c r="B964" s="22" t="s">
        <v>49</v>
      </c>
      <c r="C964" s="24">
        <v>3.1190389999999998E-2</v>
      </c>
      <c r="D964" s="24" t="str">
        <f t="shared" si="267"/>
        <v>N/A</v>
      </c>
      <c r="E964" s="24">
        <v>1.9604869399999999E-2</v>
      </c>
      <c r="F964" s="24" t="str">
        <f t="shared" si="268"/>
        <v>N/A</v>
      </c>
      <c r="G964" s="24">
        <v>2.0511999900000001E-2</v>
      </c>
      <c r="H964" s="24" t="str">
        <f t="shared" si="269"/>
        <v>N/A</v>
      </c>
      <c r="I964" s="25">
        <v>-37.1</v>
      </c>
      <c r="J964" s="25">
        <v>4.6269999999999998</v>
      </c>
      <c r="K964" s="26" t="s">
        <v>1191</v>
      </c>
      <c r="L964" s="27" t="str">
        <f t="shared" si="270"/>
        <v>Yes</v>
      </c>
    </row>
    <row r="965" spans="1:12" x14ac:dyDescent="0.25">
      <c r="A965" s="39" t="s">
        <v>531</v>
      </c>
      <c r="B965" s="22" t="s">
        <v>49</v>
      </c>
      <c r="C965" s="24">
        <v>2.0811366000000001E-3</v>
      </c>
      <c r="D965" s="24" t="str">
        <f t="shared" si="267"/>
        <v>N/A</v>
      </c>
      <c r="E965" s="24">
        <v>3.0710078E-3</v>
      </c>
      <c r="F965" s="24" t="str">
        <f t="shared" si="268"/>
        <v>N/A</v>
      </c>
      <c r="G965" s="24">
        <v>3.3052699999999999E-3</v>
      </c>
      <c r="H965" s="24" t="str">
        <f t="shared" si="269"/>
        <v>N/A</v>
      </c>
      <c r="I965" s="25">
        <v>47.56</v>
      </c>
      <c r="J965" s="25">
        <v>7.6280000000000001</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352433</v>
      </c>
      <c r="D967" s="24" t="str">
        <f t="shared" ref="D967:D997" si="271">IF($B967="N/A","N/A",IF(C967&gt;10,"No",IF(C967&lt;-10,"No","Yes")))</f>
        <v>N/A</v>
      </c>
      <c r="E967" s="23">
        <v>309033</v>
      </c>
      <c r="F967" s="24" t="str">
        <f t="shared" ref="F967:F997" si="272">IF($B967="N/A","N/A",IF(E967&gt;10,"No",IF(E967&lt;-10,"No","Yes")))</f>
        <v>N/A</v>
      </c>
      <c r="G967" s="23">
        <v>313253</v>
      </c>
      <c r="H967" s="24" t="str">
        <f t="shared" ref="H967:H997" si="273">IF($B967="N/A","N/A",IF(G967&gt;10,"No",IF(G967&lt;-10,"No","Yes")))</f>
        <v>N/A</v>
      </c>
      <c r="I967" s="25">
        <v>-12.3</v>
      </c>
      <c r="J967" s="25">
        <v>1.3660000000000001</v>
      </c>
      <c r="K967" s="26" t="s">
        <v>1191</v>
      </c>
      <c r="L967" s="27" t="str">
        <f t="shared" ref="L967:L999" si="274">IF(J967="Div by 0", "N/A", IF(K967="N/A","N/A", IF(J967&gt;VALUE(MID(K967,1,2)), "No", IF(J967&lt;-1*VALUE(MID(K967,1,2)), "No", "Yes"))))</f>
        <v>Yes</v>
      </c>
    </row>
    <row r="968" spans="1:12" x14ac:dyDescent="0.25">
      <c r="A968" s="37" t="s">
        <v>33</v>
      </c>
      <c r="B968" s="22" t="s">
        <v>49</v>
      </c>
      <c r="C968" s="23">
        <v>284747</v>
      </c>
      <c r="D968" s="24" t="str">
        <f t="shared" si="271"/>
        <v>N/A</v>
      </c>
      <c r="E968" s="23">
        <v>262443</v>
      </c>
      <c r="F968" s="24" t="str">
        <f t="shared" si="272"/>
        <v>N/A</v>
      </c>
      <c r="G968" s="23">
        <v>264785</v>
      </c>
      <c r="H968" s="24" t="str">
        <f t="shared" si="273"/>
        <v>N/A</v>
      </c>
      <c r="I968" s="25">
        <v>-7.83</v>
      </c>
      <c r="J968" s="25">
        <v>0.89239999999999997</v>
      </c>
      <c r="K968" s="26" t="s">
        <v>1191</v>
      </c>
      <c r="L968" s="27" t="str">
        <f t="shared" si="274"/>
        <v>Yes</v>
      </c>
    </row>
    <row r="969" spans="1:12" x14ac:dyDescent="0.25">
      <c r="A969" s="40" t="s">
        <v>425</v>
      </c>
      <c r="B969" s="26" t="s">
        <v>49</v>
      </c>
      <c r="C969" s="30">
        <v>318512.40999999997</v>
      </c>
      <c r="D969" s="24" t="str">
        <f t="shared" si="271"/>
        <v>N/A</v>
      </c>
      <c r="E969" s="30">
        <v>277326.40999999997</v>
      </c>
      <c r="F969" s="24" t="str">
        <f t="shared" si="272"/>
        <v>N/A</v>
      </c>
      <c r="G969" s="30">
        <v>281428.63</v>
      </c>
      <c r="H969" s="24" t="str">
        <f t="shared" si="273"/>
        <v>N/A</v>
      </c>
      <c r="I969" s="25">
        <v>-12.9</v>
      </c>
      <c r="J969" s="25">
        <v>1.4790000000000001</v>
      </c>
      <c r="K969" s="26" t="s">
        <v>1191</v>
      </c>
      <c r="L969" s="27" t="str">
        <f t="shared" si="274"/>
        <v>Yes</v>
      </c>
    </row>
    <row r="970" spans="1:12" x14ac:dyDescent="0.25">
      <c r="A970" s="39" t="s">
        <v>1072</v>
      </c>
      <c r="B970" s="22" t="s">
        <v>49</v>
      </c>
      <c r="C970" s="29">
        <v>2.0730181338999998</v>
      </c>
      <c r="D970" s="24" t="str">
        <f t="shared" si="271"/>
        <v>N/A</v>
      </c>
      <c r="E970" s="29">
        <v>1.0959994564</v>
      </c>
      <c r="F970" s="24" t="str">
        <f t="shared" si="272"/>
        <v>N/A</v>
      </c>
      <c r="G970" s="29">
        <v>0.85649618679999995</v>
      </c>
      <c r="H970" s="24" t="str">
        <f t="shared" si="273"/>
        <v>N/A</v>
      </c>
      <c r="I970" s="25">
        <v>-47.1</v>
      </c>
      <c r="J970" s="25">
        <v>-21.9</v>
      </c>
      <c r="K970" s="26" t="s">
        <v>1191</v>
      </c>
      <c r="L970" s="27" t="str">
        <f t="shared" si="274"/>
        <v>Yes</v>
      </c>
    </row>
    <row r="971" spans="1:12" x14ac:dyDescent="0.25">
      <c r="A971" s="39" t="s">
        <v>673</v>
      </c>
      <c r="B971" s="22" t="s">
        <v>49</v>
      </c>
      <c r="C971" s="29">
        <v>6.7516379000000004</v>
      </c>
      <c r="D971" s="24" t="str">
        <f t="shared" si="271"/>
        <v>N/A</v>
      </c>
      <c r="E971" s="29">
        <v>7.7593655046999999</v>
      </c>
      <c r="F971" s="24" t="str">
        <f t="shared" si="272"/>
        <v>N/A</v>
      </c>
      <c r="G971" s="29">
        <v>7.7786964530000002</v>
      </c>
      <c r="H971" s="24" t="str">
        <f t="shared" si="273"/>
        <v>N/A</v>
      </c>
      <c r="I971" s="25">
        <v>14.93</v>
      </c>
      <c r="J971" s="25">
        <v>0.24909999999999999</v>
      </c>
      <c r="K971" s="26" t="s">
        <v>1191</v>
      </c>
      <c r="L971" s="27" t="str">
        <f t="shared" si="274"/>
        <v>Yes</v>
      </c>
    </row>
    <row r="972" spans="1:12" x14ac:dyDescent="0.25">
      <c r="A972" s="39" t="s">
        <v>674</v>
      </c>
      <c r="B972" s="22" t="s">
        <v>49</v>
      </c>
      <c r="C972" s="29">
        <v>59.571322776000002</v>
      </c>
      <c r="D972" s="24" t="str">
        <f t="shared" si="271"/>
        <v>N/A</v>
      </c>
      <c r="E972" s="29">
        <v>56.298194690999999</v>
      </c>
      <c r="F972" s="24" t="str">
        <f t="shared" si="272"/>
        <v>N/A</v>
      </c>
      <c r="G972" s="29">
        <v>58.248444548000002</v>
      </c>
      <c r="H972" s="24" t="str">
        <f t="shared" si="273"/>
        <v>N/A</v>
      </c>
      <c r="I972" s="25">
        <v>-5.49</v>
      </c>
      <c r="J972" s="25">
        <v>3.464</v>
      </c>
      <c r="K972" s="26" t="s">
        <v>1191</v>
      </c>
      <c r="L972" s="27" t="str">
        <f t="shared" si="274"/>
        <v>Yes</v>
      </c>
    </row>
    <row r="973" spans="1:12" x14ac:dyDescent="0.25">
      <c r="A973" s="39" t="s">
        <v>675</v>
      </c>
      <c r="B973" s="22" t="s">
        <v>49</v>
      </c>
      <c r="C973" s="29">
        <v>3.9218801872000002</v>
      </c>
      <c r="D973" s="24" t="str">
        <f t="shared" si="271"/>
        <v>N/A</v>
      </c>
      <c r="E973" s="29">
        <v>4.4969307484999996</v>
      </c>
      <c r="F973" s="24" t="str">
        <f t="shared" si="272"/>
        <v>N/A</v>
      </c>
      <c r="G973" s="29">
        <v>4.6065001772</v>
      </c>
      <c r="H973" s="24" t="str">
        <f t="shared" si="273"/>
        <v>N/A</v>
      </c>
      <c r="I973" s="25">
        <v>14.66</v>
      </c>
      <c r="J973" s="25">
        <v>2.4369999999999998</v>
      </c>
      <c r="K973" s="26" t="s">
        <v>1191</v>
      </c>
      <c r="L973" s="27" t="str">
        <f t="shared" si="274"/>
        <v>Yes</v>
      </c>
    </row>
    <row r="974" spans="1:12" x14ac:dyDescent="0.25">
      <c r="A974" s="39" t="s">
        <v>676</v>
      </c>
      <c r="B974" s="22" t="s">
        <v>49</v>
      </c>
      <c r="C974" s="29">
        <v>5.3871232263</v>
      </c>
      <c r="D974" s="24" t="str">
        <f t="shared" si="271"/>
        <v>N/A</v>
      </c>
      <c r="E974" s="29">
        <v>5.8145893804000002</v>
      </c>
      <c r="F974" s="24" t="str">
        <f t="shared" si="272"/>
        <v>N/A</v>
      </c>
      <c r="G974" s="29">
        <v>5.7579656061</v>
      </c>
      <c r="H974" s="24" t="str">
        <f t="shared" si="273"/>
        <v>N/A</v>
      </c>
      <c r="I974" s="25">
        <v>7.9349999999999996</v>
      </c>
      <c r="J974" s="25">
        <v>-0.97399999999999998</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0.112929266</v>
      </c>
      <c r="D976" s="24" t="str">
        <f t="shared" si="271"/>
        <v>N/A</v>
      </c>
      <c r="E976" s="29">
        <v>0.13137755509999999</v>
      </c>
      <c r="F976" s="24" t="str">
        <f t="shared" si="272"/>
        <v>N/A</v>
      </c>
      <c r="G976" s="29">
        <v>0.1525923136</v>
      </c>
      <c r="H976" s="24" t="str">
        <f t="shared" si="273"/>
        <v>N/A</v>
      </c>
      <c r="I976" s="25">
        <v>16.34</v>
      </c>
      <c r="J976" s="25">
        <v>16.149999999999999</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16.376162277999999</v>
      </c>
      <c r="D978" s="24" t="str">
        <f t="shared" si="271"/>
        <v>N/A</v>
      </c>
      <c r="E978" s="29">
        <v>17.940802438999999</v>
      </c>
      <c r="F978" s="24" t="str">
        <f t="shared" si="272"/>
        <v>N/A</v>
      </c>
      <c r="G978" s="29">
        <v>16.027300616000002</v>
      </c>
      <c r="H978" s="24" t="str">
        <f t="shared" si="273"/>
        <v>N/A</v>
      </c>
      <c r="I978" s="25">
        <v>9.5540000000000003</v>
      </c>
      <c r="J978" s="25">
        <v>-10.7</v>
      </c>
      <c r="K978" s="26" t="s">
        <v>1191</v>
      </c>
      <c r="L978" s="27" t="str">
        <f t="shared" si="274"/>
        <v>Yes</v>
      </c>
    </row>
    <row r="979" spans="1:12" x14ac:dyDescent="0.25">
      <c r="A979" s="39" t="s">
        <v>681</v>
      </c>
      <c r="B979" s="22" t="s">
        <v>49</v>
      </c>
      <c r="C979" s="29">
        <v>5.8059262328000001</v>
      </c>
      <c r="D979" s="24" t="str">
        <f t="shared" si="271"/>
        <v>N/A</v>
      </c>
      <c r="E979" s="29">
        <v>6.4627402252000001</v>
      </c>
      <c r="F979" s="24" t="str">
        <f t="shared" si="272"/>
        <v>N/A</v>
      </c>
      <c r="G979" s="29">
        <v>6.5720040988999999</v>
      </c>
      <c r="H979" s="24" t="str">
        <f t="shared" si="273"/>
        <v>N/A</v>
      </c>
      <c r="I979" s="25">
        <v>11.31</v>
      </c>
      <c r="J979" s="25">
        <v>1.6910000000000001</v>
      </c>
      <c r="K979" s="26" t="s">
        <v>1191</v>
      </c>
      <c r="L979" s="27" t="str">
        <f t="shared" si="274"/>
        <v>Yes</v>
      </c>
    </row>
    <row r="980" spans="1:12" x14ac:dyDescent="0.25">
      <c r="A980" s="78" t="s">
        <v>844</v>
      </c>
      <c r="B980" s="22" t="s">
        <v>49</v>
      </c>
      <c r="C980" s="29">
        <v>83.407626414000006</v>
      </c>
      <c r="D980" s="24" t="str">
        <f t="shared" ref="D980:D981" si="275">IF($B980="N/A","N/A",IF(C980&gt;10,"No",IF(C980&lt;-10,"No","Yes")))</f>
        <v>N/A</v>
      </c>
      <c r="E980" s="29">
        <v>81.149585966999993</v>
      </c>
      <c r="F980" s="24" t="str">
        <f t="shared" ref="F980:F981" si="276">IF($B980="N/A","N/A",IF(E980&gt;10,"No",IF(E980&lt;-10,"No","Yes")))</f>
        <v>N/A</v>
      </c>
      <c r="G980" s="29">
        <v>80.890206957000004</v>
      </c>
      <c r="H980" s="24" t="str">
        <f t="shared" ref="H980:H981" si="277">IF($B980="N/A","N/A",IF(G980&gt;10,"No",IF(G980&lt;-10,"No","Yes")))</f>
        <v>N/A</v>
      </c>
      <c r="I980" s="25">
        <v>-2.71</v>
      </c>
      <c r="J980" s="25">
        <v>-0.32</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10.786447353</v>
      </c>
      <c r="D981" s="24" t="str">
        <f t="shared" si="275"/>
        <v>N/A</v>
      </c>
      <c r="E981" s="29">
        <v>12.387673808000001</v>
      </c>
      <c r="F981" s="24" t="str">
        <f t="shared" si="276"/>
        <v>N/A</v>
      </c>
      <c r="G981" s="29">
        <v>12.537788944000001</v>
      </c>
      <c r="H981" s="24" t="str">
        <f t="shared" si="277"/>
        <v>N/A</v>
      </c>
      <c r="I981" s="25">
        <v>14.84</v>
      </c>
      <c r="J981" s="25">
        <v>1.212</v>
      </c>
      <c r="K981" s="26" t="s">
        <v>1191</v>
      </c>
      <c r="L981" s="27" t="str">
        <f t="shared" si="278"/>
        <v>Yes</v>
      </c>
    </row>
    <row r="982" spans="1:12" x14ac:dyDescent="0.25">
      <c r="A982" s="42" t="s">
        <v>524</v>
      </c>
      <c r="B982" s="22" t="s">
        <v>49</v>
      </c>
      <c r="C982" s="23">
        <v>247825</v>
      </c>
      <c r="D982" s="24" t="str">
        <f t="shared" si="271"/>
        <v>N/A</v>
      </c>
      <c r="E982" s="23">
        <v>218882</v>
      </c>
      <c r="F982" s="24" t="str">
        <f t="shared" si="272"/>
        <v>N/A</v>
      </c>
      <c r="G982" s="23">
        <v>219004</v>
      </c>
      <c r="H982" s="24" t="str">
        <f t="shared" si="273"/>
        <v>N/A</v>
      </c>
      <c r="I982" s="25">
        <v>-11.7</v>
      </c>
      <c r="J982" s="25">
        <v>5.57E-2</v>
      </c>
      <c r="K982" s="26" t="s">
        <v>1191</v>
      </c>
      <c r="L982" s="27" t="str">
        <f t="shared" si="274"/>
        <v>Yes</v>
      </c>
    </row>
    <row r="983" spans="1:12" x14ac:dyDescent="0.25">
      <c r="A983" s="39" t="s">
        <v>701</v>
      </c>
      <c r="B983" s="22" t="s">
        <v>49</v>
      </c>
      <c r="C983" s="23">
        <v>116413</v>
      </c>
      <c r="D983" s="24" t="str">
        <f t="shared" si="271"/>
        <v>N/A</v>
      </c>
      <c r="E983" s="23">
        <v>93273</v>
      </c>
      <c r="F983" s="24" t="str">
        <f t="shared" si="272"/>
        <v>N/A</v>
      </c>
      <c r="G983" s="23">
        <v>94406</v>
      </c>
      <c r="H983" s="24" t="str">
        <f t="shared" si="273"/>
        <v>N/A</v>
      </c>
      <c r="I983" s="25">
        <v>-19.899999999999999</v>
      </c>
      <c r="J983" s="25">
        <v>1.2150000000000001</v>
      </c>
      <c r="K983" s="26" t="s">
        <v>1191</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1205</v>
      </c>
      <c r="J984" s="25" t="s">
        <v>1205</v>
      </c>
      <c r="K984" s="26" t="s">
        <v>1191</v>
      </c>
      <c r="L984" s="27" t="str">
        <f t="shared" si="274"/>
        <v>N/A</v>
      </c>
    </row>
    <row r="985" spans="1:12" x14ac:dyDescent="0.25">
      <c r="A985" s="39" t="s">
        <v>703</v>
      </c>
      <c r="B985" s="22" t="s">
        <v>49</v>
      </c>
      <c r="C985" s="23">
        <v>2153</v>
      </c>
      <c r="D985" s="24" t="str">
        <f t="shared" si="271"/>
        <v>N/A</v>
      </c>
      <c r="E985" s="23">
        <v>2176</v>
      </c>
      <c r="F985" s="24" t="str">
        <f t="shared" si="272"/>
        <v>N/A</v>
      </c>
      <c r="G985" s="23">
        <v>2165</v>
      </c>
      <c r="H985" s="24" t="str">
        <f t="shared" si="273"/>
        <v>N/A</v>
      </c>
      <c r="I985" s="25">
        <v>1.0680000000000001</v>
      </c>
      <c r="J985" s="25">
        <v>-0.50600000000000001</v>
      </c>
      <c r="K985" s="26" t="s">
        <v>1191</v>
      </c>
      <c r="L985" s="27" t="str">
        <f t="shared" si="274"/>
        <v>Yes</v>
      </c>
    </row>
    <row r="986" spans="1:12" x14ac:dyDescent="0.25">
      <c r="A986" s="39" t="s">
        <v>704</v>
      </c>
      <c r="B986" s="22" t="s">
        <v>49</v>
      </c>
      <c r="C986" s="23">
        <v>129259</v>
      </c>
      <c r="D986" s="24" t="str">
        <f t="shared" si="271"/>
        <v>N/A</v>
      </c>
      <c r="E986" s="23">
        <v>123433</v>
      </c>
      <c r="F986" s="24" t="str">
        <f t="shared" si="272"/>
        <v>N/A</v>
      </c>
      <c r="G986" s="23">
        <v>122433</v>
      </c>
      <c r="H986" s="24" t="str">
        <f t="shared" si="273"/>
        <v>N/A</v>
      </c>
      <c r="I986" s="25">
        <v>-4.51</v>
      </c>
      <c r="J986" s="25">
        <v>-0.81</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103262</v>
      </c>
      <c r="D988" s="24" t="str">
        <f t="shared" si="271"/>
        <v>N/A</v>
      </c>
      <c r="E988" s="23">
        <v>88912</v>
      </c>
      <c r="F988" s="24" t="str">
        <f t="shared" si="272"/>
        <v>N/A</v>
      </c>
      <c r="G988" s="23">
        <v>93281</v>
      </c>
      <c r="H988" s="24" t="str">
        <f t="shared" si="273"/>
        <v>N/A</v>
      </c>
      <c r="I988" s="25">
        <v>-13.9</v>
      </c>
      <c r="J988" s="25">
        <v>4.9139999999999997</v>
      </c>
      <c r="K988" s="26" t="s">
        <v>1191</v>
      </c>
      <c r="L988" s="27" t="str">
        <f t="shared" si="274"/>
        <v>Yes</v>
      </c>
    </row>
    <row r="989" spans="1:12" x14ac:dyDescent="0.25">
      <c r="A989" s="39" t="s">
        <v>706</v>
      </c>
      <c r="B989" s="22" t="s">
        <v>49</v>
      </c>
      <c r="C989" s="23">
        <v>60769</v>
      </c>
      <c r="D989" s="24" t="str">
        <f t="shared" si="271"/>
        <v>N/A</v>
      </c>
      <c r="E989" s="23">
        <v>47296</v>
      </c>
      <c r="F989" s="24" t="str">
        <f t="shared" si="272"/>
        <v>N/A</v>
      </c>
      <c r="G989" s="23">
        <v>48850</v>
      </c>
      <c r="H989" s="24" t="str">
        <f t="shared" si="273"/>
        <v>N/A</v>
      </c>
      <c r="I989" s="25">
        <v>-22.2</v>
      </c>
      <c r="J989" s="25">
        <v>3.286</v>
      </c>
      <c r="K989" s="26" t="s">
        <v>1191</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1205</v>
      </c>
      <c r="J990" s="25" t="s">
        <v>1205</v>
      </c>
      <c r="K990" s="26" t="s">
        <v>1191</v>
      </c>
      <c r="L990" s="27" t="str">
        <f t="shared" si="274"/>
        <v>N/A</v>
      </c>
    </row>
    <row r="991" spans="1:12" x14ac:dyDescent="0.25">
      <c r="A991" s="39" t="s">
        <v>790</v>
      </c>
      <c r="B991" s="22" t="s">
        <v>49</v>
      </c>
      <c r="C991" s="23">
        <v>2461</v>
      </c>
      <c r="D991" s="24" t="str">
        <f t="shared" si="271"/>
        <v>N/A</v>
      </c>
      <c r="E991" s="23">
        <v>2366</v>
      </c>
      <c r="F991" s="24" t="str">
        <f t="shared" si="272"/>
        <v>N/A</v>
      </c>
      <c r="G991" s="23">
        <v>2541</v>
      </c>
      <c r="H991" s="24" t="str">
        <f t="shared" si="273"/>
        <v>N/A</v>
      </c>
      <c r="I991" s="25">
        <v>-3.86</v>
      </c>
      <c r="J991" s="25">
        <v>7.3959999999999999</v>
      </c>
      <c r="K991" s="26" t="s">
        <v>1191</v>
      </c>
      <c r="L991" s="27" t="str">
        <f t="shared" si="274"/>
        <v>Yes</v>
      </c>
    </row>
    <row r="992" spans="1:12" x14ac:dyDescent="0.25">
      <c r="A992" s="39" t="s">
        <v>722</v>
      </c>
      <c r="B992" s="22" t="s">
        <v>49</v>
      </c>
      <c r="C992" s="23">
        <v>40032</v>
      </c>
      <c r="D992" s="24" t="str">
        <f t="shared" si="271"/>
        <v>N/A</v>
      </c>
      <c r="E992" s="23">
        <v>39250</v>
      </c>
      <c r="F992" s="24" t="str">
        <f t="shared" si="272"/>
        <v>N/A</v>
      </c>
      <c r="G992" s="23">
        <v>41890</v>
      </c>
      <c r="H992" s="24" t="str">
        <f t="shared" si="273"/>
        <v>N/A</v>
      </c>
      <c r="I992" s="25">
        <v>-1.95</v>
      </c>
      <c r="J992" s="25">
        <v>6.726</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3760750564</v>
      </c>
      <c r="D994" s="24" t="str">
        <f t="shared" si="271"/>
        <v>N/A</v>
      </c>
      <c r="E994" s="28">
        <v>4089417051</v>
      </c>
      <c r="F994" s="24" t="str">
        <f t="shared" si="272"/>
        <v>N/A</v>
      </c>
      <c r="G994" s="28">
        <v>4488968656</v>
      </c>
      <c r="H994" s="24" t="str">
        <f t="shared" si="273"/>
        <v>N/A</v>
      </c>
      <c r="I994" s="25">
        <v>8.7390000000000008</v>
      </c>
      <c r="J994" s="25">
        <v>9.77</v>
      </c>
      <c r="K994" s="26" t="s">
        <v>1191</v>
      </c>
      <c r="L994" s="27" t="str">
        <f t="shared" si="274"/>
        <v>Yes</v>
      </c>
    </row>
    <row r="995" spans="1:12" x14ac:dyDescent="0.25">
      <c r="A995" s="37" t="s">
        <v>426</v>
      </c>
      <c r="B995" s="22" t="s">
        <v>49</v>
      </c>
      <c r="C995" s="28">
        <v>10670.824140000001</v>
      </c>
      <c r="D995" s="24" t="str">
        <f t="shared" si="271"/>
        <v>N/A</v>
      </c>
      <c r="E995" s="28">
        <v>13232.946161</v>
      </c>
      <c r="F995" s="24" t="str">
        <f t="shared" si="272"/>
        <v>N/A</v>
      </c>
      <c r="G995" s="28">
        <v>14330.169722000001</v>
      </c>
      <c r="H995" s="24" t="str">
        <f t="shared" si="273"/>
        <v>N/A</v>
      </c>
      <c r="I995" s="25">
        <v>24.01</v>
      </c>
      <c r="J995" s="25">
        <v>8.2919999999999998</v>
      </c>
      <c r="K995" s="26" t="s">
        <v>1191</v>
      </c>
      <c r="L995" s="27" t="str">
        <f t="shared" si="274"/>
        <v>Yes</v>
      </c>
    </row>
    <row r="996" spans="1:12" ht="12.75" customHeight="1" x14ac:dyDescent="0.25">
      <c r="A996" s="37" t="s">
        <v>622</v>
      </c>
      <c r="B996" s="22" t="s">
        <v>49</v>
      </c>
      <c r="C996" s="28">
        <v>13207.340425</v>
      </c>
      <c r="D996" s="24" t="str">
        <f t="shared" si="271"/>
        <v>N/A</v>
      </c>
      <c r="E996" s="28">
        <v>15582.115168</v>
      </c>
      <c r="F996" s="24" t="str">
        <f t="shared" si="272"/>
        <v>N/A</v>
      </c>
      <c r="G996" s="28">
        <v>16953.258892999998</v>
      </c>
      <c r="H996" s="24" t="str">
        <f t="shared" si="273"/>
        <v>N/A</v>
      </c>
      <c r="I996" s="25">
        <v>17.98</v>
      </c>
      <c r="J996" s="25">
        <v>8.7989999999999995</v>
      </c>
      <c r="K996" s="26" t="s">
        <v>1191</v>
      </c>
      <c r="L996" s="27" t="str">
        <f t="shared" si="274"/>
        <v>Yes</v>
      </c>
    </row>
    <row r="997" spans="1:12" x14ac:dyDescent="0.25">
      <c r="A997" s="44" t="s">
        <v>532</v>
      </c>
      <c r="B997" s="22" t="s">
        <v>49</v>
      </c>
      <c r="C997" s="28">
        <v>33574620</v>
      </c>
      <c r="D997" s="24" t="str">
        <f t="shared" si="271"/>
        <v>N/A</v>
      </c>
      <c r="E997" s="28">
        <v>1908185</v>
      </c>
      <c r="F997" s="24" t="str">
        <f t="shared" si="272"/>
        <v>N/A</v>
      </c>
      <c r="G997" s="28">
        <v>1527668</v>
      </c>
      <c r="H997" s="24" t="str">
        <f t="shared" si="273"/>
        <v>N/A</v>
      </c>
      <c r="I997" s="25">
        <v>-94.3</v>
      </c>
      <c r="J997" s="25">
        <v>-19.899999999999999</v>
      </c>
      <c r="K997" s="26" t="s">
        <v>1191</v>
      </c>
      <c r="L997" s="27" t="str">
        <f t="shared" si="274"/>
        <v>Yes</v>
      </c>
    </row>
    <row r="998" spans="1:12" ht="12.75" customHeight="1" x14ac:dyDescent="0.25">
      <c r="A998" s="45" t="s">
        <v>849</v>
      </c>
      <c r="B998" s="26" t="s">
        <v>121</v>
      </c>
      <c r="C998" s="30">
        <v>1005</v>
      </c>
      <c r="D998" s="24" t="str">
        <f>IF($B998="N/A","N/A",IF(C998&gt;0,"No",IF(C998&lt;0,"No","Yes")))</f>
        <v>No</v>
      </c>
      <c r="E998" s="30">
        <v>172</v>
      </c>
      <c r="F998" s="24" t="str">
        <f>IF($B998="N/A","N/A",IF(E998&gt;0,"No",IF(E998&lt;0,"No","Yes")))</f>
        <v>No</v>
      </c>
      <c r="G998" s="30">
        <v>285</v>
      </c>
      <c r="H998" s="24" t="str">
        <f>IF($B998="N/A","N/A",IF(G998&gt;0,"No",IF(G998&lt;0,"No","Yes")))</f>
        <v>No</v>
      </c>
      <c r="I998" s="25">
        <v>-82.9</v>
      </c>
      <c r="J998" s="25">
        <v>65.7</v>
      </c>
      <c r="K998" s="26" t="s">
        <v>1191</v>
      </c>
      <c r="L998" s="27" t="str">
        <f t="shared" si="274"/>
        <v>No</v>
      </c>
    </row>
    <row r="999" spans="1:12" x14ac:dyDescent="0.25">
      <c r="A999" s="45" t="s">
        <v>835</v>
      </c>
      <c r="B999" s="22" t="s">
        <v>49</v>
      </c>
      <c r="C999" s="28">
        <v>25532761</v>
      </c>
      <c r="D999" s="24" t="str">
        <f t="shared" ref="D999:D1000" si="279">IF($B999="N/A","N/A",IF(C999&gt;10,"No",IF(C999&lt;-10,"No","Yes")))</f>
        <v>N/A</v>
      </c>
      <c r="E999" s="28">
        <v>1300082</v>
      </c>
      <c r="F999" s="24" t="str">
        <f t="shared" ref="F999:F1000" si="280">IF($B999="N/A","N/A",IF(E999&gt;10,"No",IF(E999&lt;-10,"No","Yes")))</f>
        <v>N/A</v>
      </c>
      <c r="G999" s="28">
        <v>500901</v>
      </c>
      <c r="H999" s="24" t="str">
        <f t="shared" ref="H999:H1000" si="281">IF($B999="N/A","N/A",IF(G999&gt;10,"No",IF(G999&lt;-10,"No","Yes")))</f>
        <v>N/A</v>
      </c>
      <c r="I999" s="25">
        <v>-94.9</v>
      </c>
      <c r="J999" s="25">
        <v>-61.5</v>
      </c>
      <c r="K999" s="26" t="s">
        <v>1191</v>
      </c>
      <c r="L999" s="27" t="str">
        <f t="shared" si="274"/>
        <v>No</v>
      </c>
    </row>
    <row r="1000" spans="1:12" x14ac:dyDescent="0.25">
      <c r="A1000" s="45" t="s">
        <v>950</v>
      </c>
      <c r="B1000" s="22" t="s">
        <v>49</v>
      </c>
      <c r="C1000" s="28" t="s">
        <v>49</v>
      </c>
      <c r="D1000" s="24" t="str">
        <f t="shared" si="279"/>
        <v>N/A</v>
      </c>
      <c r="E1000" s="28">
        <v>7558.6162790999997</v>
      </c>
      <c r="F1000" s="24" t="str">
        <f t="shared" si="280"/>
        <v>N/A</v>
      </c>
      <c r="G1000" s="28">
        <v>1757.5473684000001</v>
      </c>
      <c r="H1000" s="24" t="str">
        <f t="shared" si="281"/>
        <v>N/A</v>
      </c>
      <c r="I1000" s="25" t="s">
        <v>49</v>
      </c>
      <c r="J1000" s="25">
        <v>-76.7</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9952.6216684999999</v>
      </c>
      <c r="D1002" s="24" t="str">
        <f t="shared" ref="D1002:D1013" si="282">IF($B1002="N/A","N/A",IF(C1002&gt;10,"No",IF(C1002&lt;-10,"No","Yes")))</f>
        <v>N/A</v>
      </c>
      <c r="E1002" s="28">
        <v>12268.369852</v>
      </c>
      <c r="F1002" s="24" t="str">
        <f t="shared" ref="F1002:F1013" si="283">IF($B1002="N/A","N/A",IF(E1002&gt;10,"No",IF(E1002&lt;-10,"No","Yes")))</f>
        <v>N/A</v>
      </c>
      <c r="G1002" s="28">
        <v>13504.874400000001</v>
      </c>
      <c r="H1002" s="24" t="str">
        <f t="shared" ref="H1002:H1013" si="284">IF($B1002="N/A","N/A",IF(G1002&gt;10,"No",IF(G1002&lt;-10,"No","Yes")))</f>
        <v>N/A</v>
      </c>
      <c r="I1002" s="25">
        <v>23.27</v>
      </c>
      <c r="J1002" s="25">
        <v>10.08</v>
      </c>
      <c r="K1002" s="26" t="s">
        <v>1191</v>
      </c>
      <c r="L1002" s="27" t="str">
        <f t="shared" ref="L1002:L1013" si="285">IF(J1002="Div by 0", "N/A", IF(K1002="N/A","N/A", IF(J1002&gt;VALUE(MID(K1002,1,2)), "No", IF(J1002&lt;-1*VALUE(MID(K1002,1,2)), "No", "Yes"))))</f>
        <v>Yes</v>
      </c>
    </row>
    <row r="1003" spans="1:12" x14ac:dyDescent="0.25">
      <c r="A1003" s="39" t="s">
        <v>701</v>
      </c>
      <c r="B1003" s="22" t="s">
        <v>49</v>
      </c>
      <c r="C1003" s="28">
        <v>5401.4577925000003</v>
      </c>
      <c r="D1003" s="24" t="str">
        <f t="shared" si="282"/>
        <v>N/A</v>
      </c>
      <c r="E1003" s="28">
        <v>6702.1017978999998</v>
      </c>
      <c r="F1003" s="24" t="str">
        <f t="shared" si="283"/>
        <v>N/A</v>
      </c>
      <c r="G1003" s="28">
        <v>7458.7142449000003</v>
      </c>
      <c r="H1003" s="24" t="str">
        <f t="shared" si="284"/>
        <v>N/A</v>
      </c>
      <c r="I1003" s="25">
        <v>24.08</v>
      </c>
      <c r="J1003" s="25">
        <v>11.29</v>
      </c>
      <c r="K1003" s="26" t="s">
        <v>1191</v>
      </c>
      <c r="L1003" s="27" t="str">
        <f t="shared" si="285"/>
        <v>Yes</v>
      </c>
    </row>
    <row r="1004" spans="1:12" x14ac:dyDescent="0.25">
      <c r="A1004" s="39" t="s">
        <v>702</v>
      </c>
      <c r="B1004" s="22" t="s">
        <v>49</v>
      </c>
      <c r="C1004" s="28" t="s">
        <v>1205</v>
      </c>
      <c r="D1004" s="24" t="str">
        <f t="shared" si="282"/>
        <v>N/A</v>
      </c>
      <c r="E1004" s="28" t="s">
        <v>1205</v>
      </c>
      <c r="F1004" s="24" t="str">
        <f t="shared" si="283"/>
        <v>N/A</v>
      </c>
      <c r="G1004" s="28" t="s">
        <v>1205</v>
      </c>
      <c r="H1004" s="24" t="str">
        <f t="shared" si="284"/>
        <v>N/A</v>
      </c>
      <c r="I1004" s="25" t="s">
        <v>1205</v>
      </c>
      <c r="J1004" s="25" t="s">
        <v>1205</v>
      </c>
      <c r="K1004" s="26" t="s">
        <v>1191</v>
      </c>
      <c r="L1004" s="27" t="str">
        <f t="shared" si="285"/>
        <v>N/A</v>
      </c>
    </row>
    <row r="1005" spans="1:12" x14ac:dyDescent="0.25">
      <c r="A1005" s="39" t="s">
        <v>703</v>
      </c>
      <c r="B1005" s="22" t="s">
        <v>49</v>
      </c>
      <c r="C1005" s="28">
        <v>1746.6117045999999</v>
      </c>
      <c r="D1005" s="24" t="str">
        <f t="shared" si="282"/>
        <v>N/A</v>
      </c>
      <c r="E1005" s="28">
        <v>2414.078125</v>
      </c>
      <c r="F1005" s="24" t="str">
        <f t="shared" si="283"/>
        <v>N/A</v>
      </c>
      <c r="G1005" s="28">
        <v>2663.3187066999999</v>
      </c>
      <c r="H1005" s="24" t="str">
        <f t="shared" si="284"/>
        <v>N/A</v>
      </c>
      <c r="I1005" s="25">
        <v>38.21</v>
      </c>
      <c r="J1005" s="25">
        <v>10.32</v>
      </c>
      <c r="K1005" s="26" t="s">
        <v>1191</v>
      </c>
      <c r="L1005" s="27" t="str">
        <f t="shared" si="285"/>
        <v>Yes</v>
      </c>
    </row>
    <row r="1006" spans="1:12" x14ac:dyDescent="0.25">
      <c r="A1006" s="39" t="s">
        <v>704</v>
      </c>
      <c r="B1006" s="22" t="s">
        <v>49</v>
      </c>
      <c r="C1006" s="28">
        <v>14188.165652</v>
      </c>
      <c r="D1006" s="24" t="str">
        <f t="shared" si="282"/>
        <v>N/A</v>
      </c>
      <c r="E1006" s="28">
        <v>16648.280079</v>
      </c>
      <c r="F1006" s="24" t="str">
        <f t="shared" si="283"/>
        <v>N/A</v>
      </c>
      <c r="G1006" s="28">
        <v>18358.678223999999</v>
      </c>
      <c r="H1006" s="24" t="str">
        <f t="shared" si="284"/>
        <v>N/A</v>
      </c>
      <c r="I1006" s="25">
        <v>17.34</v>
      </c>
      <c r="J1006" s="25">
        <v>10.27</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12462.403934</v>
      </c>
      <c r="D1008" s="24" t="str">
        <f t="shared" si="282"/>
        <v>N/A</v>
      </c>
      <c r="E1008" s="28">
        <v>15718.402004</v>
      </c>
      <c r="F1008" s="24" t="str">
        <f t="shared" si="283"/>
        <v>N/A</v>
      </c>
      <c r="G1008" s="28">
        <v>16363.221524</v>
      </c>
      <c r="H1008" s="24" t="str">
        <f t="shared" si="284"/>
        <v>N/A</v>
      </c>
      <c r="I1008" s="25">
        <v>26.13</v>
      </c>
      <c r="J1008" s="25">
        <v>4.1020000000000003</v>
      </c>
      <c r="K1008" s="26" t="s">
        <v>1191</v>
      </c>
      <c r="L1008" s="27" t="str">
        <f t="shared" si="285"/>
        <v>Yes</v>
      </c>
    </row>
    <row r="1009" spans="1:12" x14ac:dyDescent="0.25">
      <c r="A1009" s="3" t="s">
        <v>706</v>
      </c>
      <c r="B1009" s="26" t="s">
        <v>49</v>
      </c>
      <c r="C1009" s="38">
        <v>5558.0812091999996</v>
      </c>
      <c r="D1009" s="24" t="str">
        <f t="shared" si="282"/>
        <v>N/A</v>
      </c>
      <c r="E1009" s="38">
        <v>7083.2760699</v>
      </c>
      <c r="F1009" s="24" t="str">
        <f t="shared" si="283"/>
        <v>N/A</v>
      </c>
      <c r="G1009" s="38">
        <v>7490.4647083</v>
      </c>
      <c r="H1009" s="24" t="str">
        <f t="shared" si="284"/>
        <v>N/A</v>
      </c>
      <c r="I1009" s="25">
        <v>27.44</v>
      </c>
      <c r="J1009" s="25">
        <v>5.7489999999999997</v>
      </c>
      <c r="K1009" s="26" t="s">
        <v>1191</v>
      </c>
      <c r="L1009" s="27" t="str">
        <f t="shared" si="285"/>
        <v>Yes</v>
      </c>
    </row>
    <row r="1010" spans="1:12" x14ac:dyDescent="0.25">
      <c r="A1010" s="3" t="s">
        <v>707</v>
      </c>
      <c r="B1010" s="26" t="s">
        <v>49</v>
      </c>
      <c r="C1010" s="38" t="s">
        <v>1205</v>
      </c>
      <c r="D1010" s="24" t="str">
        <f t="shared" si="282"/>
        <v>N/A</v>
      </c>
      <c r="E1010" s="38" t="s">
        <v>1205</v>
      </c>
      <c r="F1010" s="24" t="str">
        <f t="shared" si="283"/>
        <v>N/A</v>
      </c>
      <c r="G1010" s="38" t="s">
        <v>1205</v>
      </c>
      <c r="H1010" s="24" t="str">
        <f t="shared" si="284"/>
        <v>N/A</v>
      </c>
      <c r="I1010" s="25" t="s">
        <v>1205</v>
      </c>
      <c r="J1010" s="25" t="s">
        <v>1205</v>
      </c>
      <c r="K1010" s="26" t="s">
        <v>1191</v>
      </c>
      <c r="L1010" s="27" t="str">
        <f t="shared" si="285"/>
        <v>N/A</v>
      </c>
    </row>
    <row r="1011" spans="1:12" x14ac:dyDescent="0.25">
      <c r="A1011" s="3" t="s">
        <v>790</v>
      </c>
      <c r="B1011" s="26" t="s">
        <v>49</v>
      </c>
      <c r="C1011" s="38">
        <v>2493.3567655000002</v>
      </c>
      <c r="D1011" s="24" t="str">
        <f t="shared" si="282"/>
        <v>N/A</v>
      </c>
      <c r="E1011" s="38">
        <v>2933.7480980999999</v>
      </c>
      <c r="F1011" s="24" t="str">
        <f t="shared" si="283"/>
        <v>N/A</v>
      </c>
      <c r="G1011" s="38">
        <v>3326.0507674</v>
      </c>
      <c r="H1011" s="24" t="str">
        <f t="shared" si="284"/>
        <v>N/A</v>
      </c>
      <c r="I1011" s="25">
        <v>17.66</v>
      </c>
      <c r="J1011" s="25">
        <v>13.37</v>
      </c>
      <c r="K1011" s="26" t="s">
        <v>1191</v>
      </c>
      <c r="L1011" s="27" t="str">
        <f t="shared" si="285"/>
        <v>Yes</v>
      </c>
    </row>
    <row r="1012" spans="1:12" x14ac:dyDescent="0.25">
      <c r="A1012" s="3" t="s">
        <v>722</v>
      </c>
      <c r="B1012" s="26" t="s">
        <v>49</v>
      </c>
      <c r="C1012" s="38">
        <v>23556.094300000001</v>
      </c>
      <c r="D1012" s="24" t="str">
        <f t="shared" si="282"/>
        <v>N/A</v>
      </c>
      <c r="E1012" s="38">
        <v>26894.335949</v>
      </c>
      <c r="F1012" s="24" t="str">
        <f t="shared" si="283"/>
        <v>N/A</v>
      </c>
      <c r="G1012" s="38">
        <v>27501.001934</v>
      </c>
      <c r="H1012" s="24" t="str">
        <f t="shared" si="284"/>
        <v>N/A</v>
      </c>
      <c r="I1012" s="25">
        <v>14.17</v>
      </c>
      <c r="J1012" s="25">
        <v>2.2559999999999998</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56963437</v>
      </c>
      <c r="D1015" s="24" t="str">
        <f t="shared" ref="D1015:D1084" si="286">IF($B1015="N/A","N/A",IF(C1015&gt;10,"No",IF(C1015&lt;-10,"No","Yes")))</f>
        <v>N/A</v>
      </c>
      <c r="E1015" s="28">
        <v>40481213</v>
      </c>
      <c r="F1015" s="24" t="str">
        <f t="shared" ref="F1015:F1084" si="287">IF($B1015="N/A","N/A",IF(E1015&gt;10,"No",IF(E1015&lt;-10,"No","Yes")))</f>
        <v>N/A</v>
      </c>
      <c r="G1015" s="28">
        <v>40059678</v>
      </c>
      <c r="H1015" s="24" t="str">
        <f t="shared" ref="H1015:H1084" si="288">IF($B1015="N/A","N/A",IF(G1015&gt;10,"No",IF(G1015&lt;-10,"No","Yes")))</f>
        <v>N/A</v>
      </c>
      <c r="I1015" s="25">
        <v>-28.9</v>
      </c>
      <c r="J1015" s="25">
        <v>-1.04</v>
      </c>
      <c r="K1015" s="26" t="s">
        <v>1191</v>
      </c>
      <c r="L1015" s="27" t="str">
        <f t="shared" ref="L1015:L1046" si="289">IF(J1015="Div by 0", "N/A", IF(K1015="N/A","N/A", IF(J1015&gt;VALUE(MID(K1015,1,2)), "No", IF(J1015&lt;-1*VALUE(MID(K1015,1,2)), "No", "Yes"))))</f>
        <v>Yes</v>
      </c>
    </row>
    <row r="1016" spans="1:12" x14ac:dyDescent="0.25">
      <c r="A1016" s="37" t="s">
        <v>94</v>
      </c>
      <c r="B1016" s="22" t="s">
        <v>49</v>
      </c>
      <c r="C1016" s="23">
        <v>30984</v>
      </c>
      <c r="D1016" s="24" t="str">
        <f t="shared" si="286"/>
        <v>N/A</v>
      </c>
      <c r="E1016" s="23">
        <v>20995</v>
      </c>
      <c r="F1016" s="24" t="str">
        <f t="shared" si="287"/>
        <v>N/A</v>
      </c>
      <c r="G1016" s="23">
        <v>20626</v>
      </c>
      <c r="H1016" s="24" t="str">
        <f t="shared" si="288"/>
        <v>N/A</v>
      </c>
      <c r="I1016" s="25">
        <v>-32.200000000000003</v>
      </c>
      <c r="J1016" s="25">
        <v>-1.76</v>
      </c>
      <c r="K1016" s="26" t="s">
        <v>1191</v>
      </c>
      <c r="L1016" s="27" t="str">
        <f t="shared" si="289"/>
        <v>Yes</v>
      </c>
    </row>
    <row r="1017" spans="1:12" x14ac:dyDescent="0.25">
      <c r="A1017" s="37" t="s">
        <v>359</v>
      </c>
      <c r="B1017" s="22" t="s">
        <v>49</v>
      </c>
      <c r="C1017" s="28">
        <v>1838.4791183</v>
      </c>
      <c r="D1017" s="24" t="str">
        <f t="shared" si="286"/>
        <v>N/A</v>
      </c>
      <c r="E1017" s="28">
        <v>1928.1358895000001</v>
      </c>
      <c r="F1017" s="24" t="str">
        <f t="shared" si="287"/>
        <v>N/A</v>
      </c>
      <c r="G1017" s="28">
        <v>1942.1932512000001</v>
      </c>
      <c r="H1017" s="24" t="str">
        <f t="shared" si="288"/>
        <v>N/A</v>
      </c>
      <c r="I1017" s="25">
        <v>4.8769999999999998</v>
      </c>
      <c r="J1017" s="25">
        <v>0.72909999999999997</v>
      </c>
      <c r="K1017" s="26" t="s">
        <v>1191</v>
      </c>
      <c r="L1017" s="27" t="str">
        <f t="shared" si="289"/>
        <v>Yes</v>
      </c>
    </row>
    <row r="1018" spans="1:12" x14ac:dyDescent="0.25">
      <c r="A1018" s="37" t="s">
        <v>360</v>
      </c>
      <c r="B1018" s="22" t="s">
        <v>49</v>
      </c>
      <c r="C1018" s="23">
        <v>1.0649044668000001</v>
      </c>
      <c r="D1018" s="24" t="str">
        <f t="shared" si="286"/>
        <v>N/A</v>
      </c>
      <c r="E1018" s="23">
        <v>1.0823053108</v>
      </c>
      <c r="F1018" s="24" t="str">
        <f t="shared" si="287"/>
        <v>N/A</v>
      </c>
      <c r="G1018" s="23">
        <v>1.0864442936000001</v>
      </c>
      <c r="H1018" s="24" t="str">
        <f t="shared" si="288"/>
        <v>N/A</v>
      </c>
      <c r="I1018" s="25">
        <v>1.6339999999999999</v>
      </c>
      <c r="J1018" s="25">
        <v>0.38240000000000002</v>
      </c>
      <c r="K1018" s="26" t="s">
        <v>1191</v>
      </c>
      <c r="L1018" s="27" t="str">
        <f t="shared" si="289"/>
        <v>Yes</v>
      </c>
    </row>
    <row r="1019" spans="1:12" x14ac:dyDescent="0.25">
      <c r="A1019" s="37" t="s">
        <v>361</v>
      </c>
      <c r="B1019" s="22" t="s">
        <v>49</v>
      </c>
      <c r="C1019" s="28">
        <v>3656451</v>
      </c>
      <c r="D1019" s="24" t="str">
        <f t="shared" si="286"/>
        <v>N/A</v>
      </c>
      <c r="E1019" s="28">
        <v>3921016</v>
      </c>
      <c r="F1019" s="24" t="str">
        <f t="shared" si="287"/>
        <v>N/A</v>
      </c>
      <c r="G1019" s="28">
        <v>3509925</v>
      </c>
      <c r="H1019" s="24" t="str">
        <f t="shared" si="288"/>
        <v>N/A</v>
      </c>
      <c r="I1019" s="25">
        <v>7.2359999999999998</v>
      </c>
      <c r="J1019" s="25">
        <v>-10.5</v>
      </c>
      <c r="K1019" s="26" t="s">
        <v>1191</v>
      </c>
      <c r="L1019" s="27" t="str">
        <f t="shared" si="289"/>
        <v>Yes</v>
      </c>
    </row>
    <row r="1020" spans="1:12" x14ac:dyDescent="0.25">
      <c r="A1020" s="37" t="s">
        <v>95</v>
      </c>
      <c r="B1020" s="22" t="s">
        <v>49</v>
      </c>
      <c r="C1020" s="23">
        <v>209</v>
      </c>
      <c r="D1020" s="24" t="str">
        <f t="shared" si="286"/>
        <v>N/A</v>
      </c>
      <c r="E1020" s="23">
        <v>168</v>
      </c>
      <c r="F1020" s="24" t="str">
        <f t="shared" si="287"/>
        <v>N/A</v>
      </c>
      <c r="G1020" s="23">
        <v>123</v>
      </c>
      <c r="H1020" s="24" t="str">
        <f t="shared" si="288"/>
        <v>N/A</v>
      </c>
      <c r="I1020" s="25">
        <v>-19.600000000000001</v>
      </c>
      <c r="J1020" s="25">
        <v>-26.8</v>
      </c>
      <c r="K1020" s="26" t="s">
        <v>1191</v>
      </c>
      <c r="L1020" s="27" t="str">
        <f t="shared" si="289"/>
        <v>Yes</v>
      </c>
    </row>
    <row r="1021" spans="1:12" x14ac:dyDescent="0.25">
      <c r="A1021" s="37" t="s">
        <v>362</v>
      </c>
      <c r="B1021" s="22" t="s">
        <v>49</v>
      </c>
      <c r="C1021" s="28">
        <v>17494.980861</v>
      </c>
      <c r="D1021" s="24" t="str">
        <f t="shared" si="286"/>
        <v>N/A</v>
      </c>
      <c r="E1021" s="28">
        <v>23339.380952</v>
      </c>
      <c r="F1021" s="24" t="str">
        <f t="shared" si="287"/>
        <v>N/A</v>
      </c>
      <c r="G1021" s="28">
        <v>28535.975610000001</v>
      </c>
      <c r="H1021" s="24" t="str">
        <f t="shared" si="288"/>
        <v>N/A</v>
      </c>
      <c r="I1021" s="25">
        <v>33.409999999999997</v>
      </c>
      <c r="J1021" s="25">
        <v>22.27</v>
      </c>
      <c r="K1021" s="26" t="s">
        <v>1191</v>
      </c>
      <c r="L1021" s="27" t="str">
        <f t="shared" si="289"/>
        <v>Yes</v>
      </c>
    </row>
    <row r="1022" spans="1:12" x14ac:dyDescent="0.25">
      <c r="A1022" s="37" t="s">
        <v>363</v>
      </c>
      <c r="B1022" s="22" t="s">
        <v>49</v>
      </c>
      <c r="C1022" s="28">
        <v>116563</v>
      </c>
      <c r="D1022" s="24" t="str">
        <f t="shared" si="286"/>
        <v>N/A</v>
      </c>
      <c r="E1022" s="28">
        <v>169553</v>
      </c>
      <c r="F1022" s="24" t="str">
        <f t="shared" si="287"/>
        <v>N/A</v>
      </c>
      <c r="G1022" s="28">
        <v>183834</v>
      </c>
      <c r="H1022" s="24" t="str">
        <f t="shared" si="288"/>
        <v>N/A</v>
      </c>
      <c r="I1022" s="25">
        <v>45.46</v>
      </c>
      <c r="J1022" s="25">
        <v>8.423</v>
      </c>
      <c r="K1022" s="26" t="s">
        <v>1191</v>
      </c>
      <c r="L1022" s="27" t="str">
        <f t="shared" si="289"/>
        <v>Yes</v>
      </c>
    </row>
    <row r="1023" spans="1:12" x14ac:dyDescent="0.25">
      <c r="A1023" s="40" t="s">
        <v>364</v>
      </c>
      <c r="B1023" s="26" t="s">
        <v>49</v>
      </c>
      <c r="C1023" s="30">
        <v>12</v>
      </c>
      <c r="D1023" s="24" t="str">
        <f t="shared" si="286"/>
        <v>N/A</v>
      </c>
      <c r="E1023" s="30">
        <v>14</v>
      </c>
      <c r="F1023" s="24" t="str">
        <f t="shared" si="287"/>
        <v>N/A</v>
      </c>
      <c r="G1023" s="30">
        <v>16</v>
      </c>
      <c r="H1023" s="24" t="str">
        <f t="shared" si="288"/>
        <v>N/A</v>
      </c>
      <c r="I1023" s="25">
        <v>16.670000000000002</v>
      </c>
      <c r="J1023" s="25">
        <v>14.29</v>
      </c>
      <c r="K1023" s="26" t="s">
        <v>1191</v>
      </c>
      <c r="L1023" s="27" t="str">
        <f t="shared" si="289"/>
        <v>Yes</v>
      </c>
    </row>
    <row r="1024" spans="1:12" x14ac:dyDescent="0.25">
      <c r="A1024" s="40" t="s">
        <v>738</v>
      </c>
      <c r="B1024" s="26" t="s">
        <v>49</v>
      </c>
      <c r="C1024" s="38">
        <v>9713.5833332999991</v>
      </c>
      <c r="D1024" s="24" t="str">
        <f t="shared" si="286"/>
        <v>N/A</v>
      </c>
      <c r="E1024" s="38">
        <v>12110.928571</v>
      </c>
      <c r="F1024" s="24" t="str">
        <f t="shared" si="287"/>
        <v>N/A</v>
      </c>
      <c r="G1024" s="38">
        <v>11489.625</v>
      </c>
      <c r="H1024" s="24" t="str">
        <f t="shared" si="288"/>
        <v>N/A</v>
      </c>
      <c r="I1024" s="25">
        <v>24.68</v>
      </c>
      <c r="J1024" s="25">
        <v>-5.13</v>
      </c>
      <c r="K1024" s="26" t="s">
        <v>1191</v>
      </c>
      <c r="L1024" s="27" t="str">
        <f t="shared" si="289"/>
        <v>Yes</v>
      </c>
    </row>
    <row r="1025" spans="1:12" x14ac:dyDescent="0.25">
      <c r="A1025" s="40" t="s">
        <v>365</v>
      </c>
      <c r="B1025" s="26" t="s">
        <v>49</v>
      </c>
      <c r="C1025" s="38">
        <v>599506286</v>
      </c>
      <c r="D1025" s="24" t="str">
        <f t="shared" si="286"/>
        <v>N/A</v>
      </c>
      <c r="E1025" s="38">
        <v>626687614</v>
      </c>
      <c r="F1025" s="24" t="str">
        <f t="shared" si="287"/>
        <v>N/A</v>
      </c>
      <c r="G1025" s="38">
        <v>640329452</v>
      </c>
      <c r="H1025" s="24" t="str">
        <f t="shared" si="288"/>
        <v>N/A</v>
      </c>
      <c r="I1025" s="25">
        <v>4.5339999999999998</v>
      </c>
      <c r="J1025" s="25">
        <v>2.177</v>
      </c>
      <c r="K1025" s="26" t="s">
        <v>1191</v>
      </c>
      <c r="L1025" s="27" t="str">
        <f t="shared" si="289"/>
        <v>Yes</v>
      </c>
    </row>
    <row r="1026" spans="1:12" x14ac:dyDescent="0.25">
      <c r="A1026" s="40" t="s">
        <v>96</v>
      </c>
      <c r="B1026" s="26" t="s">
        <v>49</v>
      </c>
      <c r="C1026" s="30">
        <v>7844</v>
      </c>
      <c r="D1026" s="24" t="str">
        <f t="shared" si="286"/>
        <v>N/A</v>
      </c>
      <c r="E1026" s="30">
        <v>7726</v>
      </c>
      <c r="F1026" s="24" t="str">
        <f t="shared" si="287"/>
        <v>N/A</v>
      </c>
      <c r="G1026" s="30">
        <v>7480</v>
      </c>
      <c r="H1026" s="24" t="str">
        <f t="shared" si="288"/>
        <v>N/A</v>
      </c>
      <c r="I1026" s="25">
        <v>-1.5</v>
      </c>
      <c r="J1026" s="25">
        <v>-3.18</v>
      </c>
      <c r="K1026" s="26" t="s">
        <v>1191</v>
      </c>
      <c r="L1026" s="27" t="str">
        <f t="shared" si="289"/>
        <v>Yes</v>
      </c>
    </row>
    <row r="1027" spans="1:12" x14ac:dyDescent="0.25">
      <c r="A1027" s="40" t="s">
        <v>366</v>
      </c>
      <c r="B1027" s="26" t="s">
        <v>49</v>
      </c>
      <c r="C1027" s="38">
        <v>76428.644314000005</v>
      </c>
      <c r="D1027" s="24" t="str">
        <f t="shared" si="286"/>
        <v>N/A</v>
      </c>
      <c r="E1027" s="38">
        <v>81114.110018000007</v>
      </c>
      <c r="F1027" s="24" t="str">
        <f t="shared" si="287"/>
        <v>N/A</v>
      </c>
      <c r="G1027" s="38">
        <v>85605.541710999998</v>
      </c>
      <c r="H1027" s="24" t="str">
        <f t="shared" si="288"/>
        <v>N/A</v>
      </c>
      <c r="I1027" s="25">
        <v>6.1310000000000002</v>
      </c>
      <c r="J1027" s="25">
        <v>5.5369999999999999</v>
      </c>
      <c r="K1027" s="26" t="s">
        <v>1191</v>
      </c>
      <c r="L1027" s="27" t="str">
        <f t="shared" si="289"/>
        <v>Yes</v>
      </c>
    </row>
    <row r="1028" spans="1:12" x14ac:dyDescent="0.25">
      <c r="A1028" s="40" t="s">
        <v>367</v>
      </c>
      <c r="B1028" s="26" t="s">
        <v>49</v>
      </c>
      <c r="C1028" s="38">
        <v>1665786815</v>
      </c>
      <c r="D1028" s="24" t="str">
        <f t="shared" si="286"/>
        <v>N/A</v>
      </c>
      <c r="E1028" s="38">
        <v>1687986920</v>
      </c>
      <c r="F1028" s="24" t="str">
        <f t="shared" si="287"/>
        <v>N/A</v>
      </c>
      <c r="G1028" s="38">
        <v>1869432301</v>
      </c>
      <c r="H1028" s="24" t="str">
        <f t="shared" si="288"/>
        <v>N/A</v>
      </c>
      <c r="I1028" s="25">
        <v>1.333</v>
      </c>
      <c r="J1028" s="25">
        <v>10.75</v>
      </c>
      <c r="K1028" s="26" t="s">
        <v>1191</v>
      </c>
      <c r="L1028" s="27" t="str">
        <f t="shared" si="289"/>
        <v>Yes</v>
      </c>
    </row>
    <row r="1029" spans="1:12" x14ac:dyDescent="0.25">
      <c r="A1029" s="40" t="s">
        <v>368</v>
      </c>
      <c r="B1029" s="26" t="s">
        <v>49</v>
      </c>
      <c r="C1029" s="30">
        <v>80499</v>
      </c>
      <c r="D1029" s="24" t="str">
        <f t="shared" si="286"/>
        <v>N/A</v>
      </c>
      <c r="E1029" s="30">
        <v>77023</v>
      </c>
      <c r="F1029" s="24" t="str">
        <f t="shared" si="287"/>
        <v>N/A</v>
      </c>
      <c r="G1029" s="30">
        <v>76339</v>
      </c>
      <c r="H1029" s="24" t="str">
        <f t="shared" si="288"/>
        <v>N/A</v>
      </c>
      <c r="I1029" s="25">
        <v>-4.32</v>
      </c>
      <c r="J1029" s="25">
        <v>-0.88800000000000001</v>
      </c>
      <c r="K1029" s="26" t="s">
        <v>1191</v>
      </c>
      <c r="L1029" s="27" t="str">
        <f t="shared" si="289"/>
        <v>Yes</v>
      </c>
    </row>
    <row r="1030" spans="1:12" x14ac:dyDescent="0.25">
      <c r="A1030" s="40" t="s">
        <v>369</v>
      </c>
      <c r="B1030" s="26" t="s">
        <v>49</v>
      </c>
      <c r="C1030" s="38">
        <v>20693.260972</v>
      </c>
      <c r="D1030" s="24" t="str">
        <f t="shared" si="286"/>
        <v>N/A</v>
      </c>
      <c r="E1030" s="38">
        <v>21915.361905000002</v>
      </c>
      <c r="F1030" s="24" t="str">
        <f t="shared" si="287"/>
        <v>N/A</v>
      </c>
      <c r="G1030" s="38">
        <v>24488.561560999999</v>
      </c>
      <c r="H1030" s="24" t="str">
        <f t="shared" si="288"/>
        <v>N/A</v>
      </c>
      <c r="I1030" s="25">
        <v>5.9059999999999997</v>
      </c>
      <c r="J1030" s="25">
        <v>11.74</v>
      </c>
      <c r="K1030" s="26" t="s">
        <v>1191</v>
      </c>
      <c r="L1030" s="27" t="str">
        <f t="shared" si="289"/>
        <v>Yes</v>
      </c>
    </row>
    <row r="1031" spans="1:12" x14ac:dyDescent="0.25">
      <c r="A1031" s="40" t="s">
        <v>370</v>
      </c>
      <c r="B1031" s="26" t="s">
        <v>49</v>
      </c>
      <c r="C1031" s="38">
        <v>15202411</v>
      </c>
      <c r="D1031" s="24" t="str">
        <f t="shared" si="286"/>
        <v>N/A</v>
      </c>
      <c r="E1031" s="38">
        <v>12103666</v>
      </c>
      <c r="F1031" s="24" t="str">
        <f t="shared" si="287"/>
        <v>N/A</v>
      </c>
      <c r="G1031" s="38">
        <v>12793864</v>
      </c>
      <c r="H1031" s="24" t="str">
        <f t="shared" si="288"/>
        <v>N/A</v>
      </c>
      <c r="I1031" s="25">
        <v>-20.399999999999999</v>
      </c>
      <c r="J1031" s="25">
        <v>5.702</v>
      </c>
      <c r="K1031" s="26" t="s">
        <v>1191</v>
      </c>
      <c r="L1031" s="27" t="str">
        <f t="shared" si="289"/>
        <v>Yes</v>
      </c>
    </row>
    <row r="1032" spans="1:12" x14ac:dyDescent="0.25">
      <c r="A1032" s="40" t="s">
        <v>97</v>
      </c>
      <c r="B1032" s="26" t="s">
        <v>49</v>
      </c>
      <c r="C1032" s="30">
        <v>30733</v>
      </c>
      <c r="D1032" s="24" t="str">
        <f t="shared" si="286"/>
        <v>N/A</v>
      </c>
      <c r="E1032" s="30">
        <v>25978</v>
      </c>
      <c r="F1032" s="24" t="str">
        <f t="shared" si="287"/>
        <v>N/A</v>
      </c>
      <c r="G1032" s="30">
        <v>24808</v>
      </c>
      <c r="H1032" s="24" t="str">
        <f t="shared" si="288"/>
        <v>N/A</v>
      </c>
      <c r="I1032" s="25">
        <v>-15.5</v>
      </c>
      <c r="J1032" s="25">
        <v>-4.5</v>
      </c>
      <c r="K1032" s="26" t="s">
        <v>1191</v>
      </c>
      <c r="L1032" s="27" t="str">
        <f t="shared" si="289"/>
        <v>Yes</v>
      </c>
    </row>
    <row r="1033" spans="1:12" x14ac:dyDescent="0.25">
      <c r="A1033" s="40" t="s">
        <v>371</v>
      </c>
      <c r="B1033" s="26" t="s">
        <v>49</v>
      </c>
      <c r="C1033" s="38">
        <v>494.66082061999998</v>
      </c>
      <c r="D1033" s="24" t="str">
        <f t="shared" si="286"/>
        <v>N/A</v>
      </c>
      <c r="E1033" s="38">
        <v>465.91985526000002</v>
      </c>
      <c r="F1033" s="24" t="str">
        <f t="shared" si="287"/>
        <v>N/A</v>
      </c>
      <c r="G1033" s="38">
        <v>515.71525313999996</v>
      </c>
      <c r="H1033" s="24" t="str">
        <f t="shared" si="288"/>
        <v>N/A</v>
      </c>
      <c r="I1033" s="25">
        <v>-5.81</v>
      </c>
      <c r="J1033" s="25">
        <v>10.69</v>
      </c>
      <c r="K1033" s="26" t="s">
        <v>1191</v>
      </c>
      <c r="L1033" s="27" t="str">
        <f t="shared" si="289"/>
        <v>Yes</v>
      </c>
    </row>
    <row r="1034" spans="1:12" x14ac:dyDescent="0.25">
      <c r="A1034" s="40" t="s">
        <v>372</v>
      </c>
      <c r="B1034" s="26" t="s">
        <v>49</v>
      </c>
      <c r="C1034" s="38">
        <v>1375928</v>
      </c>
      <c r="D1034" s="24" t="str">
        <f t="shared" si="286"/>
        <v>N/A</v>
      </c>
      <c r="E1034" s="38">
        <v>3453095</v>
      </c>
      <c r="F1034" s="24" t="str">
        <f t="shared" si="287"/>
        <v>N/A</v>
      </c>
      <c r="G1034" s="38">
        <v>12694846</v>
      </c>
      <c r="H1034" s="24" t="str">
        <f t="shared" si="288"/>
        <v>N/A</v>
      </c>
      <c r="I1034" s="25">
        <v>151</v>
      </c>
      <c r="J1034" s="25">
        <v>267.60000000000002</v>
      </c>
      <c r="K1034" s="26" t="s">
        <v>1191</v>
      </c>
      <c r="L1034" s="27" t="str">
        <f t="shared" si="289"/>
        <v>No</v>
      </c>
    </row>
    <row r="1035" spans="1:12" x14ac:dyDescent="0.25">
      <c r="A1035" s="40" t="s">
        <v>98</v>
      </c>
      <c r="B1035" s="26" t="s">
        <v>49</v>
      </c>
      <c r="C1035" s="30">
        <v>3946</v>
      </c>
      <c r="D1035" s="24" t="str">
        <f t="shared" si="286"/>
        <v>N/A</v>
      </c>
      <c r="E1035" s="30">
        <v>8209</v>
      </c>
      <c r="F1035" s="24" t="str">
        <f t="shared" si="287"/>
        <v>N/A</v>
      </c>
      <c r="G1035" s="30">
        <v>13618</v>
      </c>
      <c r="H1035" s="24" t="str">
        <f t="shared" si="288"/>
        <v>N/A</v>
      </c>
      <c r="I1035" s="25">
        <v>108</v>
      </c>
      <c r="J1035" s="25">
        <v>65.89</v>
      </c>
      <c r="K1035" s="26" t="s">
        <v>1191</v>
      </c>
      <c r="L1035" s="27" t="str">
        <f t="shared" si="289"/>
        <v>No</v>
      </c>
    </row>
    <row r="1036" spans="1:12" x14ac:dyDescent="0.25">
      <c r="A1036" s="40" t="s">
        <v>373</v>
      </c>
      <c r="B1036" s="26" t="s">
        <v>49</v>
      </c>
      <c r="C1036" s="38">
        <v>348.68930562999998</v>
      </c>
      <c r="D1036" s="24" t="str">
        <f t="shared" si="286"/>
        <v>N/A</v>
      </c>
      <c r="E1036" s="38">
        <v>420.64746009999999</v>
      </c>
      <c r="F1036" s="24" t="str">
        <f t="shared" si="287"/>
        <v>N/A</v>
      </c>
      <c r="G1036" s="38">
        <v>932.21075048</v>
      </c>
      <c r="H1036" s="24" t="str">
        <f t="shared" si="288"/>
        <v>N/A</v>
      </c>
      <c r="I1036" s="25">
        <v>20.64</v>
      </c>
      <c r="J1036" s="25">
        <v>121.6</v>
      </c>
      <c r="K1036" s="26" t="s">
        <v>1191</v>
      </c>
      <c r="L1036" s="27" t="str">
        <f t="shared" si="289"/>
        <v>No</v>
      </c>
    </row>
    <row r="1037" spans="1:12" x14ac:dyDescent="0.25">
      <c r="A1037" s="40" t="s">
        <v>374</v>
      </c>
      <c r="B1037" s="26" t="s">
        <v>49</v>
      </c>
      <c r="C1037" s="38">
        <v>1155127</v>
      </c>
      <c r="D1037" s="24" t="str">
        <f t="shared" si="286"/>
        <v>N/A</v>
      </c>
      <c r="E1037" s="38">
        <v>1158887</v>
      </c>
      <c r="F1037" s="24" t="str">
        <f t="shared" si="287"/>
        <v>N/A</v>
      </c>
      <c r="G1037" s="38">
        <v>1285135</v>
      </c>
      <c r="H1037" s="24" t="str">
        <f t="shared" si="288"/>
        <v>N/A</v>
      </c>
      <c r="I1037" s="25">
        <v>0.32550000000000001</v>
      </c>
      <c r="J1037" s="25">
        <v>10.89</v>
      </c>
      <c r="K1037" s="26" t="s">
        <v>1191</v>
      </c>
      <c r="L1037" s="27" t="str">
        <f t="shared" si="289"/>
        <v>Yes</v>
      </c>
    </row>
    <row r="1038" spans="1:12" x14ac:dyDescent="0.25">
      <c r="A1038" s="37" t="s">
        <v>99</v>
      </c>
      <c r="B1038" s="22" t="s">
        <v>49</v>
      </c>
      <c r="C1038" s="23">
        <v>29073</v>
      </c>
      <c r="D1038" s="24" t="str">
        <f t="shared" si="286"/>
        <v>N/A</v>
      </c>
      <c r="E1038" s="23">
        <v>28697</v>
      </c>
      <c r="F1038" s="24" t="str">
        <f t="shared" si="287"/>
        <v>N/A</v>
      </c>
      <c r="G1038" s="23">
        <v>28205</v>
      </c>
      <c r="H1038" s="24" t="str">
        <f t="shared" si="288"/>
        <v>N/A</v>
      </c>
      <c r="I1038" s="25">
        <v>-1.29</v>
      </c>
      <c r="J1038" s="25">
        <v>-1.71</v>
      </c>
      <c r="K1038" s="26" t="s">
        <v>1191</v>
      </c>
      <c r="L1038" s="27" t="str">
        <f t="shared" si="289"/>
        <v>Yes</v>
      </c>
    </row>
    <row r="1039" spans="1:12" x14ac:dyDescent="0.25">
      <c r="A1039" s="37" t="s">
        <v>375</v>
      </c>
      <c r="B1039" s="22" t="s">
        <v>49</v>
      </c>
      <c r="C1039" s="28">
        <v>39.731950607000002</v>
      </c>
      <c r="D1039" s="24" t="str">
        <f t="shared" si="286"/>
        <v>N/A</v>
      </c>
      <c r="E1039" s="28">
        <v>40.383559257000002</v>
      </c>
      <c r="F1039" s="24" t="str">
        <f t="shared" si="287"/>
        <v>N/A</v>
      </c>
      <c r="G1039" s="28">
        <v>45.564084381999997</v>
      </c>
      <c r="H1039" s="24" t="str">
        <f t="shared" si="288"/>
        <v>N/A</v>
      </c>
      <c r="I1039" s="25">
        <v>1.64</v>
      </c>
      <c r="J1039" s="25">
        <v>12.83</v>
      </c>
      <c r="K1039" s="26" t="s">
        <v>1191</v>
      </c>
      <c r="L1039" s="27" t="str">
        <f t="shared" si="289"/>
        <v>Yes</v>
      </c>
    </row>
    <row r="1040" spans="1:12" x14ac:dyDescent="0.25">
      <c r="A1040" s="37" t="s">
        <v>376</v>
      </c>
      <c r="B1040" s="22" t="s">
        <v>49</v>
      </c>
      <c r="C1040" s="28">
        <v>4136925</v>
      </c>
      <c r="D1040" s="24" t="str">
        <f t="shared" si="286"/>
        <v>N/A</v>
      </c>
      <c r="E1040" s="28">
        <v>3313157</v>
      </c>
      <c r="F1040" s="24" t="str">
        <f t="shared" si="287"/>
        <v>N/A</v>
      </c>
      <c r="G1040" s="28">
        <v>3348180</v>
      </c>
      <c r="H1040" s="24" t="str">
        <f t="shared" si="288"/>
        <v>N/A</v>
      </c>
      <c r="I1040" s="25">
        <v>-19.899999999999999</v>
      </c>
      <c r="J1040" s="25">
        <v>1.0569999999999999</v>
      </c>
      <c r="K1040" s="26" t="s">
        <v>1191</v>
      </c>
      <c r="L1040" s="27" t="str">
        <f t="shared" si="289"/>
        <v>Yes</v>
      </c>
    </row>
    <row r="1041" spans="1:12" x14ac:dyDescent="0.25">
      <c r="A1041" s="37" t="s">
        <v>377</v>
      </c>
      <c r="B1041" s="22" t="s">
        <v>49</v>
      </c>
      <c r="C1041" s="23">
        <v>6636</v>
      </c>
      <c r="D1041" s="24" t="str">
        <f t="shared" si="286"/>
        <v>N/A</v>
      </c>
      <c r="E1041" s="23">
        <v>4579</v>
      </c>
      <c r="F1041" s="24" t="str">
        <f t="shared" si="287"/>
        <v>N/A</v>
      </c>
      <c r="G1041" s="23">
        <v>4641</v>
      </c>
      <c r="H1041" s="24" t="str">
        <f t="shared" si="288"/>
        <v>N/A</v>
      </c>
      <c r="I1041" s="25">
        <v>-31</v>
      </c>
      <c r="J1041" s="25">
        <v>1.3540000000000001</v>
      </c>
      <c r="K1041" s="26" t="s">
        <v>1191</v>
      </c>
      <c r="L1041" s="27" t="str">
        <f t="shared" si="289"/>
        <v>Yes</v>
      </c>
    </row>
    <row r="1042" spans="1:12" x14ac:dyDescent="0.25">
      <c r="A1042" s="37" t="s">
        <v>378</v>
      </c>
      <c r="B1042" s="22" t="s">
        <v>49</v>
      </c>
      <c r="C1042" s="28">
        <v>623.40641952999999</v>
      </c>
      <c r="D1042" s="24" t="str">
        <f t="shared" si="286"/>
        <v>N/A</v>
      </c>
      <c r="E1042" s="28">
        <v>723.55470627</v>
      </c>
      <c r="F1042" s="24" t="str">
        <f t="shared" si="287"/>
        <v>N/A</v>
      </c>
      <c r="G1042" s="28">
        <v>721.43503554999995</v>
      </c>
      <c r="H1042" s="24" t="str">
        <f t="shared" si="288"/>
        <v>N/A</v>
      </c>
      <c r="I1042" s="25">
        <v>16.059999999999999</v>
      </c>
      <c r="J1042" s="25">
        <v>-0.29299999999999998</v>
      </c>
      <c r="K1042" s="26" t="s">
        <v>1191</v>
      </c>
      <c r="L1042" s="27" t="str">
        <f t="shared" si="289"/>
        <v>Yes</v>
      </c>
    </row>
    <row r="1043" spans="1:12" x14ac:dyDescent="0.25">
      <c r="A1043" s="37" t="s">
        <v>379</v>
      </c>
      <c r="B1043" s="22" t="s">
        <v>49</v>
      </c>
      <c r="C1043" s="28">
        <v>954342</v>
      </c>
      <c r="D1043" s="24" t="str">
        <f t="shared" si="286"/>
        <v>N/A</v>
      </c>
      <c r="E1043" s="28">
        <v>1095657</v>
      </c>
      <c r="F1043" s="24" t="str">
        <f t="shared" si="287"/>
        <v>N/A</v>
      </c>
      <c r="G1043" s="28">
        <v>1334338</v>
      </c>
      <c r="H1043" s="24" t="str">
        <f t="shared" si="288"/>
        <v>N/A</v>
      </c>
      <c r="I1043" s="25">
        <v>14.81</v>
      </c>
      <c r="J1043" s="25">
        <v>21.78</v>
      </c>
      <c r="K1043" s="26" t="s">
        <v>1191</v>
      </c>
      <c r="L1043" s="27" t="str">
        <f t="shared" si="289"/>
        <v>Yes</v>
      </c>
    </row>
    <row r="1044" spans="1:12" x14ac:dyDescent="0.25">
      <c r="A1044" s="37" t="s">
        <v>100</v>
      </c>
      <c r="B1044" s="22" t="s">
        <v>49</v>
      </c>
      <c r="C1044" s="23">
        <v>2697</v>
      </c>
      <c r="D1044" s="24" t="str">
        <f t="shared" si="286"/>
        <v>N/A</v>
      </c>
      <c r="E1044" s="23">
        <v>3242</v>
      </c>
      <c r="F1044" s="24" t="str">
        <f t="shared" si="287"/>
        <v>N/A</v>
      </c>
      <c r="G1044" s="23">
        <v>3420</v>
      </c>
      <c r="H1044" s="24" t="str">
        <f t="shared" si="288"/>
        <v>N/A</v>
      </c>
      <c r="I1044" s="25">
        <v>20.21</v>
      </c>
      <c r="J1044" s="25">
        <v>5.49</v>
      </c>
      <c r="K1044" s="26" t="s">
        <v>1191</v>
      </c>
      <c r="L1044" s="27" t="str">
        <f t="shared" si="289"/>
        <v>Yes</v>
      </c>
    </row>
    <row r="1045" spans="1:12" x14ac:dyDescent="0.25">
      <c r="A1045" s="37" t="s">
        <v>380</v>
      </c>
      <c r="B1045" s="22" t="s">
        <v>49</v>
      </c>
      <c r="C1045" s="28">
        <v>353.85317019000001</v>
      </c>
      <c r="D1045" s="24" t="str">
        <f t="shared" si="286"/>
        <v>N/A</v>
      </c>
      <c r="E1045" s="28">
        <v>337.95712522999997</v>
      </c>
      <c r="F1045" s="24" t="str">
        <f t="shared" si="287"/>
        <v>N/A</v>
      </c>
      <c r="G1045" s="28">
        <v>390.15730994</v>
      </c>
      <c r="H1045" s="24" t="str">
        <f t="shared" si="288"/>
        <v>N/A</v>
      </c>
      <c r="I1045" s="25">
        <v>-4.49</v>
      </c>
      <c r="J1045" s="25">
        <v>15.45</v>
      </c>
      <c r="K1045" s="26" t="s">
        <v>1191</v>
      </c>
      <c r="L1045" s="27" t="str">
        <f t="shared" si="289"/>
        <v>Yes</v>
      </c>
    </row>
    <row r="1046" spans="1:12" x14ac:dyDescent="0.25">
      <c r="A1046" s="37" t="s">
        <v>381</v>
      </c>
      <c r="B1046" s="22" t="s">
        <v>49</v>
      </c>
      <c r="C1046" s="28">
        <v>2731503</v>
      </c>
      <c r="D1046" s="24" t="str">
        <f t="shared" si="286"/>
        <v>N/A</v>
      </c>
      <c r="E1046" s="28">
        <v>2614221</v>
      </c>
      <c r="F1046" s="24" t="str">
        <f t="shared" si="287"/>
        <v>N/A</v>
      </c>
      <c r="G1046" s="28">
        <v>3094528</v>
      </c>
      <c r="H1046" s="24" t="str">
        <f t="shared" si="288"/>
        <v>N/A</v>
      </c>
      <c r="I1046" s="25">
        <v>-4.29</v>
      </c>
      <c r="J1046" s="25">
        <v>18.37</v>
      </c>
      <c r="K1046" s="26" t="s">
        <v>1191</v>
      </c>
      <c r="L1046" s="27" t="str">
        <f t="shared" si="289"/>
        <v>Yes</v>
      </c>
    </row>
    <row r="1047" spans="1:12" x14ac:dyDescent="0.25">
      <c r="A1047" s="37" t="s">
        <v>382</v>
      </c>
      <c r="B1047" s="22" t="s">
        <v>49</v>
      </c>
      <c r="C1047" s="23">
        <v>600</v>
      </c>
      <c r="D1047" s="24" t="str">
        <f t="shared" si="286"/>
        <v>N/A</v>
      </c>
      <c r="E1047" s="23">
        <v>579</v>
      </c>
      <c r="F1047" s="24" t="str">
        <f t="shared" si="287"/>
        <v>N/A</v>
      </c>
      <c r="G1047" s="23">
        <v>585</v>
      </c>
      <c r="H1047" s="24" t="str">
        <f t="shared" si="288"/>
        <v>N/A</v>
      </c>
      <c r="I1047" s="25">
        <v>-3.5</v>
      </c>
      <c r="J1047" s="25">
        <v>1.036</v>
      </c>
      <c r="K1047" s="26" t="s">
        <v>1191</v>
      </c>
      <c r="L1047" s="27" t="str">
        <f t="shared" ref="L1047:L1084" si="290">IF(J1047="Div by 0", "N/A", IF(K1047="N/A","N/A", IF(J1047&gt;VALUE(MID(K1047,1,2)), "No", IF(J1047&lt;-1*VALUE(MID(K1047,1,2)), "No", "Yes"))))</f>
        <v>Yes</v>
      </c>
    </row>
    <row r="1048" spans="1:12" x14ac:dyDescent="0.25">
      <c r="A1048" s="37" t="s">
        <v>383</v>
      </c>
      <c r="B1048" s="22" t="s">
        <v>49</v>
      </c>
      <c r="C1048" s="28">
        <v>4552.5050000000001</v>
      </c>
      <c r="D1048" s="24" t="str">
        <f t="shared" si="286"/>
        <v>N/A</v>
      </c>
      <c r="E1048" s="28">
        <v>4515.0621762000001</v>
      </c>
      <c r="F1048" s="24" t="str">
        <f t="shared" si="287"/>
        <v>N/A</v>
      </c>
      <c r="G1048" s="28">
        <v>5289.7914529999998</v>
      </c>
      <c r="H1048" s="24" t="str">
        <f t="shared" si="288"/>
        <v>N/A</v>
      </c>
      <c r="I1048" s="25">
        <v>-0.82199999999999995</v>
      </c>
      <c r="J1048" s="25">
        <v>17.16</v>
      </c>
      <c r="K1048" s="26" t="s">
        <v>1191</v>
      </c>
      <c r="L1048" s="27" t="str">
        <f t="shared" si="290"/>
        <v>Yes</v>
      </c>
    </row>
    <row r="1049" spans="1:12" x14ac:dyDescent="0.25">
      <c r="A1049" s="37" t="s">
        <v>384</v>
      </c>
      <c r="B1049" s="22" t="s">
        <v>49</v>
      </c>
      <c r="C1049" s="28">
        <v>9503921</v>
      </c>
      <c r="D1049" s="24" t="str">
        <f t="shared" si="286"/>
        <v>N/A</v>
      </c>
      <c r="E1049" s="28">
        <v>7505801</v>
      </c>
      <c r="F1049" s="24" t="str">
        <f t="shared" si="287"/>
        <v>N/A</v>
      </c>
      <c r="G1049" s="28">
        <v>8806651</v>
      </c>
      <c r="H1049" s="24" t="str">
        <f t="shared" si="288"/>
        <v>N/A</v>
      </c>
      <c r="I1049" s="25">
        <v>-21</v>
      </c>
      <c r="J1049" s="25">
        <v>17.329999999999998</v>
      </c>
      <c r="K1049" s="26" t="s">
        <v>1191</v>
      </c>
      <c r="L1049" s="27" t="str">
        <f t="shared" si="290"/>
        <v>Yes</v>
      </c>
    </row>
    <row r="1050" spans="1:12" x14ac:dyDescent="0.25">
      <c r="A1050" s="37" t="s">
        <v>101</v>
      </c>
      <c r="B1050" s="22" t="s">
        <v>49</v>
      </c>
      <c r="C1050" s="23">
        <v>15844</v>
      </c>
      <c r="D1050" s="24" t="str">
        <f t="shared" si="286"/>
        <v>N/A</v>
      </c>
      <c r="E1050" s="23">
        <v>13121</v>
      </c>
      <c r="F1050" s="24" t="str">
        <f t="shared" si="287"/>
        <v>N/A</v>
      </c>
      <c r="G1050" s="23">
        <v>13785</v>
      </c>
      <c r="H1050" s="24" t="str">
        <f t="shared" si="288"/>
        <v>N/A</v>
      </c>
      <c r="I1050" s="25">
        <v>-17.2</v>
      </c>
      <c r="J1050" s="25">
        <v>5.0609999999999999</v>
      </c>
      <c r="K1050" s="26" t="s">
        <v>1191</v>
      </c>
      <c r="L1050" s="27" t="str">
        <f t="shared" si="290"/>
        <v>Yes</v>
      </c>
    </row>
    <row r="1051" spans="1:12" x14ac:dyDescent="0.25">
      <c r="A1051" s="37" t="s">
        <v>385</v>
      </c>
      <c r="B1051" s="22" t="s">
        <v>49</v>
      </c>
      <c r="C1051" s="28">
        <v>599.84353698999996</v>
      </c>
      <c r="D1051" s="24" t="str">
        <f t="shared" si="286"/>
        <v>N/A</v>
      </c>
      <c r="E1051" s="28">
        <v>572.04488987000002</v>
      </c>
      <c r="F1051" s="24" t="str">
        <f t="shared" si="287"/>
        <v>N/A</v>
      </c>
      <c r="G1051" s="28">
        <v>638.85752630000002</v>
      </c>
      <c r="H1051" s="24" t="str">
        <f t="shared" si="288"/>
        <v>N/A</v>
      </c>
      <c r="I1051" s="25">
        <v>-4.63</v>
      </c>
      <c r="J1051" s="25">
        <v>11.68</v>
      </c>
      <c r="K1051" s="26" t="s">
        <v>1191</v>
      </c>
      <c r="L1051" s="27" t="str">
        <f t="shared" si="290"/>
        <v>Yes</v>
      </c>
    </row>
    <row r="1052" spans="1:12" x14ac:dyDescent="0.25">
      <c r="A1052" s="37" t="s">
        <v>386</v>
      </c>
      <c r="B1052" s="22" t="s">
        <v>49</v>
      </c>
      <c r="C1052" s="28">
        <v>47276769</v>
      </c>
      <c r="D1052" s="24" t="str">
        <f t="shared" si="286"/>
        <v>N/A</v>
      </c>
      <c r="E1052" s="28">
        <v>39501167</v>
      </c>
      <c r="F1052" s="24" t="str">
        <f t="shared" si="287"/>
        <v>N/A</v>
      </c>
      <c r="G1052" s="28">
        <v>41161496</v>
      </c>
      <c r="H1052" s="24" t="str">
        <f t="shared" si="288"/>
        <v>N/A</v>
      </c>
      <c r="I1052" s="25">
        <v>-16.399999999999999</v>
      </c>
      <c r="J1052" s="25">
        <v>4.2030000000000003</v>
      </c>
      <c r="K1052" s="26" t="s">
        <v>1191</v>
      </c>
      <c r="L1052" s="27" t="str">
        <f t="shared" si="290"/>
        <v>Yes</v>
      </c>
    </row>
    <row r="1053" spans="1:12" x14ac:dyDescent="0.25">
      <c r="A1053" s="37" t="s">
        <v>102</v>
      </c>
      <c r="B1053" s="22" t="s">
        <v>49</v>
      </c>
      <c r="C1053" s="23">
        <v>133445</v>
      </c>
      <c r="D1053" s="24" t="str">
        <f t="shared" si="286"/>
        <v>N/A</v>
      </c>
      <c r="E1053" s="23">
        <v>117266</v>
      </c>
      <c r="F1053" s="24" t="str">
        <f t="shared" si="287"/>
        <v>N/A</v>
      </c>
      <c r="G1053" s="23">
        <v>120553</v>
      </c>
      <c r="H1053" s="24" t="str">
        <f t="shared" si="288"/>
        <v>N/A</v>
      </c>
      <c r="I1053" s="25">
        <v>-12.1</v>
      </c>
      <c r="J1053" s="25">
        <v>2.8029999999999999</v>
      </c>
      <c r="K1053" s="26" t="s">
        <v>1191</v>
      </c>
      <c r="L1053" s="27" t="str">
        <f t="shared" si="290"/>
        <v>Yes</v>
      </c>
    </row>
    <row r="1054" spans="1:12" x14ac:dyDescent="0.25">
      <c r="A1054" s="37" t="s">
        <v>387</v>
      </c>
      <c r="B1054" s="22" t="s">
        <v>49</v>
      </c>
      <c r="C1054" s="28">
        <v>354.27905879000002</v>
      </c>
      <c r="D1054" s="24" t="str">
        <f t="shared" si="286"/>
        <v>N/A</v>
      </c>
      <c r="E1054" s="28">
        <v>336.85097982000002</v>
      </c>
      <c r="F1054" s="24" t="str">
        <f t="shared" si="287"/>
        <v>N/A</v>
      </c>
      <c r="G1054" s="28">
        <v>341.43900193000002</v>
      </c>
      <c r="H1054" s="24" t="str">
        <f t="shared" si="288"/>
        <v>N/A</v>
      </c>
      <c r="I1054" s="25">
        <v>-4.92</v>
      </c>
      <c r="J1054" s="25">
        <v>1.3620000000000001</v>
      </c>
      <c r="K1054" s="26" t="s">
        <v>1191</v>
      </c>
      <c r="L1054" s="27" t="str">
        <f t="shared" si="290"/>
        <v>Yes</v>
      </c>
    </row>
    <row r="1055" spans="1:12" x14ac:dyDescent="0.25">
      <c r="A1055" s="37" t="s">
        <v>388</v>
      </c>
      <c r="B1055" s="22" t="s">
        <v>49</v>
      </c>
      <c r="C1055" s="28">
        <v>952450949</v>
      </c>
      <c r="D1055" s="24" t="str">
        <f t="shared" si="286"/>
        <v>N/A</v>
      </c>
      <c r="E1055" s="28">
        <v>1261354647</v>
      </c>
      <c r="F1055" s="24" t="str">
        <f t="shared" si="287"/>
        <v>N/A</v>
      </c>
      <c r="G1055" s="28">
        <v>1413855488</v>
      </c>
      <c r="H1055" s="24" t="str">
        <f t="shared" si="288"/>
        <v>N/A</v>
      </c>
      <c r="I1055" s="25">
        <v>32.43</v>
      </c>
      <c r="J1055" s="25">
        <v>12.09</v>
      </c>
      <c r="K1055" s="26" t="s">
        <v>1191</v>
      </c>
      <c r="L1055" s="27" t="str">
        <f t="shared" si="290"/>
        <v>Yes</v>
      </c>
    </row>
    <row r="1056" spans="1:12" x14ac:dyDescent="0.25">
      <c r="A1056" s="77" t="s">
        <v>624</v>
      </c>
      <c r="B1056" s="23" t="s">
        <v>49</v>
      </c>
      <c r="C1056" s="23">
        <v>128791</v>
      </c>
      <c r="D1056" s="24" t="str">
        <f t="shared" si="286"/>
        <v>N/A</v>
      </c>
      <c r="E1056" s="23">
        <v>127120</v>
      </c>
      <c r="F1056" s="24" t="str">
        <f t="shared" si="287"/>
        <v>N/A</v>
      </c>
      <c r="G1056" s="23">
        <v>130496</v>
      </c>
      <c r="H1056" s="24" t="str">
        <f t="shared" si="288"/>
        <v>N/A</v>
      </c>
      <c r="I1056" s="25">
        <v>-1.3</v>
      </c>
      <c r="J1056" s="25">
        <v>2.6560000000000001</v>
      </c>
      <c r="K1056" s="30" t="s">
        <v>1191</v>
      </c>
      <c r="L1056" s="27" t="str">
        <f t="shared" si="290"/>
        <v>Yes</v>
      </c>
    </row>
    <row r="1057" spans="1:12" x14ac:dyDescent="0.25">
      <c r="A1057" s="37" t="s">
        <v>389</v>
      </c>
      <c r="B1057" s="22" t="s">
        <v>49</v>
      </c>
      <c r="C1057" s="28">
        <v>7395.3222585000003</v>
      </c>
      <c r="D1057" s="24" t="str">
        <f t="shared" si="286"/>
        <v>N/A</v>
      </c>
      <c r="E1057" s="28">
        <v>9922.5507159000008</v>
      </c>
      <c r="F1057" s="24" t="str">
        <f t="shared" si="287"/>
        <v>N/A</v>
      </c>
      <c r="G1057" s="28">
        <v>10834.473762</v>
      </c>
      <c r="H1057" s="24" t="str">
        <f t="shared" si="288"/>
        <v>N/A</v>
      </c>
      <c r="I1057" s="25">
        <v>34.17</v>
      </c>
      <c r="J1057" s="25">
        <v>9.19</v>
      </c>
      <c r="K1057" s="26" t="s">
        <v>1191</v>
      </c>
      <c r="L1057" s="27" t="str">
        <f t="shared" si="290"/>
        <v>Yes</v>
      </c>
    </row>
    <row r="1058" spans="1:12" x14ac:dyDescent="0.25">
      <c r="A1058" s="37" t="s">
        <v>390</v>
      </c>
      <c r="B1058" s="22" t="s">
        <v>49</v>
      </c>
      <c r="C1058" s="28">
        <v>24652010</v>
      </c>
      <c r="D1058" s="24" t="str">
        <f t="shared" si="286"/>
        <v>N/A</v>
      </c>
      <c r="E1058" s="28">
        <v>27521762</v>
      </c>
      <c r="F1058" s="24" t="str">
        <f t="shared" si="287"/>
        <v>N/A</v>
      </c>
      <c r="G1058" s="28">
        <v>32322574</v>
      </c>
      <c r="H1058" s="24" t="str">
        <f t="shared" si="288"/>
        <v>N/A</v>
      </c>
      <c r="I1058" s="25">
        <v>11.64</v>
      </c>
      <c r="J1058" s="25">
        <v>17.440000000000001</v>
      </c>
      <c r="K1058" s="26" t="s">
        <v>1191</v>
      </c>
      <c r="L1058" s="27" t="str">
        <f t="shared" si="290"/>
        <v>Yes</v>
      </c>
    </row>
    <row r="1059" spans="1:12" x14ac:dyDescent="0.25">
      <c r="A1059" s="37" t="s">
        <v>38</v>
      </c>
      <c r="B1059" s="22" t="s">
        <v>49</v>
      </c>
      <c r="C1059" s="23">
        <v>28060</v>
      </c>
      <c r="D1059" s="24" t="str">
        <f t="shared" si="286"/>
        <v>N/A</v>
      </c>
      <c r="E1059" s="23">
        <v>23511</v>
      </c>
      <c r="F1059" s="24" t="str">
        <f t="shared" si="287"/>
        <v>N/A</v>
      </c>
      <c r="G1059" s="23">
        <v>24747</v>
      </c>
      <c r="H1059" s="24" t="str">
        <f t="shared" si="288"/>
        <v>N/A</v>
      </c>
      <c r="I1059" s="25">
        <v>-16.2</v>
      </c>
      <c r="J1059" s="25">
        <v>5.2569999999999997</v>
      </c>
      <c r="K1059" s="26" t="s">
        <v>1191</v>
      </c>
      <c r="L1059" s="27" t="str">
        <f t="shared" si="290"/>
        <v>Yes</v>
      </c>
    </row>
    <row r="1060" spans="1:12" x14ac:dyDescent="0.25">
      <c r="A1060" s="37" t="s">
        <v>391</v>
      </c>
      <c r="B1060" s="22" t="s">
        <v>49</v>
      </c>
      <c r="C1060" s="28">
        <v>878.54632929000002</v>
      </c>
      <c r="D1060" s="24" t="str">
        <f t="shared" si="286"/>
        <v>N/A</v>
      </c>
      <c r="E1060" s="28">
        <v>1170.5908724000001</v>
      </c>
      <c r="F1060" s="24" t="str">
        <f t="shared" si="287"/>
        <v>N/A</v>
      </c>
      <c r="G1060" s="28">
        <v>1306.1209034999999</v>
      </c>
      <c r="H1060" s="24" t="str">
        <f t="shared" si="288"/>
        <v>N/A</v>
      </c>
      <c r="I1060" s="25">
        <v>33.24</v>
      </c>
      <c r="J1060" s="25">
        <v>11.58</v>
      </c>
      <c r="K1060" s="26" t="s">
        <v>1191</v>
      </c>
      <c r="L1060" s="27" t="str">
        <f t="shared" si="290"/>
        <v>Yes</v>
      </c>
    </row>
    <row r="1061" spans="1:12" ht="12.75" customHeight="1" x14ac:dyDescent="0.25">
      <c r="A1061" s="37" t="s">
        <v>392</v>
      </c>
      <c r="B1061" s="22" t="s">
        <v>49</v>
      </c>
      <c r="C1061" s="28">
        <v>5846393</v>
      </c>
      <c r="D1061" s="24" t="str">
        <f t="shared" si="286"/>
        <v>N/A</v>
      </c>
      <c r="E1061" s="28">
        <v>5058578</v>
      </c>
      <c r="F1061" s="24" t="str">
        <f t="shared" si="287"/>
        <v>N/A</v>
      </c>
      <c r="G1061" s="28">
        <v>3458330</v>
      </c>
      <c r="H1061" s="24" t="str">
        <f t="shared" si="288"/>
        <v>N/A</v>
      </c>
      <c r="I1061" s="25">
        <v>-13.5</v>
      </c>
      <c r="J1061" s="25">
        <v>-31.6</v>
      </c>
      <c r="K1061" s="26" t="s">
        <v>1191</v>
      </c>
      <c r="L1061" s="27" t="str">
        <f t="shared" si="290"/>
        <v>No</v>
      </c>
    </row>
    <row r="1062" spans="1:12" x14ac:dyDescent="0.25">
      <c r="A1062" s="37" t="s">
        <v>393</v>
      </c>
      <c r="B1062" s="22" t="s">
        <v>49</v>
      </c>
      <c r="C1062" s="23">
        <v>869</v>
      </c>
      <c r="D1062" s="24" t="str">
        <f t="shared" si="286"/>
        <v>N/A</v>
      </c>
      <c r="E1062" s="23">
        <v>640</v>
      </c>
      <c r="F1062" s="24" t="str">
        <f t="shared" si="287"/>
        <v>N/A</v>
      </c>
      <c r="G1062" s="23">
        <v>6685</v>
      </c>
      <c r="H1062" s="24" t="str">
        <f t="shared" si="288"/>
        <v>N/A</v>
      </c>
      <c r="I1062" s="25">
        <v>-26.4</v>
      </c>
      <c r="J1062" s="25">
        <v>944.5</v>
      </c>
      <c r="K1062" s="26" t="s">
        <v>1191</v>
      </c>
      <c r="L1062" s="27" t="str">
        <f t="shared" si="290"/>
        <v>No</v>
      </c>
    </row>
    <row r="1063" spans="1:12" x14ac:dyDescent="0.25">
      <c r="A1063" s="37" t="s">
        <v>394</v>
      </c>
      <c r="B1063" s="22" t="s">
        <v>49</v>
      </c>
      <c r="C1063" s="28">
        <v>6727.7249712000003</v>
      </c>
      <c r="D1063" s="24" t="str">
        <f t="shared" si="286"/>
        <v>N/A</v>
      </c>
      <c r="E1063" s="28">
        <v>7904.0281249999998</v>
      </c>
      <c r="F1063" s="24" t="str">
        <f t="shared" si="287"/>
        <v>N/A</v>
      </c>
      <c r="G1063" s="28">
        <v>517.32685116000005</v>
      </c>
      <c r="H1063" s="24" t="str">
        <f t="shared" si="288"/>
        <v>N/A</v>
      </c>
      <c r="I1063" s="25">
        <v>17.48</v>
      </c>
      <c r="J1063" s="25">
        <v>-93.5</v>
      </c>
      <c r="K1063" s="26" t="s">
        <v>1191</v>
      </c>
      <c r="L1063" s="27" t="str">
        <f t="shared" si="290"/>
        <v>No</v>
      </c>
    </row>
    <row r="1064" spans="1:12" ht="12.75" customHeight="1" x14ac:dyDescent="0.25">
      <c r="A1064" s="37" t="s">
        <v>395</v>
      </c>
      <c r="B1064" s="22" t="s">
        <v>49</v>
      </c>
      <c r="C1064" s="28">
        <v>24390758</v>
      </c>
      <c r="D1064" s="24" t="str">
        <f t="shared" si="286"/>
        <v>N/A</v>
      </c>
      <c r="E1064" s="28">
        <v>13881615</v>
      </c>
      <c r="F1064" s="24" t="str">
        <f t="shared" si="287"/>
        <v>N/A</v>
      </c>
      <c r="G1064" s="28">
        <v>3371597</v>
      </c>
      <c r="H1064" s="24" t="str">
        <f t="shared" si="288"/>
        <v>N/A</v>
      </c>
      <c r="I1064" s="25">
        <v>-43.1</v>
      </c>
      <c r="J1064" s="25">
        <v>-75.7</v>
      </c>
      <c r="K1064" s="26" t="s">
        <v>1191</v>
      </c>
      <c r="L1064" s="27" t="str">
        <f t="shared" si="290"/>
        <v>No</v>
      </c>
    </row>
    <row r="1065" spans="1:12" x14ac:dyDescent="0.25">
      <c r="A1065" s="37" t="s">
        <v>396</v>
      </c>
      <c r="B1065" s="22" t="s">
        <v>49</v>
      </c>
      <c r="C1065" s="23">
        <v>19093</v>
      </c>
      <c r="D1065" s="24" t="str">
        <f t="shared" si="286"/>
        <v>N/A</v>
      </c>
      <c r="E1065" s="23">
        <v>12951</v>
      </c>
      <c r="F1065" s="24" t="str">
        <f t="shared" si="287"/>
        <v>N/A</v>
      </c>
      <c r="G1065" s="23">
        <v>6688</v>
      </c>
      <c r="H1065" s="24" t="str">
        <f t="shared" si="288"/>
        <v>N/A</v>
      </c>
      <c r="I1065" s="25">
        <v>-32.200000000000003</v>
      </c>
      <c r="J1065" s="25">
        <v>-48.4</v>
      </c>
      <c r="K1065" s="26" t="s">
        <v>1191</v>
      </c>
      <c r="L1065" s="27" t="str">
        <f t="shared" si="290"/>
        <v>No</v>
      </c>
    </row>
    <row r="1066" spans="1:12" x14ac:dyDescent="0.25">
      <c r="A1066" s="37" t="s">
        <v>397</v>
      </c>
      <c r="B1066" s="22" t="s">
        <v>49</v>
      </c>
      <c r="C1066" s="28">
        <v>1277.4712198</v>
      </c>
      <c r="D1066" s="24" t="str">
        <f t="shared" si="286"/>
        <v>N/A</v>
      </c>
      <c r="E1066" s="28">
        <v>1071.8566134</v>
      </c>
      <c r="F1066" s="24" t="str">
        <f t="shared" si="287"/>
        <v>N/A</v>
      </c>
      <c r="G1066" s="28">
        <v>504.12634568999999</v>
      </c>
      <c r="H1066" s="24" t="str">
        <f t="shared" si="288"/>
        <v>N/A</v>
      </c>
      <c r="I1066" s="25">
        <v>-16.100000000000001</v>
      </c>
      <c r="J1066" s="25">
        <v>-53</v>
      </c>
      <c r="K1066" s="26" t="s">
        <v>1191</v>
      </c>
      <c r="L1066" s="27" t="str">
        <f t="shared" si="290"/>
        <v>No</v>
      </c>
    </row>
    <row r="1067" spans="1:12" x14ac:dyDescent="0.25">
      <c r="A1067" s="37" t="s">
        <v>398</v>
      </c>
      <c r="B1067" s="22" t="s">
        <v>49</v>
      </c>
      <c r="C1067" s="28">
        <v>330161</v>
      </c>
      <c r="D1067" s="24" t="str">
        <f t="shared" si="286"/>
        <v>N/A</v>
      </c>
      <c r="E1067" s="28">
        <v>474137</v>
      </c>
      <c r="F1067" s="24" t="str">
        <f t="shared" si="287"/>
        <v>N/A</v>
      </c>
      <c r="G1067" s="28">
        <v>503825</v>
      </c>
      <c r="H1067" s="24" t="str">
        <f t="shared" si="288"/>
        <v>N/A</v>
      </c>
      <c r="I1067" s="25">
        <v>43.61</v>
      </c>
      <c r="J1067" s="25">
        <v>6.2610000000000001</v>
      </c>
      <c r="K1067" s="26" t="s">
        <v>1191</v>
      </c>
      <c r="L1067" s="27" t="str">
        <f t="shared" si="290"/>
        <v>Yes</v>
      </c>
    </row>
    <row r="1068" spans="1:12" x14ac:dyDescent="0.25">
      <c r="A1068" s="37" t="s">
        <v>399</v>
      </c>
      <c r="B1068" s="22" t="s">
        <v>49</v>
      </c>
      <c r="C1068" s="23">
        <v>91</v>
      </c>
      <c r="D1068" s="24" t="str">
        <f t="shared" si="286"/>
        <v>N/A</v>
      </c>
      <c r="E1068" s="23">
        <v>113</v>
      </c>
      <c r="F1068" s="24" t="str">
        <f t="shared" si="287"/>
        <v>N/A</v>
      </c>
      <c r="G1068" s="23">
        <v>100</v>
      </c>
      <c r="H1068" s="24" t="str">
        <f t="shared" si="288"/>
        <v>N/A</v>
      </c>
      <c r="I1068" s="25">
        <v>24.18</v>
      </c>
      <c r="J1068" s="25">
        <v>-11.5</v>
      </c>
      <c r="K1068" s="26" t="s">
        <v>1191</v>
      </c>
      <c r="L1068" s="27" t="str">
        <f t="shared" si="290"/>
        <v>Yes</v>
      </c>
    </row>
    <row r="1069" spans="1:12" x14ac:dyDescent="0.25">
      <c r="A1069" s="37" t="s">
        <v>400</v>
      </c>
      <c r="B1069" s="22" t="s">
        <v>49</v>
      </c>
      <c r="C1069" s="28">
        <v>3628.1428571000001</v>
      </c>
      <c r="D1069" s="24" t="str">
        <f t="shared" si="286"/>
        <v>N/A</v>
      </c>
      <c r="E1069" s="28">
        <v>4195.9026549</v>
      </c>
      <c r="F1069" s="24" t="str">
        <f t="shared" si="287"/>
        <v>N/A</v>
      </c>
      <c r="G1069" s="28">
        <v>5038.25</v>
      </c>
      <c r="H1069" s="24" t="str">
        <f t="shared" si="288"/>
        <v>N/A</v>
      </c>
      <c r="I1069" s="25">
        <v>15.65</v>
      </c>
      <c r="J1069" s="25">
        <v>20.079999999999998</v>
      </c>
      <c r="K1069" s="26" t="s">
        <v>1191</v>
      </c>
      <c r="L1069" s="27" t="str">
        <f t="shared" si="290"/>
        <v>Yes</v>
      </c>
    </row>
    <row r="1070" spans="1:12" ht="12.75" customHeight="1" x14ac:dyDescent="0.25">
      <c r="A1070" s="37" t="s">
        <v>401</v>
      </c>
      <c r="B1070" s="22" t="s">
        <v>49</v>
      </c>
      <c r="C1070" s="28">
        <v>1175371</v>
      </c>
      <c r="D1070" s="24" t="str">
        <f t="shared" si="286"/>
        <v>N/A</v>
      </c>
      <c r="E1070" s="28">
        <v>1210817</v>
      </c>
      <c r="F1070" s="24" t="str">
        <f t="shared" si="287"/>
        <v>N/A</v>
      </c>
      <c r="G1070" s="28">
        <v>1688706</v>
      </c>
      <c r="H1070" s="24" t="str">
        <f t="shared" si="288"/>
        <v>N/A</v>
      </c>
      <c r="I1070" s="25">
        <v>3.016</v>
      </c>
      <c r="J1070" s="25">
        <v>39.47</v>
      </c>
      <c r="K1070" s="26" t="s">
        <v>1191</v>
      </c>
      <c r="L1070" s="27" t="str">
        <f t="shared" si="290"/>
        <v>No</v>
      </c>
    </row>
    <row r="1071" spans="1:12" x14ac:dyDescent="0.25">
      <c r="A1071" s="37" t="s">
        <v>625</v>
      </c>
      <c r="B1071" s="22" t="s">
        <v>49</v>
      </c>
      <c r="C1071" s="23">
        <v>2902</v>
      </c>
      <c r="D1071" s="24" t="str">
        <f t="shared" si="286"/>
        <v>N/A</v>
      </c>
      <c r="E1071" s="23">
        <v>2561</v>
      </c>
      <c r="F1071" s="24" t="str">
        <f t="shared" si="287"/>
        <v>N/A</v>
      </c>
      <c r="G1071" s="23">
        <v>3348</v>
      </c>
      <c r="H1071" s="24" t="str">
        <f t="shared" si="288"/>
        <v>N/A</v>
      </c>
      <c r="I1071" s="25">
        <v>-11.8</v>
      </c>
      <c r="J1071" s="25">
        <v>30.73</v>
      </c>
      <c r="K1071" s="26" t="s">
        <v>1191</v>
      </c>
      <c r="L1071" s="27" t="str">
        <f t="shared" si="290"/>
        <v>No</v>
      </c>
    </row>
    <row r="1072" spans="1:12" x14ac:dyDescent="0.25">
      <c r="A1072" s="37" t="s">
        <v>402</v>
      </c>
      <c r="B1072" s="22" t="s">
        <v>49</v>
      </c>
      <c r="C1072" s="28">
        <v>405.02101999000001</v>
      </c>
      <c r="D1072" s="24" t="str">
        <f t="shared" si="286"/>
        <v>N/A</v>
      </c>
      <c r="E1072" s="28">
        <v>472.79070675999998</v>
      </c>
      <c r="F1072" s="24" t="str">
        <f t="shared" si="287"/>
        <v>N/A</v>
      </c>
      <c r="G1072" s="28">
        <v>504.39247311999998</v>
      </c>
      <c r="H1072" s="24" t="str">
        <f t="shared" si="288"/>
        <v>N/A</v>
      </c>
      <c r="I1072" s="25">
        <v>16.73</v>
      </c>
      <c r="J1072" s="25">
        <v>6.6840000000000002</v>
      </c>
      <c r="K1072" s="26" t="s">
        <v>1191</v>
      </c>
      <c r="L1072" s="27" t="str">
        <f t="shared" si="290"/>
        <v>Yes</v>
      </c>
    </row>
    <row r="1073" spans="1:12" x14ac:dyDescent="0.25">
      <c r="A1073" s="37" t="s">
        <v>403</v>
      </c>
      <c r="B1073" s="22" t="s">
        <v>49</v>
      </c>
      <c r="C1073" s="28">
        <v>132294579</v>
      </c>
      <c r="D1073" s="24" t="str">
        <f t="shared" si="286"/>
        <v>N/A</v>
      </c>
      <c r="E1073" s="28">
        <v>136986906</v>
      </c>
      <c r="F1073" s="24" t="str">
        <f t="shared" si="287"/>
        <v>N/A</v>
      </c>
      <c r="G1073" s="28">
        <v>156267812</v>
      </c>
      <c r="H1073" s="24" t="str">
        <f t="shared" si="288"/>
        <v>N/A</v>
      </c>
      <c r="I1073" s="25">
        <v>3.5470000000000002</v>
      </c>
      <c r="J1073" s="25">
        <v>14.07</v>
      </c>
      <c r="K1073" s="26" t="s">
        <v>1191</v>
      </c>
      <c r="L1073" s="27" t="str">
        <f t="shared" si="290"/>
        <v>Yes</v>
      </c>
    </row>
    <row r="1074" spans="1:12" x14ac:dyDescent="0.25">
      <c r="A1074" s="37" t="s">
        <v>135</v>
      </c>
      <c r="B1074" s="22" t="s">
        <v>49</v>
      </c>
      <c r="C1074" s="23">
        <v>13970</v>
      </c>
      <c r="D1074" s="24" t="str">
        <f t="shared" si="286"/>
        <v>N/A</v>
      </c>
      <c r="E1074" s="23">
        <v>13860</v>
      </c>
      <c r="F1074" s="24" t="str">
        <f t="shared" si="287"/>
        <v>N/A</v>
      </c>
      <c r="G1074" s="23">
        <v>14146</v>
      </c>
      <c r="H1074" s="24" t="str">
        <f t="shared" si="288"/>
        <v>N/A</v>
      </c>
      <c r="I1074" s="25">
        <v>-0.78700000000000003</v>
      </c>
      <c r="J1074" s="25">
        <v>2.0630000000000002</v>
      </c>
      <c r="K1074" s="26" t="s">
        <v>1191</v>
      </c>
      <c r="L1074" s="27" t="str">
        <f t="shared" si="290"/>
        <v>Yes</v>
      </c>
    </row>
    <row r="1075" spans="1:12" x14ac:dyDescent="0.25">
      <c r="A1075" s="37" t="s">
        <v>404</v>
      </c>
      <c r="B1075" s="22" t="s">
        <v>49</v>
      </c>
      <c r="C1075" s="28">
        <v>9469.9054402000002</v>
      </c>
      <c r="D1075" s="24" t="str">
        <f t="shared" si="286"/>
        <v>N/A</v>
      </c>
      <c r="E1075" s="28">
        <v>9883.6151515000001</v>
      </c>
      <c r="F1075" s="24" t="str">
        <f t="shared" si="287"/>
        <v>N/A</v>
      </c>
      <c r="G1075" s="28">
        <v>11046.784390999999</v>
      </c>
      <c r="H1075" s="24" t="str">
        <f t="shared" si="288"/>
        <v>N/A</v>
      </c>
      <c r="I1075" s="25">
        <v>4.3689999999999998</v>
      </c>
      <c r="J1075" s="25">
        <v>11.77</v>
      </c>
      <c r="K1075" s="26" t="s">
        <v>1191</v>
      </c>
      <c r="L1075" s="27" t="str">
        <f t="shared" si="290"/>
        <v>Yes</v>
      </c>
    </row>
    <row r="1076" spans="1:12" x14ac:dyDescent="0.25">
      <c r="A1076" s="37" t="s">
        <v>951</v>
      </c>
      <c r="B1076" s="22" t="s">
        <v>49</v>
      </c>
      <c r="C1076" s="28" t="s">
        <v>49</v>
      </c>
      <c r="D1076" s="24" t="str">
        <f t="shared" si="286"/>
        <v>N/A</v>
      </c>
      <c r="E1076" s="28">
        <v>291971</v>
      </c>
      <c r="F1076" s="24" t="str">
        <f t="shared" si="287"/>
        <v>N/A</v>
      </c>
      <c r="G1076" s="28">
        <v>368655</v>
      </c>
      <c r="H1076" s="24" t="str">
        <f t="shared" si="288"/>
        <v>N/A</v>
      </c>
      <c r="I1076" s="25" t="s">
        <v>49</v>
      </c>
      <c r="J1076" s="25">
        <v>26.26</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2008</v>
      </c>
      <c r="F1077" s="24" t="str">
        <f t="shared" si="287"/>
        <v>N/A</v>
      </c>
      <c r="G1077" s="23">
        <v>2234</v>
      </c>
      <c r="H1077" s="24" t="str">
        <f t="shared" si="288"/>
        <v>N/A</v>
      </c>
      <c r="I1077" s="25" t="s">
        <v>49</v>
      </c>
      <c r="J1077" s="25">
        <v>11.25</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145.40388446</v>
      </c>
      <c r="F1078" s="24" t="str">
        <f t="shared" si="287"/>
        <v>N/A</v>
      </c>
      <c r="G1078" s="28">
        <v>165.02014324000001</v>
      </c>
      <c r="H1078" s="24" t="str">
        <f t="shared" si="288"/>
        <v>N/A</v>
      </c>
      <c r="I1078" s="25" t="s">
        <v>49</v>
      </c>
      <c r="J1078" s="25">
        <v>13.49</v>
      </c>
      <c r="K1078" s="26" t="s">
        <v>1191</v>
      </c>
      <c r="L1078" s="27" t="str">
        <f t="shared" si="291"/>
        <v>Yes</v>
      </c>
    </row>
    <row r="1079" spans="1:12" x14ac:dyDescent="0.25">
      <c r="A1079" s="37" t="s">
        <v>954</v>
      </c>
      <c r="B1079" s="22" t="s">
        <v>49</v>
      </c>
      <c r="C1079" s="28" t="s">
        <v>49</v>
      </c>
      <c r="D1079" s="24" t="str">
        <f t="shared" si="286"/>
        <v>N/A</v>
      </c>
      <c r="E1079" s="28">
        <v>400194</v>
      </c>
      <c r="F1079" s="24" t="str">
        <f t="shared" si="287"/>
        <v>N/A</v>
      </c>
      <c r="G1079" s="28">
        <v>798975</v>
      </c>
      <c r="H1079" s="24" t="str">
        <f t="shared" si="288"/>
        <v>N/A</v>
      </c>
      <c r="I1079" s="25" t="s">
        <v>49</v>
      </c>
      <c r="J1079" s="25">
        <v>99.65</v>
      </c>
      <c r="K1079" s="26" t="s">
        <v>1191</v>
      </c>
      <c r="L1079" s="27" t="str">
        <f t="shared" si="291"/>
        <v>No</v>
      </c>
    </row>
    <row r="1080" spans="1:12" x14ac:dyDescent="0.25">
      <c r="A1080" s="37" t="s">
        <v>955</v>
      </c>
      <c r="B1080" s="22" t="s">
        <v>49</v>
      </c>
      <c r="C1080" s="23" t="s">
        <v>49</v>
      </c>
      <c r="D1080" s="24" t="str">
        <f t="shared" si="286"/>
        <v>N/A</v>
      </c>
      <c r="E1080" s="23">
        <v>11</v>
      </c>
      <c r="F1080" s="24" t="str">
        <f t="shared" si="287"/>
        <v>N/A</v>
      </c>
      <c r="G1080" s="23">
        <v>64</v>
      </c>
      <c r="H1080" s="24" t="str">
        <f t="shared" si="288"/>
        <v>N/A</v>
      </c>
      <c r="I1080" s="25" t="s">
        <v>49</v>
      </c>
      <c r="J1080" s="25">
        <v>2033</v>
      </c>
      <c r="K1080" s="26" t="s">
        <v>1191</v>
      </c>
      <c r="L1080" s="27" t="str">
        <f t="shared" si="291"/>
        <v>No</v>
      </c>
    </row>
    <row r="1081" spans="1:12" x14ac:dyDescent="0.25">
      <c r="A1081" s="37" t="s">
        <v>956</v>
      </c>
      <c r="B1081" s="22" t="s">
        <v>49</v>
      </c>
      <c r="C1081" s="28" t="s">
        <v>49</v>
      </c>
      <c r="D1081" s="24" t="str">
        <f t="shared" si="286"/>
        <v>N/A</v>
      </c>
      <c r="E1081" s="28">
        <v>133398</v>
      </c>
      <c r="F1081" s="24" t="str">
        <f t="shared" si="287"/>
        <v>N/A</v>
      </c>
      <c r="G1081" s="28">
        <v>12483.984375</v>
      </c>
      <c r="H1081" s="24" t="str">
        <f t="shared" si="288"/>
        <v>N/A</v>
      </c>
      <c r="I1081" s="25" t="s">
        <v>49</v>
      </c>
      <c r="J1081" s="25">
        <v>-90.6</v>
      </c>
      <c r="K1081" s="26" t="s">
        <v>1191</v>
      </c>
      <c r="L1081" s="27" t="str">
        <f t="shared" si="291"/>
        <v>No</v>
      </c>
    </row>
    <row r="1082" spans="1:12" ht="12.75" customHeight="1" x14ac:dyDescent="0.25">
      <c r="A1082" s="37" t="s">
        <v>405</v>
      </c>
      <c r="B1082" s="22" t="s">
        <v>49</v>
      </c>
      <c r="C1082" s="28">
        <v>125833006</v>
      </c>
      <c r="D1082" s="24" t="str">
        <f t="shared" si="286"/>
        <v>N/A</v>
      </c>
      <c r="E1082" s="28">
        <v>125000429</v>
      </c>
      <c r="F1082" s="24" t="str">
        <f t="shared" si="287"/>
        <v>N/A</v>
      </c>
      <c r="G1082" s="28">
        <v>145801339</v>
      </c>
      <c r="H1082" s="24" t="str">
        <f t="shared" si="288"/>
        <v>N/A</v>
      </c>
      <c r="I1082" s="25">
        <v>-0.66200000000000003</v>
      </c>
      <c r="J1082" s="25">
        <v>16.64</v>
      </c>
      <c r="K1082" s="26" t="s">
        <v>1191</v>
      </c>
      <c r="L1082" s="27" t="str">
        <f t="shared" si="290"/>
        <v>Yes</v>
      </c>
    </row>
    <row r="1083" spans="1:12" x14ac:dyDescent="0.25">
      <c r="A1083" s="37" t="s">
        <v>406</v>
      </c>
      <c r="B1083" s="22" t="s">
        <v>49</v>
      </c>
      <c r="C1083" s="23">
        <v>88084</v>
      </c>
      <c r="D1083" s="24" t="str">
        <f t="shared" si="286"/>
        <v>N/A</v>
      </c>
      <c r="E1083" s="23">
        <v>80618</v>
      </c>
      <c r="F1083" s="24" t="str">
        <f t="shared" si="287"/>
        <v>N/A</v>
      </c>
      <c r="G1083" s="23">
        <v>85262</v>
      </c>
      <c r="H1083" s="24" t="str">
        <f t="shared" si="288"/>
        <v>N/A</v>
      </c>
      <c r="I1083" s="25">
        <v>-8.48</v>
      </c>
      <c r="J1083" s="25">
        <v>5.7610000000000001</v>
      </c>
      <c r="K1083" s="26" t="s">
        <v>1191</v>
      </c>
      <c r="L1083" s="27" t="str">
        <f t="shared" si="290"/>
        <v>Yes</v>
      </c>
    </row>
    <row r="1084" spans="1:12" x14ac:dyDescent="0.25">
      <c r="A1084" s="37" t="s">
        <v>407</v>
      </c>
      <c r="B1084" s="22" t="s">
        <v>49</v>
      </c>
      <c r="C1084" s="28">
        <v>1428.5569002</v>
      </c>
      <c r="D1084" s="24" t="str">
        <f t="shared" si="286"/>
        <v>N/A</v>
      </c>
      <c r="E1084" s="28">
        <v>1550.5275372999999</v>
      </c>
      <c r="F1084" s="24" t="str">
        <f t="shared" si="287"/>
        <v>N/A</v>
      </c>
      <c r="G1084" s="28">
        <v>1710.0389270999999</v>
      </c>
      <c r="H1084" s="24" t="str">
        <f t="shared" si="288"/>
        <v>N/A</v>
      </c>
      <c r="I1084" s="25">
        <v>8.5380000000000003</v>
      </c>
      <c r="J1084" s="25">
        <v>10.29</v>
      </c>
      <c r="K1084" s="26" t="s">
        <v>1191</v>
      </c>
      <c r="L1084" s="27" t="str">
        <f t="shared" si="290"/>
        <v>Yes</v>
      </c>
    </row>
    <row r="1085" spans="1:12" x14ac:dyDescent="0.25">
      <c r="A1085" s="37" t="s">
        <v>408</v>
      </c>
      <c r="B1085" s="22" t="s">
        <v>49</v>
      </c>
      <c r="C1085" s="28">
        <v>2610524</v>
      </c>
      <c r="D1085" s="24" t="str">
        <f t="shared" ref="D1085:D1093" si="292">IF($B1085="N/A","N/A",IF(C1085&gt;10,"No",IF(C1085&lt;-10,"No","Yes")))</f>
        <v>N/A</v>
      </c>
      <c r="E1085" s="28">
        <v>2642660</v>
      </c>
      <c r="F1085" s="24" t="str">
        <f t="shared" ref="F1085:F1093" si="293">IF($B1085="N/A","N/A",IF(E1085&gt;10,"No",IF(E1085&lt;-10,"No","Yes")))</f>
        <v>N/A</v>
      </c>
      <c r="G1085" s="28">
        <v>3215530</v>
      </c>
      <c r="H1085" s="24" t="str">
        <f t="shared" ref="H1085:H1093" si="294">IF($B1085="N/A","N/A",IF(G1085&gt;10,"No",IF(G1085&lt;-10,"No","Yes")))</f>
        <v>N/A</v>
      </c>
      <c r="I1085" s="25">
        <v>1.2310000000000001</v>
      </c>
      <c r="J1085" s="25">
        <v>21.68</v>
      </c>
      <c r="K1085" s="26" t="s">
        <v>1191</v>
      </c>
      <c r="L1085" s="27" t="str">
        <f t="shared" ref="L1085:L1093" si="295">IF(J1085="Div by 0", "N/A", IF(K1085="N/A","N/A", IF(J1085&gt;VALUE(MID(K1085,1,2)), "No", IF(J1085&lt;-1*VALUE(MID(K1085,1,2)), "No", "Yes"))))</f>
        <v>Yes</v>
      </c>
    </row>
    <row r="1086" spans="1:12" x14ac:dyDescent="0.25">
      <c r="A1086" s="37" t="s">
        <v>136</v>
      </c>
      <c r="B1086" s="22" t="s">
        <v>49</v>
      </c>
      <c r="C1086" s="23">
        <v>109</v>
      </c>
      <c r="D1086" s="24" t="str">
        <f t="shared" si="292"/>
        <v>N/A</v>
      </c>
      <c r="E1086" s="23">
        <v>138</v>
      </c>
      <c r="F1086" s="24" t="str">
        <f t="shared" si="293"/>
        <v>N/A</v>
      </c>
      <c r="G1086" s="23">
        <v>155</v>
      </c>
      <c r="H1086" s="24" t="str">
        <f t="shared" si="294"/>
        <v>N/A</v>
      </c>
      <c r="I1086" s="25">
        <v>26.61</v>
      </c>
      <c r="J1086" s="25">
        <v>12.32</v>
      </c>
      <c r="K1086" s="26" t="s">
        <v>1191</v>
      </c>
      <c r="L1086" s="27" t="str">
        <f t="shared" si="295"/>
        <v>Yes</v>
      </c>
    </row>
    <row r="1087" spans="1:12" x14ac:dyDescent="0.25">
      <c r="A1087" s="37" t="s">
        <v>409</v>
      </c>
      <c r="B1087" s="22" t="s">
        <v>49</v>
      </c>
      <c r="C1087" s="28">
        <v>23949.761468000001</v>
      </c>
      <c r="D1087" s="24" t="str">
        <f t="shared" si="292"/>
        <v>N/A</v>
      </c>
      <c r="E1087" s="28">
        <v>19149.710145000001</v>
      </c>
      <c r="F1087" s="24" t="str">
        <f t="shared" si="293"/>
        <v>N/A</v>
      </c>
      <c r="G1087" s="28">
        <v>20745.354839</v>
      </c>
      <c r="H1087" s="24" t="str">
        <f t="shared" si="294"/>
        <v>N/A</v>
      </c>
      <c r="I1087" s="25">
        <v>-20</v>
      </c>
      <c r="J1087" s="25">
        <v>8.3320000000000007</v>
      </c>
      <c r="K1087" s="26" t="s">
        <v>1191</v>
      </c>
      <c r="L1087" s="27" t="str">
        <f t="shared" si="295"/>
        <v>Yes</v>
      </c>
    </row>
    <row r="1088" spans="1:12" x14ac:dyDescent="0.25">
      <c r="A1088" s="37" t="s">
        <v>410</v>
      </c>
      <c r="B1088" s="22" t="s">
        <v>49</v>
      </c>
      <c r="C1088" s="28">
        <v>9374547</v>
      </c>
      <c r="D1088" s="24" t="str">
        <f t="shared" si="292"/>
        <v>N/A</v>
      </c>
      <c r="E1088" s="28">
        <v>8881936</v>
      </c>
      <c r="F1088" s="24" t="str">
        <f t="shared" si="293"/>
        <v>N/A</v>
      </c>
      <c r="G1088" s="28">
        <v>10873957</v>
      </c>
      <c r="H1088" s="24" t="str">
        <f t="shared" si="294"/>
        <v>N/A</v>
      </c>
      <c r="I1088" s="25">
        <v>-5.25</v>
      </c>
      <c r="J1088" s="25">
        <v>22.43</v>
      </c>
      <c r="K1088" s="26" t="s">
        <v>1191</v>
      </c>
      <c r="L1088" s="27" t="str">
        <f t="shared" si="295"/>
        <v>Yes</v>
      </c>
    </row>
    <row r="1089" spans="1:12" x14ac:dyDescent="0.25">
      <c r="A1089" s="37" t="s">
        <v>411</v>
      </c>
      <c r="B1089" s="22" t="s">
        <v>49</v>
      </c>
      <c r="C1089" s="23">
        <v>9391</v>
      </c>
      <c r="D1089" s="24" t="str">
        <f t="shared" si="292"/>
        <v>N/A</v>
      </c>
      <c r="E1089" s="23">
        <v>8654</v>
      </c>
      <c r="F1089" s="24" t="str">
        <f t="shared" si="293"/>
        <v>N/A</v>
      </c>
      <c r="G1089" s="23">
        <v>9266</v>
      </c>
      <c r="H1089" s="24" t="str">
        <f t="shared" si="294"/>
        <v>N/A</v>
      </c>
      <c r="I1089" s="25">
        <v>-7.85</v>
      </c>
      <c r="J1089" s="25">
        <v>7.0720000000000001</v>
      </c>
      <c r="K1089" s="26" t="s">
        <v>1191</v>
      </c>
      <c r="L1089" s="27" t="str">
        <f t="shared" si="295"/>
        <v>Yes</v>
      </c>
    </row>
    <row r="1090" spans="1:12" x14ac:dyDescent="0.25">
      <c r="A1090" s="37" t="s">
        <v>412</v>
      </c>
      <c r="B1090" s="22" t="s">
        <v>49</v>
      </c>
      <c r="C1090" s="28">
        <v>998.24800341000002</v>
      </c>
      <c r="D1090" s="24" t="str">
        <f t="shared" si="292"/>
        <v>N/A</v>
      </c>
      <c r="E1090" s="28">
        <v>1026.3388029</v>
      </c>
      <c r="F1090" s="24" t="str">
        <f t="shared" si="293"/>
        <v>N/A</v>
      </c>
      <c r="G1090" s="28">
        <v>1173.5330240000001</v>
      </c>
      <c r="H1090" s="24" t="str">
        <f t="shared" si="294"/>
        <v>N/A</v>
      </c>
      <c r="I1090" s="25">
        <v>2.8140000000000001</v>
      </c>
      <c r="J1090" s="25">
        <v>14.34</v>
      </c>
      <c r="K1090" s="26" t="s">
        <v>1191</v>
      </c>
      <c r="L1090" s="27" t="str">
        <f t="shared" si="295"/>
        <v>Yes</v>
      </c>
    </row>
    <row r="1091" spans="1:12" x14ac:dyDescent="0.25">
      <c r="A1091" s="37" t="s">
        <v>413</v>
      </c>
      <c r="B1091" s="22" t="s">
        <v>49</v>
      </c>
      <c r="C1091" s="28">
        <v>72940573</v>
      </c>
      <c r="D1091" s="24" t="str">
        <f t="shared" si="292"/>
        <v>N/A</v>
      </c>
      <c r="E1091" s="28">
        <v>75058704</v>
      </c>
      <c r="F1091" s="24" t="str">
        <f t="shared" si="293"/>
        <v>N/A</v>
      </c>
      <c r="G1091" s="28">
        <v>78260402</v>
      </c>
      <c r="H1091" s="24" t="str">
        <f t="shared" si="294"/>
        <v>N/A</v>
      </c>
      <c r="I1091" s="25">
        <v>2.9039999999999999</v>
      </c>
      <c r="J1091" s="25">
        <v>4.266</v>
      </c>
      <c r="K1091" s="26" t="s">
        <v>1191</v>
      </c>
      <c r="L1091" s="27" t="str">
        <f t="shared" si="295"/>
        <v>Yes</v>
      </c>
    </row>
    <row r="1092" spans="1:12" x14ac:dyDescent="0.25">
      <c r="A1092" s="37" t="s">
        <v>137</v>
      </c>
      <c r="B1092" s="22" t="s">
        <v>49</v>
      </c>
      <c r="C1092" s="23">
        <v>14995</v>
      </c>
      <c r="D1092" s="24" t="str">
        <f t="shared" si="292"/>
        <v>N/A</v>
      </c>
      <c r="E1092" s="23">
        <v>14732</v>
      </c>
      <c r="F1092" s="24" t="str">
        <f t="shared" si="293"/>
        <v>N/A</v>
      </c>
      <c r="G1092" s="23">
        <v>15095</v>
      </c>
      <c r="H1092" s="24" t="str">
        <f t="shared" si="294"/>
        <v>N/A</v>
      </c>
      <c r="I1092" s="25">
        <v>-1.75</v>
      </c>
      <c r="J1092" s="25">
        <v>2.464</v>
      </c>
      <c r="K1092" s="26" t="s">
        <v>1191</v>
      </c>
      <c r="L1092" s="27" t="str">
        <f t="shared" si="295"/>
        <v>Yes</v>
      </c>
    </row>
    <row r="1093" spans="1:12" x14ac:dyDescent="0.25">
      <c r="A1093" s="37" t="s">
        <v>414</v>
      </c>
      <c r="B1093" s="22" t="s">
        <v>49</v>
      </c>
      <c r="C1093" s="28">
        <v>4864.3263088000003</v>
      </c>
      <c r="D1093" s="24" t="str">
        <f t="shared" si="292"/>
        <v>N/A</v>
      </c>
      <c r="E1093" s="28">
        <v>5094.9432527999998</v>
      </c>
      <c r="F1093" s="24" t="str">
        <f t="shared" si="293"/>
        <v>N/A</v>
      </c>
      <c r="G1093" s="28">
        <v>5184.5248094999997</v>
      </c>
      <c r="H1093" s="24" t="str">
        <f t="shared" si="294"/>
        <v>N/A</v>
      </c>
      <c r="I1093" s="25">
        <v>4.7409999999999997</v>
      </c>
      <c r="J1093" s="25">
        <v>1.758</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161.62912383</v>
      </c>
      <c r="D1095" s="24" t="str">
        <f t="shared" ref="D1095:D1106" si="296">IF($B1095="N/A","N/A",IF(C1095&gt;10,"No",IF(C1095&lt;-10,"No","Yes")))</f>
        <v>N/A</v>
      </c>
      <c r="E1095" s="28">
        <v>130.99317224999999</v>
      </c>
      <c r="F1095" s="24" t="str">
        <f t="shared" ref="F1095:F1106" si="297">IF($B1095="N/A","N/A",IF(E1095&gt;10,"No",IF(E1095&lt;-10,"No","Yes")))</f>
        <v>N/A</v>
      </c>
      <c r="G1095" s="28">
        <v>127.88282314999999</v>
      </c>
      <c r="H1095" s="24" t="str">
        <f t="shared" ref="H1095:H1106" si="298">IF($B1095="N/A","N/A",IF(G1095&gt;10,"No",IF(G1095&lt;-10,"No","Yes")))</f>
        <v>N/A</v>
      </c>
      <c r="I1095" s="25">
        <v>-19</v>
      </c>
      <c r="J1095" s="25">
        <v>-2.37</v>
      </c>
      <c r="K1095" s="26" t="s">
        <v>1191</v>
      </c>
      <c r="L1095" s="27" t="str">
        <f t="shared" ref="L1095:L1106" si="299">IF(J1095="Div by 0", "N/A", IF(K1095="N/A","N/A", IF(J1095&gt;VALUE(MID(K1095,1,2)), "No", IF(J1095&lt;-1*VALUE(MID(K1095,1,2)), "No", "Yes"))))</f>
        <v>Yes</v>
      </c>
    </row>
    <row r="1096" spans="1:12" x14ac:dyDescent="0.25">
      <c r="A1096" s="39" t="s">
        <v>523</v>
      </c>
      <c r="B1096" s="22" t="s">
        <v>49</v>
      </c>
      <c r="C1096" s="28">
        <v>102.1223444</v>
      </c>
      <c r="D1096" s="24" t="str">
        <f t="shared" si="296"/>
        <v>N/A</v>
      </c>
      <c r="E1096" s="28">
        <v>84.624788699000007</v>
      </c>
      <c r="F1096" s="24" t="str">
        <f t="shared" si="297"/>
        <v>N/A</v>
      </c>
      <c r="G1096" s="28">
        <v>87.720027944999998</v>
      </c>
      <c r="H1096" s="24" t="str">
        <f t="shared" si="298"/>
        <v>N/A</v>
      </c>
      <c r="I1096" s="25">
        <v>-17.100000000000001</v>
      </c>
      <c r="J1096" s="25">
        <v>3.6579999999999999</v>
      </c>
      <c r="K1096" s="26" t="s">
        <v>1191</v>
      </c>
      <c r="L1096" s="27" t="str">
        <f t="shared" si="299"/>
        <v>Yes</v>
      </c>
    </row>
    <row r="1097" spans="1:12" x14ac:dyDescent="0.25">
      <c r="A1097" s="39" t="s">
        <v>526</v>
      </c>
      <c r="B1097" s="22" t="s">
        <v>49</v>
      </c>
      <c r="C1097" s="28">
        <v>285.24804864999999</v>
      </c>
      <c r="D1097" s="24" t="str">
        <f t="shared" si="296"/>
        <v>N/A</v>
      </c>
      <c r="E1097" s="28">
        <v>222.52414747</v>
      </c>
      <c r="F1097" s="24" t="str">
        <f t="shared" si="297"/>
        <v>N/A</v>
      </c>
      <c r="G1097" s="28">
        <v>208.28817230000001</v>
      </c>
      <c r="H1097" s="24" t="str">
        <f t="shared" si="298"/>
        <v>N/A</v>
      </c>
      <c r="I1097" s="25">
        <v>-22</v>
      </c>
      <c r="J1097" s="25">
        <v>-6.4</v>
      </c>
      <c r="K1097" s="26" t="s">
        <v>1191</v>
      </c>
      <c r="L1097" s="27" t="str">
        <f t="shared" si="299"/>
        <v>Yes</v>
      </c>
    </row>
    <row r="1098" spans="1:12" x14ac:dyDescent="0.25">
      <c r="A1098" s="37" t="s">
        <v>567</v>
      </c>
      <c r="B1098" s="22" t="s">
        <v>49</v>
      </c>
      <c r="C1098" s="28">
        <v>6438.2907248000001</v>
      </c>
      <c r="D1098" s="24" t="str">
        <f t="shared" si="296"/>
        <v>N/A</v>
      </c>
      <c r="E1098" s="28">
        <v>7503.2928619000004</v>
      </c>
      <c r="F1098" s="24" t="str">
        <f t="shared" si="297"/>
        <v>N/A</v>
      </c>
      <c r="G1098" s="28">
        <v>8023.7236738000001</v>
      </c>
      <c r="H1098" s="24" t="str">
        <f t="shared" si="298"/>
        <v>N/A</v>
      </c>
      <c r="I1098" s="25">
        <v>16.54</v>
      </c>
      <c r="J1098" s="25">
        <v>6.9359999999999999</v>
      </c>
      <c r="K1098" s="26" t="s">
        <v>1191</v>
      </c>
      <c r="L1098" s="27" t="str">
        <f t="shared" si="299"/>
        <v>Yes</v>
      </c>
    </row>
    <row r="1099" spans="1:12" x14ac:dyDescent="0.25">
      <c r="A1099" s="39" t="s">
        <v>523</v>
      </c>
      <c r="B1099" s="22" t="s">
        <v>49</v>
      </c>
      <c r="C1099" s="28">
        <v>6226.6756744000004</v>
      </c>
      <c r="D1099" s="24" t="str">
        <f t="shared" si="296"/>
        <v>N/A</v>
      </c>
      <c r="E1099" s="28">
        <v>7142.4493745</v>
      </c>
      <c r="F1099" s="24" t="str">
        <f t="shared" si="297"/>
        <v>N/A</v>
      </c>
      <c r="G1099" s="28">
        <v>7817.1869097999997</v>
      </c>
      <c r="H1099" s="24" t="str">
        <f t="shared" si="298"/>
        <v>N/A</v>
      </c>
      <c r="I1099" s="25">
        <v>14.71</v>
      </c>
      <c r="J1099" s="25">
        <v>9.4469999999999992</v>
      </c>
      <c r="K1099" s="26" t="s">
        <v>1191</v>
      </c>
      <c r="L1099" s="27" t="str">
        <f t="shared" si="299"/>
        <v>Yes</v>
      </c>
    </row>
    <row r="1100" spans="1:12" x14ac:dyDescent="0.25">
      <c r="A1100" s="39" t="s">
        <v>526</v>
      </c>
      <c r="B1100" s="22" t="s">
        <v>49</v>
      </c>
      <c r="C1100" s="28">
        <v>7029.6489706000002</v>
      </c>
      <c r="D1100" s="24" t="str">
        <f t="shared" si="296"/>
        <v>N/A</v>
      </c>
      <c r="E1100" s="28">
        <v>8495.9867622000002</v>
      </c>
      <c r="F1100" s="24" t="str">
        <f t="shared" si="297"/>
        <v>N/A</v>
      </c>
      <c r="G1100" s="28">
        <v>8591.7867733000003</v>
      </c>
      <c r="H1100" s="24" t="str">
        <f t="shared" si="298"/>
        <v>N/A</v>
      </c>
      <c r="I1100" s="25">
        <v>20.86</v>
      </c>
      <c r="J1100" s="25">
        <v>1.1279999999999999</v>
      </c>
      <c r="K1100" s="26" t="s">
        <v>1191</v>
      </c>
      <c r="L1100" s="27" t="str">
        <f t="shared" si="299"/>
        <v>Yes</v>
      </c>
    </row>
    <row r="1101" spans="1:12" x14ac:dyDescent="0.25">
      <c r="A1101" s="37" t="s">
        <v>220</v>
      </c>
      <c r="B1101" s="22" t="s">
        <v>49</v>
      </c>
      <c r="C1101" s="28">
        <v>134.14399048999999</v>
      </c>
      <c r="D1101" s="24" t="str">
        <f t="shared" si="296"/>
        <v>N/A</v>
      </c>
      <c r="E1101" s="28">
        <v>127.82184103</v>
      </c>
      <c r="F1101" s="24" t="str">
        <f t="shared" si="297"/>
        <v>N/A</v>
      </c>
      <c r="G1101" s="28">
        <v>131.40016535999999</v>
      </c>
      <c r="H1101" s="24" t="str">
        <f t="shared" si="298"/>
        <v>N/A</v>
      </c>
      <c r="I1101" s="25">
        <v>-4.71</v>
      </c>
      <c r="J1101" s="25">
        <v>2.7989999999999999</v>
      </c>
      <c r="K1101" s="26" t="s">
        <v>1191</v>
      </c>
      <c r="L1101" s="27" t="str">
        <f t="shared" si="299"/>
        <v>Yes</v>
      </c>
    </row>
    <row r="1102" spans="1:12" x14ac:dyDescent="0.25">
      <c r="A1102" s="39" t="s">
        <v>523</v>
      </c>
      <c r="B1102" s="22" t="s">
        <v>49</v>
      </c>
      <c r="C1102" s="28">
        <v>97.536556038000001</v>
      </c>
      <c r="D1102" s="24" t="str">
        <f t="shared" si="296"/>
        <v>N/A</v>
      </c>
      <c r="E1102" s="28">
        <v>94.860879378000007</v>
      </c>
      <c r="F1102" s="24" t="str">
        <f t="shared" si="297"/>
        <v>N/A</v>
      </c>
      <c r="G1102" s="28">
        <v>100.50086756</v>
      </c>
      <c r="H1102" s="24" t="str">
        <f t="shared" si="298"/>
        <v>N/A</v>
      </c>
      <c r="I1102" s="25">
        <v>-2.74</v>
      </c>
      <c r="J1102" s="25">
        <v>5.9459999999999997</v>
      </c>
      <c r="K1102" s="26" t="s">
        <v>1191</v>
      </c>
      <c r="L1102" s="27" t="str">
        <f t="shared" si="299"/>
        <v>Yes</v>
      </c>
    </row>
    <row r="1103" spans="1:12" x14ac:dyDescent="0.25">
      <c r="A1103" s="39" t="s">
        <v>526</v>
      </c>
      <c r="B1103" s="22" t="s">
        <v>49</v>
      </c>
      <c r="C1103" s="28">
        <v>207.68243884</v>
      </c>
      <c r="D1103" s="24" t="str">
        <f t="shared" si="296"/>
        <v>N/A</v>
      </c>
      <c r="E1103" s="28">
        <v>195.33108017000001</v>
      </c>
      <c r="F1103" s="24" t="str">
        <f t="shared" si="297"/>
        <v>N/A</v>
      </c>
      <c r="G1103" s="28">
        <v>193.88393135000001</v>
      </c>
      <c r="H1103" s="24" t="str">
        <f t="shared" si="298"/>
        <v>N/A</v>
      </c>
      <c r="I1103" s="25">
        <v>-5.95</v>
      </c>
      <c r="J1103" s="25">
        <v>-0.74099999999999999</v>
      </c>
      <c r="K1103" s="26" t="s">
        <v>1191</v>
      </c>
      <c r="L1103" s="27" t="str">
        <f t="shared" si="299"/>
        <v>Yes</v>
      </c>
    </row>
    <row r="1104" spans="1:12" x14ac:dyDescent="0.25">
      <c r="A1104" s="37" t="s">
        <v>627</v>
      </c>
      <c r="B1104" s="22" t="s">
        <v>49</v>
      </c>
      <c r="C1104" s="28">
        <v>3936.7603005000001</v>
      </c>
      <c r="D1104" s="24" t="str">
        <f t="shared" si="296"/>
        <v>N/A</v>
      </c>
      <c r="E1104" s="28">
        <v>5470.8382859000003</v>
      </c>
      <c r="F1104" s="24" t="str">
        <f t="shared" si="297"/>
        <v>N/A</v>
      </c>
      <c r="G1104" s="28">
        <v>6047.1630599</v>
      </c>
      <c r="H1104" s="24" t="str">
        <f t="shared" si="298"/>
        <v>N/A</v>
      </c>
      <c r="I1104" s="25">
        <v>38.97</v>
      </c>
      <c r="J1104" s="25">
        <v>10.53</v>
      </c>
      <c r="K1104" s="26" t="s">
        <v>1191</v>
      </c>
      <c r="L1104" s="27" t="str">
        <f t="shared" si="299"/>
        <v>Yes</v>
      </c>
    </row>
    <row r="1105" spans="1:12" x14ac:dyDescent="0.25">
      <c r="A1105" s="39" t="s">
        <v>523</v>
      </c>
      <c r="B1105" s="22" t="s">
        <v>49</v>
      </c>
      <c r="C1105" s="28">
        <v>3526.2870936999998</v>
      </c>
      <c r="D1105" s="24" t="str">
        <f t="shared" si="296"/>
        <v>N/A</v>
      </c>
      <c r="E1105" s="28">
        <v>4946.4348096000003</v>
      </c>
      <c r="F1105" s="24" t="str">
        <f t="shared" si="297"/>
        <v>N/A</v>
      </c>
      <c r="G1105" s="28">
        <v>5499.4665942000001</v>
      </c>
      <c r="H1105" s="24" t="str">
        <f t="shared" si="298"/>
        <v>N/A</v>
      </c>
      <c r="I1105" s="25">
        <v>40.270000000000003</v>
      </c>
      <c r="J1105" s="25">
        <v>11.18</v>
      </c>
      <c r="K1105" s="26" t="s">
        <v>1191</v>
      </c>
      <c r="L1105" s="27" t="str">
        <f t="shared" si="299"/>
        <v>Yes</v>
      </c>
    </row>
    <row r="1106" spans="1:12" x14ac:dyDescent="0.25">
      <c r="A1106" s="39" t="s">
        <v>526</v>
      </c>
      <c r="B1106" s="22" t="s">
        <v>49</v>
      </c>
      <c r="C1106" s="28">
        <v>4939.8244756000004</v>
      </c>
      <c r="D1106" s="24" t="str">
        <f t="shared" si="296"/>
        <v>N/A</v>
      </c>
      <c r="E1106" s="28">
        <v>6804.5600144</v>
      </c>
      <c r="F1106" s="24" t="str">
        <f t="shared" si="297"/>
        <v>N/A</v>
      </c>
      <c r="G1106" s="28">
        <v>7369.2626473</v>
      </c>
      <c r="H1106" s="24" t="str">
        <f t="shared" si="298"/>
        <v>N/A</v>
      </c>
      <c r="I1106" s="25">
        <v>37.75</v>
      </c>
      <c r="J1106" s="25">
        <v>8.2989999999999995</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8.7914582346000003</v>
      </c>
      <c r="D1108" s="24" t="str">
        <f t="shared" ref="D1108:D1125" si="300">IF($B1108="N/A","N/A",IF(C1108&gt;10,"No",IF(C1108&lt;-10,"No","Yes")))</f>
        <v>N/A</v>
      </c>
      <c r="E1108" s="29">
        <v>6.7937728333000003</v>
      </c>
      <c r="F1108" s="24" t="str">
        <f t="shared" ref="F1108:F1125" si="301">IF($B1108="N/A","N/A",IF(E1108&gt;10,"No",IF(E1108&lt;-10,"No","Yes")))</f>
        <v>N/A</v>
      </c>
      <c r="G1108" s="29">
        <v>6.5844540994000003</v>
      </c>
      <c r="H1108" s="24" t="str">
        <f t="shared" ref="H1108:H1125" si="302">IF($B1108="N/A","N/A",IF(G1108&gt;10,"No",IF(G1108&lt;-10,"No","Yes")))</f>
        <v>N/A</v>
      </c>
      <c r="I1108" s="25">
        <v>-22.7</v>
      </c>
      <c r="J1108" s="25">
        <v>-3.08</v>
      </c>
      <c r="K1108" s="26" t="s">
        <v>1191</v>
      </c>
      <c r="L1108" s="27" t="str">
        <f t="shared" ref="L1108:L1125" si="303">IF(J1108="Div by 0", "N/A", IF(K1108="N/A","N/A", IF(J1108&gt;VALUE(MID(K1108,1,2)), "No", IF(J1108&lt;-1*VALUE(MID(K1108,1,2)), "No", "Yes"))))</f>
        <v>Yes</v>
      </c>
    </row>
    <row r="1109" spans="1:12" x14ac:dyDescent="0.25">
      <c r="A1109" s="39" t="s">
        <v>523</v>
      </c>
      <c r="B1109" s="22" t="s">
        <v>49</v>
      </c>
      <c r="C1109" s="29">
        <v>8.7549682235000006</v>
      </c>
      <c r="D1109" s="24" t="str">
        <f t="shared" si="300"/>
        <v>N/A</v>
      </c>
      <c r="E1109" s="29">
        <v>6.7438163028</v>
      </c>
      <c r="F1109" s="24" t="str">
        <f t="shared" si="301"/>
        <v>N/A</v>
      </c>
      <c r="G1109" s="29">
        <v>6.5738525324000001</v>
      </c>
      <c r="H1109" s="24" t="str">
        <f t="shared" si="302"/>
        <v>N/A</v>
      </c>
      <c r="I1109" s="25">
        <v>-23</v>
      </c>
      <c r="J1109" s="25">
        <v>-2.52</v>
      </c>
      <c r="K1109" s="26" t="s">
        <v>1191</v>
      </c>
      <c r="L1109" s="27" t="str">
        <f t="shared" si="303"/>
        <v>Yes</v>
      </c>
    </row>
    <row r="1110" spans="1:12" x14ac:dyDescent="0.25">
      <c r="A1110" s="39" t="s">
        <v>526</v>
      </c>
      <c r="B1110" s="22" t="s">
        <v>49</v>
      </c>
      <c r="C1110" s="29">
        <v>8.7098835970999993</v>
      </c>
      <c r="D1110" s="24" t="str">
        <f t="shared" si="300"/>
        <v>N/A</v>
      </c>
      <c r="E1110" s="29">
        <v>6.7729890229</v>
      </c>
      <c r="F1110" s="24" t="str">
        <f t="shared" si="301"/>
        <v>N/A</v>
      </c>
      <c r="G1110" s="29">
        <v>6.5147243275999998</v>
      </c>
      <c r="H1110" s="24" t="str">
        <f t="shared" si="302"/>
        <v>N/A</v>
      </c>
      <c r="I1110" s="25">
        <v>-22.2</v>
      </c>
      <c r="J1110" s="25">
        <v>-3.81</v>
      </c>
      <c r="K1110" s="26" t="s">
        <v>1191</v>
      </c>
      <c r="L1110" s="27" t="str">
        <f t="shared" si="303"/>
        <v>Yes</v>
      </c>
    </row>
    <row r="1111" spans="1:12" x14ac:dyDescent="0.25">
      <c r="A1111" s="37" t="s">
        <v>431</v>
      </c>
      <c r="B1111" s="22" t="s">
        <v>49</v>
      </c>
      <c r="C1111" s="29">
        <v>25.076823112</v>
      </c>
      <c r="D1111" s="24" t="str">
        <f t="shared" si="300"/>
        <v>N/A</v>
      </c>
      <c r="E1111" s="29">
        <v>27.426520792000002</v>
      </c>
      <c r="F1111" s="24" t="str">
        <f t="shared" si="301"/>
        <v>N/A</v>
      </c>
      <c r="G1111" s="29">
        <v>26.754731798000002</v>
      </c>
      <c r="H1111" s="24" t="str">
        <f t="shared" si="302"/>
        <v>N/A</v>
      </c>
      <c r="I1111" s="25">
        <v>9.3699999999999992</v>
      </c>
      <c r="J1111" s="25">
        <v>-2.4500000000000002</v>
      </c>
      <c r="K1111" s="26" t="s">
        <v>1191</v>
      </c>
      <c r="L1111" s="27" t="str">
        <f t="shared" si="303"/>
        <v>Yes</v>
      </c>
    </row>
    <row r="1112" spans="1:12" x14ac:dyDescent="0.25">
      <c r="A1112" s="39" t="s">
        <v>523</v>
      </c>
      <c r="B1112" s="22" t="s">
        <v>49</v>
      </c>
      <c r="C1112" s="29">
        <v>29.210128115</v>
      </c>
      <c r="D1112" s="24" t="str">
        <f t="shared" si="300"/>
        <v>N/A</v>
      </c>
      <c r="E1112" s="29">
        <v>31.679169598000001</v>
      </c>
      <c r="F1112" s="24" t="str">
        <f t="shared" si="301"/>
        <v>N/A</v>
      </c>
      <c r="G1112" s="29">
        <v>31.173403226000001</v>
      </c>
      <c r="H1112" s="24" t="str">
        <f t="shared" si="302"/>
        <v>N/A</v>
      </c>
      <c r="I1112" s="25">
        <v>8.4529999999999994</v>
      </c>
      <c r="J1112" s="25">
        <v>-1.6</v>
      </c>
      <c r="K1112" s="26" t="s">
        <v>1191</v>
      </c>
      <c r="L1112" s="27" t="str">
        <f t="shared" si="303"/>
        <v>Yes</v>
      </c>
    </row>
    <row r="1113" spans="1:12" x14ac:dyDescent="0.25">
      <c r="A1113" s="39" t="s">
        <v>526</v>
      </c>
      <c r="B1113" s="22" t="s">
        <v>49</v>
      </c>
      <c r="C1113" s="29">
        <v>15.479072650000001</v>
      </c>
      <c r="D1113" s="24" t="str">
        <f t="shared" si="300"/>
        <v>N/A</v>
      </c>
      <c r="E1113" s="29">
        <v>17.335117869000001</v>
      </c>
      <c r="F1113" s="24" t="str">
        <f t="shared" si="301"/>
        <v>N/A</v>
      </c>
      <c r="G1113" s="29">
        <v>16.655053012</v>
      </c>
      <c r="H1113" s="24" t="str">
        <f t="shared" si="302"/>
        <v>N/A</v>
      </c>
      <c r="I1113" s="25">
        <v>11.99</v>
      </c>
      <c r="J1113" s="25">
        <v>-3.92</v>
      </c>
      <c r="K1113" s="26" t="s">
        <v>1191</v>
      </c>
      <c r="L1113" s="27" t="str">
        <f t="shared" si="303"/>
        <v>Yes</v>
      </c>
    </row>
    <row r="1114" spans="1:12" x14ac:dyDescent="0.25">
      <c r="A1114" s="37" t="s">
        <v>432</v>
      </c>
      <c r="B1114" s="22" t="s">
        <v>49</v>
      </c>
      <c r="C1114" s="29">
        <v>37.863934422</v>
      </c>
      <c r="D1114" s="24" t="str">
        <f t="shared" si="300"/>
        <v>N/A</v>
      </c>
      <c r="E1114" s="29">
        <v>37.946109315000001</v>
      </c>
      <c r="F1114" s="24" t="str">
        <f t="shared" si="301"/>
        <v>N/A</v>
      </c>
      <c r="G1114" s="29">
        <v>38.484228403000003</v>
      </c>
      <c r="H1114" s="24" t="str">
        <f t="shared" si="302"/>
        <v>N/A</v>
      </c>
      <c r="I1114" s="25">
        <v>0.217</v>
      </c>
      <c r="J1114" s="25">
        <v>1.4179999999999999</v>
      </c>
      <c r="K1114" s="26" t="s">
        <v>1191</v>
      </c>
      <c r="L1114" s="27" t="str">
        <f t="shared" si="303"/>
        <v>Yes</v>
      </c>
    </row>
    <row r="1115" spans="1:12" x14ac:dyDescent="0.25">
      <c r="A1115" s="39" t="s">
        <v>523</v>
      </c>
      <c r="B1115" s="22" t="s">
        <v>49</v>
      </c>
      <c r="C1115" s="29">
        <v>36.685967921</v>
      </c>
      <c r="D1115" s="24" t="str">
        <f t="shared" si="300"/>
        <v>N/A</v>
      </c>
      <c r="E1115" s="29">
        <v>37.119543864000001</v>
      </c>
      <c r="F1115" s="24" t="str">
        <f t="shared" si="301"/>
        <v>N/A</v>
      </c>
      <c r="G1115" s="29">
        <v>37.618034373999997</v>
      </c>
      <c r="H1115" s="24" t="str">
        <f t="shared" si="302"/>
        <v>N/A</v>
      </c>
      <c r="I1115" s="25">
        <v>1.1819999999999999</v>
      </c>
      <c r="J1115" s="25">
        <v>1.343</v>
      </c>
      <c r="K1115" s="26" t="s">
        <v>1191</v>
      </c>
      <c r="L1115" s="27" t="str">
        <f t="shared" si="303"/>
        <v>Yes</v>
      </c>
    </row>
    <row r="1116" spans="1:12" x14ac:dyDescent="0.25">
      <c r="A1116" s="39" t="s">
        <v>526</v>
      </c>
      <c r="B1116" s="22" t="s">
        <v>49</v>
      </c>
      <c r="C1116" s="29">
        <v>40.268443376999997</v>
      </c>
      <c r="D1116" s="24" t="str">
        <f t="shared" si="300"/>
        <v>N/A</v>
      </c>
      <c r="E1116" s="29">
        <v>39.630196149</v>
      </c>
      <c r="F1116" s="24" t="str">
        <f t="shared" si="301"/>
        <v>N/A</v>
      </c>
      <c r="G1116" s="29">
        <v>40.269722666</v>
      </c>
      <c r="H1116" s="24" t="str">
        <f t="shared" si="302"/>
        <v>N/A</v>
      </c>
      <c r="I1116" s="25">
        <v>-1.58</v>
      </c>
      <c r="J1116" s="25">
        <v>1.6140000000000001</v>
      </c>
      <c r="K1116" s="26" t="s">
        <v>1191</v>
      </c>
      <c r="L1116" s="27" t="str">
        <f t="shared" si="303"/>
        <v>Yes</v>
      </c>
    </row>
    <row r="1117" spans="1:12" x14ac:dyDescent="0.25">
      <c r="A1117" s="37" t="s">
        <v>628</v>
      </c>
      <c r="B1117" s="22" t="s">
        <v>49</v>
      </c>
      <c r="C1117" s="29">
        <v>61.35208678</v>
      </c>
      <c r="D1117" s="24" t="str">
        <f t="shared" si="300"/>
        <v>N/A</v>
      </c>
      <c r="E1117" s="29">
        <v>65.856720803000002</v>
      </c>
      <c r="F1117" s="24" t="str">
        <f t="shared" si="301"/>
        <v>N/A</v>
      </c>
      <c r="G1117" s="29">
        <v>66.012456384999993</v>
      </c>
      <c r="H1117" s="24" t="str">
        <f t="shared" si="302"/>
        <v>N/A</v>
      </c>
      <c r="I1117" s="25">
        <v>7.3419999999999996</v>
      </c>
      <c r="J1117" s="25">
        <v>0.23649999999999999</v>
      </c>
      <c r="K1117" s="26" t="s">
        <v>1191</v>
      </c>
      <c r="L1117" s="27" t="str">
        <f t="shared" si="303"/>
        <v>Yes</v>
      </c>
    </row>
    <row r="1118" spans="1:12" x14ac:dyDescent="0.25">
      <c r="A1118" s="39" t="s">
        <v>523</v>
      </c>
      <c r="B1118" s="22" t="s">
        <v>49</v>
      </c>
      <c r="C1118" s="29">
        <v>60.383738524999998</v>
      </c>
      <c r="D1118" s="24" t="str">
        <f t="shared" si="300"/>
        <v>N/A</v>
      </c>
      <c r="E1118" s="29">
        <v>64.912601309999999</v>
      </c>
      <c r="F1118" s="24" t="str">
        <f t="shared" si="301"/>
        <v>N/A</v>
      </c>
      <c r="G1118" s="29">
        <v>65.123011452</v>
      </c>
      <c r="H1118" s="24" t="str">
        <f t="shared" si="302"/>
        <v>N/A</v>
      </c>
      <c r="I1118" s="25">
        <v>7.5</v>
      </c>
      <c r="J1118" s="25">
        <v>0.3241</v>
      </c>
      <c r="K1118" s="26" t="s">
        <v>1191</v>
      </c>
      <c r="L1118" s="27" t="str">
        <f t="shared" si="303"/>
        <v>Yes</v>
      </c>
    </row>
    <row r="1119" spans="1:12" x14ac:dyDescent="0.25">
      <c r="A1119" s="39" t="s">
        <v>526</v>
      </c>
      <c r="B1119" s="22" t="s">
        <v>49</v>
      </c>
      <c r="C1119" s="29">
        <v>63.437663419000003</v>
      </c>
      <c r="D1119" s="24" t="str">
        <f t="shared" si="300"/>
        <v>N/A</v>
      </c>
      <c r="E1119" s="29">
        <v>68.086422529999993</v>
      </c>
      <c r="F1119" s="24" t="str">
        <f t="shared" si="301"/>
        <v>N/A</v>
      </c>
      <c r="G1119" s="29">
        <v>68.046011514</v>
      </c>
      <c r="H1119" s="24" t="str">
        <f t="shared" si="302"/>
        <v>N/A</v>
      </c>
      <c r="I1119" s="25">
        <v>7.3280000000000003</v>
      </c>
      <c r="J1119" s="25">
        <v>-5.8999999999999997E-2</v>
      </c>
      <c r="K1119" s="26" t="s">
        <v>1191</v>
      </c>
      <c r="L1119" s="27" t="str">
        <f t="shared" si="303"/>
        <v>Yes</v>
      </c>
    </row>
    <row r="1120" spans="1:12" x14ac:dyDescent="0.25">
      <c r="A1120" s="37" t="s">
        <v>433</v>
      </c>
      <c r="B1120" s="22" t="s">
        <v>49</v>
      </c>
      <c r="C1120" s="23">
        <v>1.0649044668000001</v>
      </c>
      <c r="D1120" s="24" t="str">
        <f t="shared" si="300"/>
        <v>N/A</v>
      </c>
      <c r="E1120" s="23">
        <v>1.0823053108</v>
      </c>
      <c r="F1120" s="24" t="str">
        <f t="shared" si="301"/>
        <v>N/A</v>
      </c>
      <c r="G1120" s="23">
        <v>1.0864442936000001</v>
      </c>
      <c r="H1120" s="24" t="str">
        <f t="shared" si="302"/>
        <v>N/A</v>
      </c>
      <c r="I1120" s="25">
        <v>1.6339999999999999</v>
      </c>
      <c r="J1120" s="25">
        <v>0.38240000000000002</v>
      </c>
      <c r="K1120" s="26" t="s">
        <v>1191</v>
      </c>
      <c r="L1120" s="27" t="str">
        <f t="shared" si="303"/>
        <v>Yes</v>
      </c>
    </row>
    <row r="1121" spans="1:12" x14ac:dyDescent="0.25">
      <c r="A1121" s="39" t="s">
        <v>523</v>
      </c>
      <c r="B1121" s="22" t="s">
        <v>49</v>
      </c>
      <c r="C1121" s="23">
        <v>0.377056736</v>
      </c>
      <c r="D1121" s="24" t="str">
        <f t="shared" si="300"/>
        <v>N/A</v>
      </c>
      <c r="E1121" s="23">
        <v>0.43560734369999998</v>
      </c>
      <c r="F1121" s="24" t="str">
        <f t="shared" si="301"/>
        <v>N/A</v>
      </c>
      <c r="G1121" s="23">
        <v>0.4894075155</v>
      </c>
      <c r="H1121" s="24" t="str">
        <f t="shared" si="302"/>
        <v>N/A</v>
      </c>
      <c r="I1121" s="25">
        <v>15.53</v>
      </c>
      <c r="J1121" s="25">
        <v>12.35</v>
      </c>
      <c r="K1121" s="26" t="s">
        <v>1191</v>
      </c>
      <c r="L1121" s="27" t="str">
        <f t="shared" si="303"/>
        <v>Yes</v>
      </c>
    </row>
    <row r="1122" spans="1:12" x14ac:dyDescent="0.25">
      <c r="A1122" s="39" t="s">
        <v>526</v>
      </c>
      <c r="B1122" s="22" t="s">
        <v>49</v>
      </c>
      <c r="C1122" s="23">
        <v>2.5571492106</v>
      </c>
      <c r="D1122" s="24" t="str">
        <f t="shared" si="300"/>
        <v>N/A</v>
      </c>
      <c r="E1122" s="23">
        <v>2.4848887412999998</v>
      </c>
      <c r="F1122" s="24" t="str">
        <f t="shared" si="301"/>
        <v>N/A</v>
      </c>
      <c r="G1122" s="23">
        <v>2.4069442158999999</v>
      </c>
      <c r="H1122" s="24" t="str">
        <f t="shared" si="302"/>
        <v>N/A</v>
      </c>
      <c r="I1122" s="25">
        <v>-2.83</v>
      </c>
      <c r="J1122" s="25">
        <v>-3.14</v>
      </c>
      <c r="K1122" s="26" t="s">
        <v>1191</v>
      </c>
      <c r="L1122" s="27" t="str">
        <f t="shared" si="303"/>
        <v>Yes</v>
      </c>
    </row>
    <row r="1123" spans="1:12" ht="12.75" customHeight="1" x14ac:dyDescent="0.25">
      <c r="A1123" s="37" t="s">
        <v>434</v>
      </c>
      <c r="B1123" s="22" t="s">
        <v>49</v>
      </c>
      <c r="C1123" s="23">
        <v>253.26361466</v>
      </c>
      <c r="D1123" s="24" t="str">
        <f t="shared" si="300"/>
        <v>N/A</v>
      </c>
      <c r="E1123" s="23">
        <v>255.05205470000001</v>
      </c>
      <c r="F1123" s="24" t="str">
        <f t="shared" si="301"/>
        <v>N/A</v>
      </c>
      <c r="G1123" s="23">
        <v>256.00715904999998</v>
      </c>
      <c r="H1123" s="24" t="str">
        <f t="shared" si="302"/>
        <v>N/A</v>
      </c>
      <c r="I1123" s="25">
        <v>0.70620000000000005</v>
      </c>
      <c r="J1123" s="25">
        <v>0.3745</v>
      </c>
      <c r="K1123" s="26" t="s">
        <v>1191</v>
      </c>
      <c r="L1123" s="27" t="str">
        <f t="shared" si="303"/>
        <v>Yes</v>
      </c>
    </row>
    <row r="1124" spans="1:12" x14ac:dyDescent="0.25">
      <c r="A1124" s="39" t="s">
        <v>523</v>
      </c>
      <c r="B1124" s="22" t="s">
        <v>49</v>
      </c>
      <c r="C1124" s="23">
        <v>245.81444951</v>
      </c>
      <c r="D1124" s="24" t="str">
        <f t="shared" si="300"/>
        <v>N/A</v>
      </c>
      <c r="E1124" s="23">
        <v>247.00911450999999</v>
      </c>
      <c r="F1124" s="24" t="str">
        <f t="shared" si="301"/>
        <v>N/A</v>
      </c>
      <c r="G1124" s="23">
        <v>248.54704047000001</v>
      </c>
      <c r="H1124" s="24" t="str">
        <f t="shared" si="302"/>
        <v>N/A</v>
      </c>
      <c r="I1124" s="25">
        <v>0.48599999999999999</v>
      </c>
      <c r="J1124" s="25">
        <v>0.62260000000000004</v>
      </c>
      <c r="K1124" s="26" t="s">
        <v>1191</v>
      </c>
      <c r="L1124" s="27" t="str">
        <f t="shared" si="303"/>
        <v>Yes</v>
      </c>
    </row>
    <row r="1125" spans="1:12" x14ac:dyDescent="0.25">
      <c r="A1125" s="39" t="s">
        <v>526</v>
      </c>
      <c r="B1125" s="22" t="s">
        <v>49</v>
      </c>
      <c r="C1125" s="23">
        <v>287.06162411999998</v>
      </c>
      <c r="D1125" s="24" t="str">
        <f t="shared" si="300"/>
        <v>N/A</v>
      </c>
      <c r="E1125" s="23">
        <v>291.29630830999997</v>
      </c>
      <c r="F1125" s="24" t="str">
        <f t="shared" si="301"/>
        <v>N/A</v>
      </c>
      <c r="G1125" s="23">
        <v>288.83650875000001</v>
      </c>
      <c r="H1125" s="24" t="str">
        <f t="shared" si="302"/>
        <v>N/A</v>
      </c>
      <c r="I1125" s="25">
        <v>1.4750000000000001</v>
      </c>
      <c r="J1125" s="25">
        <v>-0.84399999999999997</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11</v>
      </c>
      <c r="F1128" s="24" t="str">
        <f t="shared" si="305"/>
        <v>N/A</v>
      </c>
      <c r="G1128" s="23">
        <v>0</v>
      </c>
      <c r="H1128" s="24" t="str">
        <f t="shared" si="306"/>
        <v>N/A</v>
      </c>
      <c r="I1128" s="25" t="s">
        <v>1205</v>
      </c>
      <c r="J1128" s="25">
        <v>-100</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0</v>
      </c>
      <c r="D1130" s="24" t="str">
        <f t="shared" si="304"/>
        <v>N/A</v>
      </c>
      <c r="E1130" s="23">
        <v>0</v>
      </c>
      <c r="F1130" s="24" t="str">
        <f t="shared" si="305"/>
        <v>N/A</v>
      </c>
      <c r="G1130" s="23">
        <v>0</v>
      </c>
      <c r="H1130" s="24" t="str">
        <f t="shared" si="306"/>
        <v>N/A</v>
      </c>
      <c r="I1130" s="25" t="s">
        <v>1205</v>
      </c>
      <c r="J1130" s="25" t="s">
        <v>1205</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0</v>
      </c>
      <c r="H1131" s="24" t="str">
        <f t="shared" si="306"/>
        <v>N/A</v>
      </c>
      <c r="I1131" s="25" t="s">
        <v>1205</v>
      </c>
      <c r="J1131" s="25" t="s">
        <v>1205</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25</v>
      </c>
      <c r="J1132" s="25">
        <v>0</v>
      </c>
      <c r="K1132" s="38" t="s">
        <v>49</v>
      </c>
      <c r="L1132" s="27" t="str">
        <f t="shared" si="307"/>
        <v>N/A</v>
      </c>
    </row>
    <row r="1133" spans="1:12" x14ac:dyDescent="0.25">
      <c r="A1133" s="37" t="s">
        <v>741</v>
      </c>
      <c r="B1133" s="22" t="s">
        <v>49</v>
      </c>
      <c r="C1133" s="28">
        <v>458278</v>
      </c>
      <c r="D1133" s="24" t="str">
        <f t="shared" si="304"/>
        <v>N/A</v>
      </c>
      <c r="E1133" s="28">
        <v>634840</v>
      </c>
      <c r="F1133" s="24" t="str">
        <f t="shared" si="305"/>
        <v>N/A</v>
      </c>
      <c r="G1133" s="28">
        <v>458338</v>
      </c>
      <c r="H1133" s="24" t="str">
        <f t="shared" si="306"/>
        <v>N/A</v>
      </c>
      <c r="I1133" s="25">
        <v>38.53</v>
      </c>
      <c r="J1133" s="25">
        <v>-27.8</v>
      </c>
      <c r="K1133" s="38" t="s">
        <v>49</v>
      </c>
      <c r="L1133" s="27" t="str">
        <f t="shared" si="307"/>
        <v>N/A</v>
      </c>
    </row>
    <row r="1134" spans="1:12" x14ac:dyDescent="0.25">
      <c r="A1134" s="39" t="s">
        <v>573</v>
      </c>
      <c r="B1134" s="22" t="s">
        <v>49</v>
      </c>
      <c r="C1134" s="28">
        <v>255701</v>
      </c>
      <c r="D1134" s="24" t="str">
        <f t="shared" si="304"/>
        <v>N/A</v>
      </c>
      <c r="E1134" s="28">
        <v>251524</v>
      </c>
      <c r="F1134" s="24" t="str">
        <f t="shared" si="305"/>
        <v>N/A</v>
      </c>
      <c r="G1134" s="28">
        <v>321950</v>
      </c>
      <c r="H1134" s="24" t="str">
        <f t="shared" si="306"/>
        <v>N/A</v>
      </c>
      <c r="I1134" s="25">
        <v>-1.63</v>
      </c>
      <c r="J1134" s="25">
        <v>28</v>
      </c>
      <c r="K1134" s="38" t="s">
        <v>49</v>
      </c>
      <c r="L1134" s="27" t="str">
        <f t="shared" si="307"/>
        <v>N/A</v>
      </c>
    </row>
    <row r="1135" spans="1:12" x14ac:dyDescent="0.25">
      <c r="A1135" s="39" t="s">
        <v>567</v>
      </c>
      <c r="B1135" s="22" t="s">
        <v>49</v>
      </c>
      <c r="C1135" s="28">
        <v>135994</v>
      </c>
      <c r="D1135" s="24" t="str">
        <f t="shared" si="304"/>
        <v>N/A</v>
      </c>
      <c r="E1135" s="28">
        <v>143871</v>
      </c>
      <c r="F1135" s="24" t="str">
        <f t="shared" si="305"/>
        <v>N/A</v>
      </c>
      <c r="G1135" s="28">
        <v>156946</v>
      </c>
      <c r="H1135" s="24" t="str">
        <f t="shared" si="306"/>
        <v>N/A</v>
      </c>
      <c r="I1135" s="25">
        <v>5.7919999999999998</v>
      </c>
      <c r="J1135" s="25">
        <v>9.0879999999999992</v>
      </c>
      <c r="K1135" s="38" t="s">
        <v>49</v>
      </c>
      <c r="L1135" s="27" t="str">
        <f t="shared" si="307"/>
        <v>N/A</v>
      </c>
    </row>
    <row r="1136" spans="1:12" x14ac:dyDescent="0.25">
      <c r="A1136" s="39" t="s">
        <v>220</v>
      </c>
      <c r="B1136" s="22" t="s">
        <v>49</v>
      </c>
      <c r="C1136" s="28">
        <v>70116</v>
      </c>
      <c r="D1136" s="24" t="str">
        <f t="shared" si="304"/>
        <v>N/A</v>
      </c>
      <c r="E1136" s="28">
        <v>110252</v>
      </c>
      <c r="F1136" s="24" t="str">
        <f t="shared" si="305"/>
        <v>N/A</v>
      </c>
      <c r="G1136" s="28">
        <v>84853</v>
      </c>
      <c r="H1136" s="24" t="str">
        <f t="shared" si="306"/>
        <v>N/A</v>
      </c>
      <c r="I1136" s="25">
        <v>57.24</v>
      </c>
      <c r="J1136" s="25">
        <v>-23</v>
      </c>
      <c r="K1136" s="38" t="s">
        <v>49</v>
      </c>
      <c r="L1136" s="27" t="str">
        <f t="shared" si="307"/>
        <v>N/A</v>
      </c>
    </row>
    <row r="1137" spans="1:12" x14ac:dyDescent="0.25">
      <c r="A1137" s="39" t="s">
        <v>568</v>
      </c>
      <c r="B1137" s="22" t="s">
        <v>49</v>
      </c>
      <c r="C1137" s="28">
        <v>455718</v>
      </c>
      <c r="D1137" s="24" t="str">
        <f t="shared" si="304"/>
        <v>N/A</v>
      </c>
      <c r="E1137" s="28">
        <v>584774</v>
      </c>
      <c r="F1137" s="24" t="str">
        <f t="shared" si="305"/>
        <v>N/A</v>
      </c>
      <c r="G1137" s="28">
        <v>344264</v>
      </c>
      <c r="H1137" s="24" t="str">
        <f t="shared" si="306"/>
        <v>N/A</v>
      </c>
      <c r="I1137" s="25">
        <v>28.32</v>
      </c>
      <c r="J1137" s="25">
        <v>-41.1</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172797</v>
      </c>
      <c r="D1139" s="24" t="str">
        <f t="shared" ref="D1139:D1153" si="308">IF($B1139="N/A","N/A",IF(C1139&gt;10,"No",IF(C1139&lt;-10,"No","Yes")))</f>
        <v>N/A</v>
      </c>
      <c r="E1139" s="28">
        <v>140803</v>
      </c>
      <c r="F1139" s="24" t="str">
        <f t="shared" ref="F1139:F1153" si="309">IF($B1139="N/A","N/A",IF(E1139&gt;10,"No",IF(E1139&lt;-10,"No","Yes")))</f>
        <v>N/A</v>
      </c>
      <c r="G1139" s="28">
        <v>139678</v>
      </c>
      <c r="H1139" s="24" t="str">
        <f t="shared" ref="H1139:H1153" si="310">IF($B1139="N/A","N/A",IF(G1139&gt;10,"No",IF(G1139&lt;-10,"No","Yes")))</f>
        <v>N/A</v>
      </c>
      <c r="I1139" s="25">
        <v>-18.5</v>
      </c>
      <c r="J1139" s="25">
        <v>-0.79900000000000004</v>
      </c>
      <c r="K1139" s="26" t="s">
        <v>1191</v>
      </c>
      <c r="L1139" s="27" t="str">
        <f t="shared" ref="L1139:L1153" si="311">IF(J1139="Div by 0", "N/A", IF(K1139="N/A","N/A", IF(J1139&gt;VALUE(MID(K1139,1,2)), "No", IF(J1139&lt;-1*VALUE(MID(K1139,1,2)), "No", "Yes"))))</f>
        <v>Yes</v>
      </c>
    </row>
    <row r="1140" spans="1:12" x14ac:dyDescent="0.25">
      <c r="A1140" s="37" t="s">
        <v>575</v>
      </c>
      <c r="B1140" s="22" t="s">
        <v>49</v>
      </c>
      <c r="C1140" s="23">
        <v>1261</v>
      </c>
      <c r="D1140" s="24" t="str">
        <f t="shared" si="308"/>
        <v>N/A</v>
      </c>
      <c r="E1140" s="23">
        <v>917</v>
      </c>
      <c r="F1140" s="24" t="str">
        <f t="shared" si="309"/>
        <v>N/A</v>
      </c>
      <c r="G1140" s="23">
        <v>864</v>
      </c>
      <c r="H1140" s="24" t="str">
        <f t="shared" si="310"/>
        <v>N/A</v>
      </c>
      <c r="I1140" s="25">
        <v>-27.3</v>
      </c>
      <c r="J1140" s="25">
        <v>-5.78</v>
      </c>
      <c r="K1140" s="26" t="s">
        <v>1191</v>
      </c>
      <c r="L1140" s="27" t="str">
        <f t="shared" si="311"/>
        <v>Yes</v>
      </c>
    </row>
    <row r="1141" spans="1:12" x14ac:dyDescent="0.25">
      <c r="A1141" s="37" t="s">
        <v>576</v>
      </c>
      <c r="B1141" s="22" t="s">
        <v>49</v>
      </c>
      <c r="C1141" s="28">
        <v>137.03172086000001</v>
      </c>
      <c r="D1141" s="24" t="str">
        <f t="shared" si="308"/>
        <v>N/A</v>
      </c>
      <c r="E1141" s="28">
        <v>153.54743730000001</v>
      </c>
      <c r="F1141" s="24" t="str">
        <f t="shared" si="309"/>
        <v>N/A</v>
      </c>
      <c r="G1141" s="28">
        <v>161.66435185</v>
      </c>
      <c r="H1141" s="24" t="str">
        <f t="shared" si="310"/>
        <v>N/A</v>
      </c>
      <c r="I1141" s="25">
        <v>12.05</v>
      </c>
      <c r="J1141" s="25">
        <v>5.2859999999999996</v>
      </c>
      <c r="K1141" s="26" t="s">
        <v>1191</v>
      </c>
      <c r="L1141" s="27" t="str">
        <f t="shared" si="311"/>
        <v>Yes</v>
      </c>
    </row>
    <row r="1142" spans="1:12" x14ac:dyDescent="0.25">
      <c r="A1142" s="37" t="s">
        <v>577</v>
      </c>
      <c r="B1142" s="22" t="s">
        <v>49</v>
      </c>
      <c r="C1142" s="28">
        <v>432980</v>
      </c>
      <c r="D1142" s="24" t="str">
        <f t="shared" si="308"/>
        <v>N/A</v>
      </c>
      <c r="E1142" s="28">
        <v>357880</v>
      </c>
      <c r="F1142" s="24" t="str">
        <f t="shared" si="309"/>
        <v>N/A</v>
      </c>
      <c r="G1142" s="28">
        <v>425660</v>
      </c>
      <c r="H1142" s="24" t="str">
        <f t="shared" si="310"/>
        <v>N/A</v>
      </c>
      <c r="I1142" s="25">
        <v>-17.3</v>
      </c>
      <c r="J1142" s="25">
        <v>18.940000000000001</v>
      </c>
      <c r="K1142" s="26" t="s">
        <v>1191</v>
      </c>
      <c r="L1142" s="27" t="str">
        <f t="shared" si="311"/>
        <v>Yes</v>
      </c>
    </row>
    <row r="1143" spans="1:12" x14ac:dyDescent="0.25">
      <c r="A1143" s="37" t="s">
        <v>578</v>
      </c>
      <c r="B1143" s="22" t="s">
        <v>49</v>
      </c>
      <c r="C1143" s="23">
        <v>1238</v>
      </c>
      <c r="D1143" s="24" t="str">
        <f t="shared" si="308"/>
        <v>N/A</v>
      </c>
      <c r="E1143" s="23">
        <v>1089</v>
      </c>
      <c r="F1143" s="24" t="str">
        <f t="shared" si="309"/>
        <v>N/A</v>
      </c>
      <c r="G1143" s="23">
        <v>1187</v>
      </c>
      <c r="H1143" s="24" t="str">
        <f t="shared" si="310"/>
        <v>N/A</v>
      </c>
      <c r="I1143" s="25">
        <v>-12</v>
      </c>
      <c r="J1143" s="25">
        <v>8.9990000000000006</v>
      </c>
      <c r="K1143" s="26" t="s">
        <v>1191</v>
      </c>
      <c r="L1143" s="27" t="str">
        <f t="shared" si="311"/>
        <v>Yes</v>
      </c>
    </row>
    <row r="1144" spans="1:12" x14ac:dyDescent="0.25">
      <c r="A1144" s="37" t="s">
        <v>579</v>
      </c>
      <c r="B1144" s="22" t="s">
        <v>49</v>
      </c>
      <c r="C1144" s="28">
        <v>349.74151857999999</v>
      </c>
      <c r="D1144" s="24" t="str">
        <f t="shared" si="308"/>
        <v>N/A</v>
      </c>
      <c r="E1144" s="28">
        <v>328.63177227</v>
      </c>
      <c r="F1144" s="24" t="str">
        <f t="shared" si="309"/>
        <v>N/A</v>
      </c>
      <c r="G1144" s="28">
        <v>358.60151643</v>
      </c>
      <c r="H1144" s="24" t="str">
        <f t="shared" si="310"/>
        <v>N/A</v>
      </c>
      <c r="I1144" s="25">
        <v>-6.04</v>
      </c>
      <c r="J1144" s="25">
        <v>9.1199999999999992</v>
      </c>
      <c r="K1144" s="26" t="s">
        <v>1191</v>
      </c>
      <c r="L1144" s="27" t="str">
        <f t="shared" si="311"/>
        <v>Yes</v>
      </c>
    </row>
    <row r="1145" spans="1:12" x14ac:dyDescent="0.25">
      <c r="A1145" s="37" t="s">
        <v>589</v>
      </c>
      <c r="B1145" s="22" t="s">
        <v>49</v>
      </c>
      <c r="C1145" s="28">
        <v>494030</v>
      </c>
      <c r="D1145" s="24" t="str">
        <f t="shared" si="308"/>
        <v>N/A</v>
      </c>
      <c r="E1145" s="28">
        <v>746746</v>
      </c>
      <c r="F1145" s="24" t="str">
        <f t="shared" si="309"/>
        <v>N/A</v>
      </c>
      <c r="G1145" s="28">
        <v>935295</v>
      </c>
      <c r="H1145" s="24" t="str">
        <f t="shared" si="310"/>
        <v>N/A</v>
      </c>
      <c r="I1145" s="25">
        <v>51.15</v>
      </c>
      <c r="J1145" s="25">
        <v>25.25</v>
      </c>
      <c r="K1145" s="26" t="s">
        <v>1191</v>
      </c>
      <c r="L1145" s="27" t="str">
        <f t="shared" si="311"/>
        <v>Yes</v>
      </c>
    </row>
    <row r="1146" spans="1:12" x14ac:dyDescent="0.25">
      <c r="A1146" s="37" t="s">
        <v>591</v>
      </c>
      <c r="B1146" s="22" t="s">
        <v>49</v>
      </c>
      <c r="C1146" s="23">
        <v>1002</v>
      </c>
      <c r="D1146" s="24" t="str">
        <f t="shared" si="308"/>
        <v>N/A</v>
      </c>
      <c r="E1146" s="23">
        <v>1878</v>
      </c>
      <c r="F1146" s="24" t="str">
        <f t="shared" si="309"/>
        <v>N/A</v>
      </c>
      <c r="G1146" s="23">
        <v>2046</v>
      </c>
      <c r="H1146" s="24" t="str">
        <f t="shared" si="310"/>
        <v>N/A</v>
      </c>
      <c r="I1146" s="25">
        <v>87.43</v>
      </c>
      <c r="J1146" s="25">
        <v>8.9459999999999997</v>
      </c>
      <c r="K1146" s="26" t="s">
        <v>1191</v>
      </c>
      <c r="L1146" s="27" t="str">
        <f t="shared" si="311"/>
        <v>Yes</v>
      </c>
    </row>
    <row r="1147" spans="1:12" x14ac:dyDescent="0.25">
      <c r="A1147" s="37" t="s">
        <v>590</v>
      </c>
      <c r="B1147" s="22" t="s">
        <v>49</v>
      </c>
      <c r="C1147" s="28">
        <v>493.04391218000001</v>
      </c>
      <c r="D1147" s="24" t="str">
        <f t="shared" si="308"/>
        <v>N/A</v>
      </c>
      <c r="E1147" s="28">
        <v>397.62832801000002</v>
      </c>
      <c r="F1147" s="24" t="str">
        <f t="shared" si="309"/>
        <v>N/A</v>
      </c>
      <c r="G1147" s="28">
        <v>457.13343108999999</v>
      </c>
      <c r="H1147" s="24" t="str">
        <f t="shared" si="310"/>
        <v>N/A</v>
      </c>
      <c r="I1147" s="25">
        <v>-19.399999999999999</v>
      </c>
      <c r="J1147" s="25">
        <v>14.97</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721902214</v>
      </c>
      <c r="D1151" s="24" t="str">
        <f t="shared" si="308"/>
        <v>N/A</v>
      </c>
      <c r="E1151" s="28">
        <v>1003122498</v>
      </c>
      <c r="F1151" s="24" t="str">
        <f t="shared" si="309"/>
        <v>N/A</v>
      </c>
      <c r="G1151" s="28">
        <v>1111799530</v>
      </c>
      <c r="H1151" s="24" t="str">
        <f t="shared" si="310"/>
        <v>N/A</v>
      </c>
      <c r="I1151" s="25">
        <v>38.96</v>
      </c>
      <c r="J1151" s="25">
        <v>10.83</v>
      </c>
      <c r="K1151" s="26" t="s">
        <v>1191</v>
      </c>
      <c r="L1151" s="27" t="str">
        <f t="shared" si="311"/>
        <v>Yes</v>
      </c>
    </row>
    <row r="1152" spans="1:12" x14ac:dyDescent="0.25">
      <c r="A1152" s="37" t="s">
        <v>583</v>
      </c>
      <c r="B1152" s="22" t="s">
        <v>49</v>
      </c>
      <c r="C1152" s="23">
        <v>82890</v>
      </c>
      <c r="D1152" s="24" t="str">
        <f t="shared" si="308"/>
        <v>N/A</v>
      </c>
      <c r="E1152" s="23">
        <v>85778</v>
      </c>
      <c r="F1152" s="24" t="str">
        <f t="shared" si="309"/>
        <v>N/A</v>
      </c>
      <c r="G1152" s="23">
        <v>87368</v>
      </c>
      <c r="H1152" s="24" t="str">
        <f t="shared" si="310"/>
        <v>N/A</v>
      </c>
      <c r="I1152" s="25">
        <v>3.484</v>
      </c>
      <c r="J1152" s="25">
        <v>1.8540000000000001</v>
      </c>
      <c r="K1152" s="26" t="s">
        <v>1191</v>
      </c>
      <c r="L1152" s="27" t="str">
        <f t="shared" si="311"/>
        <v>Yes</v>
      </c>
    </row>
    <row r="1153" spans="1:12" x14ac:dyDescent="0.25">
      <c r="A1153" s="37" t="s">
        <v>584</v>
      </c>
      <c r="B1153" s="22" t="s">
        <v>49</v>
      </c>
      <c r="C1153" s="28">
        <v>8709.1592954999996</v>
      </c>
      <c r="D1153" s="24" t="str">
        <f t="shared" si="308"/>
        <v>N/A</v>
      </c>
      <c r="E1153" s="28">
        <v>11694.402969999999</v>
      </c>
      <c r="F1153" s="24" t="str">
        <f t="shared" si="309"/>
        <v>N/A</v>
      </c>
      <c r="G1153" s="28">
        <v>12725.477634999999</v>
      </c>
      <c r="H1153" s="24" t="str">
        <f t="shared" si="310"/>
        <v>N/A</v>
      </c>
      <c r="I1153" s="25">
        <v>34.28</v>
      </c>
      <c r="J1153" s="25">
        <v>8.8170000000000002</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797780848</v>
      </c>
      <c r="D1155" s="24" t="str">
        <f t="shared" ref="D1155:D1170" si="312">IF($B1155="N/A","N/A",IF(C1155&gt;10,"No",IF(C1155&lt;-10,"No","Yes")))</f>
        <v>N/A</v>
      </c>
      <c r="E1155" s="28">
        <v>1082332627</v>
      </c>
      <c r="F1155" s="24" t="str">
        <f t="shared" ref="F1155:F1170" si="313">IF($B1155="N/A","N/A",IF(E1155&gt;10,"No",IF(E1155&lt;-10,"No","Yes")))</f>
        <v>N/A</v>
      </c>
      <c r="G1155" s="28">
        <v>1193256350</v>
      </c>
      <c r="H1155" s="24" t="str">
        <f t="shared" ref="H1155:H1170" si="314">IF($B1155="N/A","N/A",IF(G1155&gt;10,"No",IF(G1155&lt;-10,"No","Yes")))</f>
        <v>N/A</v>
      </c>
      <c r="I1155" s="25">
        <v>35.67</v>
      </c>
      <c r="J1155" s="25">
        <v>10.25</v>
      </c>
      <c r="K1155" s="26" t="s">
        <v>1191</v>
      </c>
      <c r="L1155" s="27" t="str">
        <f t="shared" ref="L1155:L1170" si="315">IF(J1155="Div by 0", "N/A", IF(K1155="N/A","N/A", IF(J1155&gt;VALUE(MID(K1155,1,2)), "No", IF(J1155&lt;-1*VALUE(MID(K1155,1,2)), "No", "Yes"))))</f>
        <v>Yes</v>
      </c>
    </row>
    <row r="1156" spans="1:12" x14ac:dyDescent="0.25">
      <c r="A1156" s="40" t="s">
        <v>436</v>
      </c>
      <c r="B1156" s="22" t="s">
        <v>49</v>
      </c>
      <c r="C1156" s="23">
        <v>95352</v>
      </c>
      <c r="D1156" s="24" t="str">
        <f t="shared" si="312"/>
        <v>N/A</v>
      </c>
      <c r="E1156" s="23">
        <v>97927</v>
      </c>
      <c r="F1156" s="24" t="str">
        <f t="shared" si="313"/>
        <v>N/A</v>
      </c>
      <c r="G1156" s="23">
        <v>99632</v>
      </c>
      <c r="H1156" s="24" t="str">
        <f t="shared" si="314"/>
        <v>N/A</v>
      </c>
      <c r="I1156" s="25">
        <v>2.7010000000000001</v>
      </c>
      <c r="J1156" s="25">
        <v>1.7410000000000001</v>
      </c>
      <c r="K1156" s="26" t="s">
        <v>1191</v>
      </c>
      <c r="L1156" s="27" t="str">
        <f t="shared" si="315"/>
        <v>Yes</v>
      </c>
    </row>
    <row r="1157" spans="1:12" ht="12.75" customHeight="1" x14ac:dyDescent="0.25">
      <c r="A1157" s="40" t="s">
        <v>748</v>
      </c>
      <c r="B1157" s="22" t="s">
        <v>49</v>
      </c>
      <c r="C1157" s="28">
        <v>8366.6923399999996</v>
      </c>
      <c r="D1157" s="24" t="str">
        <f t="shared" si="312"/>
        <v>N/A</v>
      </c>
      <c r="E1157" s="28">
        <v>11052.443422</v>
      </c>
      <c r="F1157" s="24" t="str">
        <f t="shared" si="313"/>
        <v>N/A</v>
      </c>
      <c r="G1157" s="28">
        <v>11976.637526</v>
      </c>
      <c r="H1157" s="24" t="str">
        <f t="shared" si="314"/>
        <v>N/A</v>
      </c>
      <c r="I1157" s="25">
        <v>32.1</v>
      </c>
      <c r="J1157" s="25">
        <v>8.3620000000000001</v>
      </c>
      <c r="K1157" s="26" t="s">
        <v>1191</v>
      </c>
      <c r="L1157" s="27" t="str">
        <f t="shared" si="315"/>
        <v>Yes</v>
      </c>
    </row>
    <row r="1158" spans="1:12" x14ac:dyDescent="0.25">
      <c r="A1158" s="39" t="s">
        <v>523</v>
      </c>
      <c r="B1158" s="22" t="s">
        <v>49</v>
      </c>
      <c r="C1158" s="28">
        <v>6306.6563659000003</v>
      </c>
      <c r="D1158" s="24" t="str">
        <f t="shared" si="312"/>
        <v>N/A</v>
      </c>
      <c r="E1158" s="28">
        <v>8855.7451381999999</v>
      </c>
      <c r="F1158" s="24" t="str">
        <f t="shared" si="313"/>
        <v>N/A</v>
      </c>
      <c r="G1158" s="28">
        <v>9607.0208760000005</v>
      </c>
      <c r="H1158" s="24" t="str">
        <f t="shared" si="314"/>
        <v>N/A</v>
      </c>
      <c r="I1158" s="25">
        <v>40.42</v>
      </c>
      <c r="J1158" s="25">
        <v>8.4830000000000005</v>
      </c>
      <c r="K1158" s="26" t="s">
        <v>1191</v>
      </c>
      <c r="L1158" s="27" t="str">
        <f t="shared" si="315"/>
        <v>Yes</v>
      </c>
    </row>
    <row r="1159" spans="1:12" x14ac:dyDescent="0.25">
      <c r="A1159" s="39" t="s">
        <v>526</v>
      </c>
      <c r="B1159" s="22" t="s">
        <v>49</v>
      </c>
      <c r="C1159" s="28">
        <v>13348.89674</v>
      </c>
      <c r="D1159" s="24" t="str">
        <f t="shared" si="312"/>
        <v>N/A</v>
      </c>
      <c r="E1159" s="28">
        <v>16140.250618</v>
      </c>
      <c r="F1159" s="24" t="str">
        <f t="shared" si="313"/>
        <v>N/A</v>
      </c>
      <c r="G1159" s="28">
        <v>17049.058054000001</v>
      </c>
      <c r="H1159" s="24" t="str">
        <f t="shared" si="314"/>
        <v>N/A</v>
      </c>
      <c r="I1159" s="25">
        <v>20.91</v>
      </c>
      <c r="J1159" s="25">
        <v>5.6310000000000002</v>
      </c>
      <c r="K1159" s="26" t="s">
        <v>1191</v>
      </c>
      <c r="L1159" s="27" t="str">
        <f t="shared" si="315"/>
        <v>Yes</v>
      </c>
    </row>
    <row r="1160" spans="1:12" ht="12.75" customHeight="1" x14ac:dyDescent="0.25">
      <c r="A1160" s="37" t="s">
        <v>437</v>
      </c>
      <c r="B1160" s="22" t="s">
        <v>49</v>
      </c>
      <c r="C1160" s="27">
        <v>27.055355202000001</v>
      </c>
      <c r="D1160" s="24" t="str">
        <f t="shared" si="312"/>
        <v>N/A</v>
      </c>
      <c r="E1160" s="27">
        <v>31.688201584000002</v>
      </c>
      <c r="F1160" s="24" t="str">
        <f t="shared" si="313"/>
        <v>N/A</v>
      </c>
      <c r="G1160" s="27">
        <v>31.805601223</v>
      </c>
      <c r="H1160" s="24" t="str">
        <f t="shared" si="314"/>
        <v>N/A</v>
      </c>
      <c r="I1160" s="25">
        <v>17.12</v>
      </c>
      <c r="J1160" s="25">
        <v>0.3705</v>
      </c>
      <c r="K1160" s="26" t="s">
        <v>1191</v>
      </c>
      <c r="L1160" s="27" t="str">
        <f t="shared" si="315"/>
        <v>Yes</v>
      </c>
    </row>
    <row r="1161" spans="1:12" x14ac:dyDescent="0.25">
      <c r="A1161" s="39" t="s">
        <v>523</v>
      </c>
      <c r="B1161" s="22" t="s">
        <v>49</v>
      </c>
      <c r="C1161" s="27">
        <v>27.199031574999999</v>
      </c>
      <c r="D1161" s="24" t="str">
        <f t="shared" si="312"/>
        <v>N/A</v>
      </c>
      <c r="E1161" s="27">
        <v>31.221845560999999</v>
      </c>
      <c r="F1161" s="24" t="str">
        <f t="shared" si="313"/>
        <v>N/A</v>
      </c>
      <c r="G1161" s="27">
        <v>30.993497836</v>
      </c>
      <c r="H1161" s="24" t="str">
        <f t="shared" si="314"/>
        <v>N/A</v>
      </c>
      <c r="I1161" s="25">
        <v>14.79</v>
      </c>
      <c r="J1161" s="25">
        <v>-0.73099999999999998</v>
      </c>
      <c r="K1161" s="26" t="s">
        <v>1191</v>
      </c>
      <c r="L1161" s="27" t="str">
        <f t="shared" si="315"/>
        <v>Yes</v>
      </c>
    </row>
    <row r="1162" spans="1:12" x14ac:dyDescent="0.25">
      <c r="A1162" s="39" t="s">
        <v>526</v>
      </c>
      <c r="B1162" s="22" t="s">
        <v>49</v>
      </c>
      <c r="C1162" s="27">
        <v>27.028335689999999</v>
      </c>
      <c r="D1162" s="24" t="str">
        <f t="shared" si="312"/>
        <v>N/A</v>
      </c>
      <c r="E1162" s="27">
        <v>33.236233579</v>
      </c>
      <c r="F1162" s="24" t="str">
        <f t="shared" si="313"/>
        <v>N/A</v>
      </c>
      <c r="G1162" s="27">
        <v>34.014429518999997</v>
      </c>
      <c r="H1162" s="24" t="str">
        <f t="shared" si="314"/>
        <v>N/A</v>
      </c>
      <c r="I1162" s="25">
        <v>22.97</v>
      </c>
      <c r="J1162" s="25">
        <v>2.3410000000000002</v>
      </c>
      <c r="K1162" s="26" t="s">
        <v>1191</v>
      </c>
      <c r="L1162" s="27" t="str">
        <f t="shared" si="315"/>
        <v>Yes</v>
      </c>
    </row>
    <row r="1163" spans="1:12" ht="12.75" customHeight="1" x14ac:dyDescent="0.25">
      <c r="A1163" s="40" t="s">
        <v>744</v>
      </c>
      <c r="B1163" s="22" t="s">
        <v>49</v>
      </c>
      <c r="C1163" s="28">
        <v>721902214</v>
      </c>
      <c r="D1163" s="24" t="str">
        <f t="shared" si="312"/>
        <v>N/A</v>
      </c>
      <c r="E1163" s="28">
        <v>1003122498</v>
      </c>
      <c r="F1163" s="24" t="str">
        <f t="shared" si="313"/>
        <v>N/A</v>
      </c>
      <c r="G1163" s="28">
        <v>1111799530</v>
      </c>
      <c r="H1163" s="24" t="str">
        <f t="shared" si="314"/>
        <v>N/A</v>
      </c>
      <c r="I1163" s="25">
        <v>38.96</v>
      </c>
      <c r="J1163" s="25">
        <v>10.83</v>
      </c>
      <c r="K1163" s="26" t="s">
        <v>1191</v>
      </c>
      <c r="L1163" s="27" t="str">
        <f t="shared" si="315"/>
        <v>Yes</v>
      </c>
    </row>
    <row r="1164" spans="1:12" ht="13.5" customHeight="1" x14ac:dyDescent="0.25">
      <c r="A1164" s="40" t="s">
        <v>851</v>
      </c>
      <c r="B1164" s="22" t="s">
        <v>49</v>
      </c>
      <c r="C1164" s="23">
        <v>82890</v>
      </c>
      <c r="D1164" s="24" t="str">
        <f t="shared" si="312"/>
        <v>N/A</v>
      </c>
      <c r="E1164" s="23">
        <v>85778</v>
      </c>
      <c r="F1164" s="24" t="str">
        <f t="shared" si="313"/>
        <v>N/A</v>
      </c>
      <c r="G1164" s="23">
        <v>87368</v>
      </c>
      <c r="H1164" s="24" t="str">
        <f t="shared" si="314"/>
        <v>N/A</v>
      </c>
      <c r="I1164" s="25">
        <v>3.484</v>
      </c>
      <c r="J1164" s="25">
        <v>1.8540000000000001</v>
      </c>
      <c r="K1164" s="26" t="s">
        <v>1191</v>
      </c>
      <c r="L1164" s="27" t="str">
        <f t="shared" si="315"/>
        <v>Yes</v>
      </c>
    </row>
    <row r="1165" spans="1:12" ht="25" x14ac:dyDescent="0.25">
      <c r="A1165" s="40" t="s">
        <v>749</v>
      </c>
      <c r="B1165" s="22" t="s">
        <v>49</v>
      </c>
      <c r="C1165" s="28">
        <v>8709.1592954999996</v>
      </c>
      <c r="D1165" s="24" t="str">
        <f t="shared" si="312"/>
        <v>N/A</v>
      </c>
      <c r="E1165" s="28">
        <v>11694.402969999999</v>
      </c>
      <c r="F1165" s="24" t="str">
        <f t="shared" si="313"/>
        <v>N/A</v>
      </c>
      <c r="G1165" s="28">
        <v>12725.477634999999</v>
      </c>
      <c r="H1165" s="24" t="str">
        <f t="shared" si="314"/>
        <v>N/A</v>
      </c>
      <c r="I1165" s="25">
        <v>34.28</v>
      </c>
      <c r="J1165" s="25">
        <v>8.8170000000000002</v>
      </c>
      <c r="K1165" s="26" t="s">
        <v>1191</v>
      </c>
      <c r="L1165" s="27" t="str">
        <f t="shared" si="315"/>
        <v>Yes</v>
      </c>
    </row>
    <row r="1166" spans="1:12" x14ac:dyDescent="0.25">
      <c r="A1166" s="39" t="s">
        <v>585</v>
      </c>
      <c r="B1166" s="22" t="s">
        <v>49</v>
      </c>
      <c r="C1166" s="28">
        <v>6385.0419718000003</v>
      </c>
      <c r="D1166" s="24" t="str">
        <f t="shared" si="312"/>
        <v>N/A</v>
      </c>
      <c r="E1166" s="28">
        <v>9287.5977815999995</v>
      </c>
      <c r="F1166" s="24" t="str">
        <f t="shared" si="313"/>
        <v>N/A</v>
      </c>
      <c r="G1166" s="28">
        <v>10160.408444999999</v>
      </c>
      <c r="H1166" s="24" t="str">
        <f t="shared" si="314"/>
        <v>N/A</v>
      </c>
      <c r="I1166" s="25">
        <v>45.46</v>
      </c>
      <c r="J1166" s="25">
        <v>9.3979999999999997</v>
      </c>
      <c r="K1166" s="26" t="s">
        <v>1191</v>
      </c>
      <c r="L1166" s="27" t="str">
        <f t="shared" si="315"/>
        <v>Yes</v>
      </c>
    </row>
    <row r="1167" spans="1:12" x14ac:dyDescent="0.25">
      <c r="A1167" s="39" t="s">
        <v>586</v>
      </c>
      <c r="B1167" s="22" t="s">
        <v>49</v>
      </c>
      <c r="C1167" s="28">
        <v>13971.734947999999</v>
      </c>
      <c r="D1167" s="24" t="str">
        <f t="shared" si="312"/>
        <v>N/A</v>
      </c>
      <c r="E1167" s="28">
        <v>16912.502419</v>
      </c>
      <c r="F1167" s="24" t="str">
        <f t="shared" si="313"/>
        <v>N/A</v>
      </c>
      <c r="G1167" s="28">
        <v>17816.543386000001</v>
      </c>
      <c r="H1167" s="24" t="str">
        <f t="shared" si="314"/>
        <v>N/A</v>
      </c>
      <c r="I1167" s="25">
        <v>21.05</v>
      </c>
      <c r="J1167" s="25">
        <v>5.3449999999999998</v>
      </c>
      <c r="K1167" s="26" t="s">
        <v>1191</v>
      </c>
      <c r="L1167" s="27" t="str">
        <f t="shared" si="315"/>
        <v>Yes</v>
      </c>
    </row>
    <row r="1168" spans="1:12" ht="25" x14ac:dyDescent="0.25">
      <c r="A1168" s="37" t="s">
        <v>438</v>
      </c>
      <c r="B1168" s="22" t="s">
        <v>49</v>
      </c>
      <c r="C1168" s="27">
        <v>23.519363964</v>
      </c>
      <c r="D1168" s="24" t="str">
        <f t="shared" si="312"/>
        <v>N/A</v>
      </c>
      <c r="E1168" s="27">
        <v>27.756906220000001</v>
      </c>
      <c r="F1168" s="24" t="str">
        <f t="shared" si="313"/>
        <v>N/A</v>
      </c>
      <c r="G1168" s="27">
        <v>27.890554919</v>
      </c>
      <c r="H1168" s="24" t="str">
        <f t="shared" si="314"/>
        <v>N/A</v>
      </c>
      <c r="I1168" s="25">
        <v>18.02</v>
      </c>
      <c r="J1168" s="25">
        <v>0.48149999999999998</v>
      </c>
      <c r="K1168" s="26" t="s">
        <v>1191</v>
      </c>
      <c r="L1168" s="27" t="str">
        <f t="shared" si="315"/>
        <v>Yes</v>
      </c>
    </row>
    <row r="1169" spans="1:12" x14ac:dyDescent="0.25">
      <c r="A1169" s="39" t="s">
        <v>523</v>
      </c>
      <c r="B1169" s="22" t="s">
        <v>49</v>
      </c>
      <c r="C1169" s="27">
        <v>23.198224553999999</v>
      </c>
      <c r="D1169" s="24" t="str">
        <f t="shared" si="312"/>
        <v>N/A</v>
      </c>
      <c r="E1169" s="27">
        <v>26.814447967</v>
      </c>
      <c r="F1169" s="24" t="str">
        <f t="shared" si="313"/>
        <v>N/A</v>
      </c>
      <c r="G1169" s="27">
        <v>26.525086300000002</v>
      </c>
      <c r="H1169" s="24" t="str">
        <f t="shared" si="314"/>
        <v>N/A</v>
      </c>
      <c r="I1169" s="25">
        <v>15.59</v>
      </c>
      <c r="J1169" s="25">
        <v>-1.08</v>
      </c>
      <c r="K1169" s="26" t="s">
        <v>1191</v>
      </c>
      <c r="L1169" s="27" t="str">
        <f t="shared" si="315"/>
        <v>Yes</v>
      </c>
    </row>
    <row r="1170" spans="1:12" x14ac:dyDescent="0.25">
      <c r="A1170" s="39" t="s">
        <v>526</v>
      </c>
      <c r="B1170" s="22" t="s">
        <v>49</v>
      </c>
      <c r="C1170" s="27">
        <v>24.592783404999999</v>
      </c>
      <c r="D1170" s="24" t="str">
        <f t="shared" si="312"/>
        <v>N/A</v>
      </c>
      <c r="E1170" s="27">
        <v>30.455956450999999</v>
      </c>
      <c r="F1170" s="24" t="str">
        <f t="shared" si="313"/>
        <v>N/A</v>
      </c>
      <c r="G1170" s="27">
        <v>31.380452610999999</v>
      </c>
      <c r="H1170" s="24" t="str">
        <f t="shared" si="314"/>
        <v>N/A</v>
      </c>
      <c r="I1170" s="25">
        <v>23.84</v>
      </c>
      <c r="J1170" s="25">
        <v>3.036</v>
      </c>
      <c r="K1170" s="26" t="s">
        <v>1191</v>
      </c>
      <c r="L1170" s="27" t="str">
        <f t="shared" si="315"/>
        <v>Yes</v>
      </c>
    </row>
    <row r="1171" spans="1:12" ht="38.25" customHeight="1" x14ac:dyDescent="0.3">
      <c r="A1171" s="201" t="s">
        <v>1211</v>
      </c>
      <c r="B1171" s="202"/>
      <c r="C1171" s="202"/>
      <c r="D1171" s="202"/>
      <c r="E1171" s="202"/>
      <c r="F1171" s="202"/>
      <c r="G1171" s="202"/>
      <c r="H1171" s="202"/>
      <c r="I1171" s="202"/>
      <c r="J1171" s="202"/>
      <c r="K1171" s="202"/>
      <c r="L1171" s="202"/>
    </row>
    <row r="1172" spans="1:12" x14ac:dyDescent="0.25">
      <c r="A1172" s="42" t="s">
        <v>36</v>
      </c>
      <c r="B1172" s="22" t="s">
        <v>49</v>
      </c>
      <c r="C1172" s="23">
        <v>1968153</v>
      </c>
      <c r="D1172" s="24" t="str">
        <f>IF($B1172="N/A","N/A",IF(C1172&gt;10,"No",IF(C1172&lt;-10,"No","Yes")))</f>
        <v>N/A</v>
      </c>
      <c r="E1172" s="23">
        <v>1962127</v>
      </c>
      <c r="F1172" s="24" t="str">
        <f>IF($B1172="N/A","N/A",IF(E1172&gt;10,"No",IF(E1172&lt;-10,"No","Yes")))</f>
        <v>N/A</v>
      </c>
      <c r="G1172" s="23">
        <v>1972633</v>
      </c>
      <c r="H1172" s="24" t="str">
        <f>IF($B1172="N/A","N/A",IF(G1172&gt;10,"No",IF(G1172&lt;-10,"No","Yes")))</f>
        <v>N/A</v>
      </c>
      <c r="I1172" s="25">
        <v>-0.30599999999999999</v>
      </c>
      <c r="J1172" s="25">
        <v>0.53539999999999999</v>
      </c>
      <c r="K1172" s="26" t="s">
        <v>1191</v>
      </c>
      <c r="L1172" s="27" t="str">
        <f t="shared" ref="L1172:L1212" si="316">IF(J1172="Div by 0", "N/A", IF(K1172="N/A","N/A", IF(J1172&gt;VALUE(MID(K1172,1,2)), "No", IF(J1172&lt;-1*VALUE(MID(K1172,1,2)), "No", "Yes"))))</f>
        <v>Yes</v>
      </c>
    </row>
    <row r="1173" spans="1:12" x14ac:dyDescent="0.25">
      <c r="A1173" s="37" t="s">
        <v>37</v>
      </c>
      <c r="B1173" s="22" t="s">
        <v>49</v>
      </c>
      <c r="C1173" s="23">
        <v>1652133</v>
      </c>
      <c r="D1173" s="24" t="str">
        <f>IF($B1173="N/A","N/A",IF(C1173&gt;10,"No",IF(C1173&lt;-10,"No","Yes")))</f>
        <v>N/A</v>
      </c>
      <c r="E1173" s="23">
        <v>1631174</v>
      </c>
      <c r="F1173" s="24" t="str">
        <f>IF($B1173="N/A","N/A",IF(E1173&gt;10,"No",IF(E1173&lt;-10,"No","Yes")))</f>
        <v>N/A</v>
      </c>
      <c r="G1173" s="23">
        <v>1674999</v>
      </c>
      <c r="H1173" s="24" t="str">
        <f>IF($B1173="N/A","N/A",IF(G1173&gt;10,"No",IF(G1173&lt;-10,"No","Yes")))</f>
        <v>N/A</v>
      </c>
      <c r="I1173" s="25">
        <v>-1.27</v>
      </c>
      <c r="J1173" s="25">
        <v>2.6869999999999998</v>
      </c>
      <c r="K1173" s="26" t="s">
        <v>1191</v>
      </c>
      <c r="L1173" s="27" t="str">
        <f t="shared" si="316"/>
        <v>Yes</v>
      </c>
    </row>
    <row r="1174" spans="1:12" x14ac:dyDescent="0.25">
      <c r="A1174" s="37" t="s">
        <v>439</v>
      </c>
      <c r="B1174" s="27" t="s">
        <v>104</v>
      </c>
      <c r="C1174" s="29">
        <v>83.943321479999994</v>
      </c>
      <c r="D1174" s="24" t="str">
        <f>IF($B1174="N/A","N/A",IF(C1174&gt;90,"No",IF(C1174&lt;65,"No","Yes")))</f>
        <v>Yes</v>
      </c>
      <c r="E1174" s="29">
        <v>83.132947052000006</v>
      </c>
      <c r="F1174" s="24" t="str">
        <f>IF($B1174="N/A","N/A",IF(E1174&gt;90,"No",IF(E1174&lt;65,"No","Yes")))</f>
        <v>Yes</v>
      </c>
      <c r="G1174" s="29">
        <v>84.911841179000007</v>
      </c>
      <c r="H1174" s="24" t="str">
        <f>IF($B1174="N/A","N/A",IF(G1174&gt;90,"No",IF(G1174&lt;65,"No","Yes")))</f>
        <v>Yes</v>
      </c>
      <c r="I1174" s="25">
        <v>-0.96499999999999997</v>
      </c>
      <c r="J1174" s="25">
        <v>2.14</v>
      </c>
      <c r="K1174" s="26" t="s">
        <v>1191</v>
      </c>
      <c r="L1174" s="27" t="str">
        <f t="shared" si="316"/>
        <v>Yes</v>
      </c>
    </row>
    <row r="1175" spans="1:12" x14ac:dyDescent="0.25">
      <c r="A1175" s="37" t="s">
        <v>440</v>
      </c>
      <c r="B1175" s="27" t="s">
        <v>103</v>
      </c>
      <c r="C1175" s="29">
        <v>80.696943060999999</v>
      </c>
      <c r="D1175" s="24" t="str">
        <f>IF($B1175="N/A","N/A",IF(C1175&gt;100,"No",IF(C1175&lt;90,"No","Yes")))</f>
        <v>No</v>
      </c>
      <c r="E1175" s="29">
        <v>84.299203524999996</v>
      </c>
      <c r="F1175" s="24" t="str">
        <f>IF($B1175="N/A","N/A",IF(E1175&gt;100,"No",IF(E1175&lt;90,"No","Yes")))</f>
        <v>No</v>
      </c>
      <c r="G1175" s="29">
        <v>85.077674371000001</v>
      </c>
      <c r="H1175" s="24" t="str">
        <f>IF($B1175="N/A","N/A",IF(G1175&gt;100,"No",IF(G1175&lt;90,"No","Yes")))</f>
        <v>No</v>
      </c>
      <c r="I1175" s="25">
        <v>4.4640000000000004</v>
      </c>
      <c r="J1175" s="25">
        <v>0.92349999999999999</v>
      </c>
      <c r="K1175" s="26" t="s">
        <v>1191</v>
      </c>
      <c r="L1175" s="27" t="str">
        <f t="shared" si="316"/>
        <v>Yes</v>
      </c>
    </row>
    <row r="1176" spans="1:12" x14ac:dyDescent="0.25">
      <c r="A1176" s="37" t="s">
        <v>441</v>
      </c>
      <c r="B1176" s="27" t="s">
        <v>105</v>
      </c>
      <c r="C1176" s="29">
        <v>84.812916767999994</v>
      </c>
      <c r="D1176" s="24" t="str">
        <f>IF($B1176="N/A","N/A",IF(C1176&gt;100,"No",IF(C1176&lt;85,"No","Yes")))</f>
        <v>No</v>
      </c>
      <c r="E1176" s="29">
        <v>86.480808279000001</v>
      </c>
      <c r="F1176" s="24" t="str">
        <f>IF($B1176="N/A","N/A",IF(E1176&gt;100,"No",IF(E1176&lt;85,"No","Yes")))</f>
        <v>Yes</v>
      </c>
      <c r="G1176" s="29">
        <v>87.333756068</v>
      </c>
      <c r="H1176" s="24" t="str">
        <f>IF($B1176="N/A","N/A",IF(G1176&gt;100,"No",IF(G1176&lt;85,"No","Yes")))</f>
        <v>Yes</v>
      </c>
      <c r="I1176" s="25">
        <v>1.9670000000000001</v>
      </c>
      <c r="J1176" s="25">
        <v>0.98629999999999995</v>
      </c>
      <c r="K1176" s="26" t="s">
        <v>1191</v>
      </c>
      <c r="L1176" s="27" t="str">
        <f t="shared" si="316"/>
        <v>Yes</v>
      </c>
    </row>
    <row r="1177" spans="1:12" x14ac:dyDescent="0.25">
      <c r="A1177" s="37" t="s">
        <v>442</v>
      </c>
      <c r="B1177" s="27" t="s">
        <v>106</v>
      </c>
      <c r="C1177" s="29">
        <v>85.467763309000006</v>
      </c>
      <c r="D1177" s="24" t="str">
        <f>IF($B1177="N/A","N/A",IF(C1177&gt;100,"No",IF(C1177&lt;80,"No","Yes")))</f>
        <v>Yes</v>
      </c>
      <c r="E1177" s="29">
        <v>84.370223873</v>
      </c>
      <c r="F1177" s="24" t="str">
        <f>IF($B1177="N/A","N/A",IF(E1177&gt;100,"No",IF(E1177&lt;80,"No","Yes")))</f>
        <v>Yes</v>
      </c>
      <c r="G1177" s="29">
        <v>84.406804471000001</v>
      </c>
      <c r="H1177" s="24" t="str">
        <f>IF($B1177="N/A","N/A",IF(G1177&gt;100,"No",IF(G1177&lt;80,"No","Yes")))</f>
        <v>Yes</v>
      </c>
      <c r="I1177" s="25">
        <v>-1.28</v>
      </c>
      <c r="J1177" s="25">
        <v>4.3400000000000001E-2</v>
      </c>
      <c r="K1177" s="26" t="s">
        <v>1191</v>
      </c>
      <c r="L1177" s="27" t="str">
        <f t="shared" si="316"/>
        <v>Yes</v>
      </c>
    </row>
    <row r="1178" spans="1:12" x14ac:dyDescent="0.25">
      <c r="A1178" s="37" t="s">
        <v>443</v>
      </c>
      <c r="B1178" s="27" t="s">
        <v>106</v>
      </c>
      <c r="C1178" s="29">
        <v>80.095620061999995</v>
      </c>
      <c r="D1178" s="24" t="str">
        <f>IF($B1178="N/A","N/A",IF(C1178&gt;100,"No",IF(C1178&lt;80,"No","Yes")))</f>
        <v>Yes</v>
      </c>
      <c r="E1178" s="29">
        <v>74.878626659999995</v>
      </c>
      <c r="F1178" s="24" t="str">
        <f>IF($B1178="N/A","N/A",IF(E1178&gt;100,"No",IF(E1178&lt;80,"No","Yes")))</f>
        <v>No</v>
      </c>
      <c r="G1178" s="29">
        <v>83.414698384999994</v>
      </c>
      <c r="H1178" s="24" t="str">
        <f>IF($B1178="N/A","N/A",IF(G1178&gt;100,"No",IF(G1178&lt;80,"No","Yes")))</f>
        <v>Yes</v>
      </c>
      <c r="I1178" s="25">
        <v>-6.51</v>
      </c>
      <c r="J1178" s="25">
        <v>11.4</v>
      </c>
      <c r="K1178" s="26" t="s">
        <v>1191</v>
      </c>
      <c r="L1178" s="27" t="str">
        <f t="shared" si="316"/>
        <v>Yes</v>
      </c>
    </row>
    <row r="1179" spans="1:12" x14ac:dyDescent="0.25">
      <c r="A1179" s="42" t="s">
        <v>444</v>
      </c>
      <c r="B1179" s="22" t="s">
        <v>49</v>
      </c>
      <c r="C1179" s="23">
        <v>1441046.57</v>
      </c>
      <c r="D1179" s="24" t="str">
        <f t="shared" ref="D1179:D1210" si="317">IF($B1179="N/A","N/A",IF(C1179&gt;10,"No",IF(C1179&lt;-10,"No","Yes")))</f>
        <v>N/A</v>
      </c>
      <c r="E1179" s="23">
        <v>1400731.56</v>
      </c>
      <c r="F1179" s="24" t="str">
        <f t="shared" ref="F1179:F1210" si="318">IF($B1179="N/A","N/A",IF(E1179&gt;10,"No",IF(E1179&lt;-10,"No","Yes")))</f>
        <v>N/A</v>
      </c>
      <c r="G1179" s="23">
        <v>1424217.02</v>
      </c>
      <c r="H1179" s="24" t="str">
        <f t="shared" ref="H1179:H1210" si="319">IF($B1179="N/A","N/A",IF(G1179&gt;10,"No",IF(G1179&lt;-10,"No","Yes")))</f>
        <v>N/A</v>
      </c>
      <c r="I1179" s="25">
        <v>-2.8</v>
      </c>
      <c r="J1179" s="25">
        <v>1.677</v>
      </c>
      <c r="K1179" s="26" t="s">
        <v>1191</v>
      </c>
      <c r="L1179" s="27" t="str">
        <f t="shared" si="316"/>
        <v>Yes</v>
      </c>
    </row>
    <row r="1180" spans="1:12" x14ac:dyDescent="0.25">
      <c r="A1180" s="42" t="s">
        <v>522</v>
      </c>
      <c r="B1180" s="22" t="s">
        <v>49</v>
      </c>
      <c r="C1180" s="23">
        <v>255975</v>
      </c>
      <c r="D1180" s="24" t="str">
        <f t="shared" si="317"/>
        <v>N/A</v>
      </c>
      <c r="E1180" s="23">
        <v>227377</v>
      </c>
      <c r="F1180" s="24" t="str">
        <f t="shared" si="318"/>
        <v>N/A</v>
      </c>
      <c r="G1180" s="23">
        <v>223819</v>
      </c>
      <c r="H1180" s="24" t="str">
        <f t="shared" si="319"/>
        <v>N/A</v>
      </c>
      <c r="I1180" s="25">
        <v>-11.2</v>
      </c>
      <c r="J1180" s="25">
        <v>-1.56</v>
      </c>
      <c r="K1180" s="26" t="s">
        <v>1191</v>
      </c>
      <c r="L1180" s="27" t="str">
        <f t="shared" si="316"/>
        <v>Yes</v>
      </c>
    </row>
    <row r="1181" spans="1:12" x14ac:dyDescent="0.25">
      <c r="A1181" s="39" t="s">
        <v>701</v>
      </c>
      <c r="B1181" s="22" t="s">
        <v>49</v>
      </c>
      <c r="C1181" s="23">
        <v>119291</v>
      </c>
      <c r="D1181" s="24" t="str">
        <f t="shared" si="317"/>
        <v>N/A</v>
      </c>
      <c r="E1181" s="23">
        <v>95395</v>
      </c>
      <c r="F1181" s="24" t="str">
        <f t="shared" si="318"/>
        <v>N/A</v>
      </c>
      <c r="G1181" s="23">
        <v>96208</v>
      </c>
      <c r="H1181" s="24" t="str">
        <f t="shared" si="319"/>
        <v>N/A</v>
      </c>
      <c r="I1181" s="25">
        <v>-20</v>
      </c>
      <c r="J1181" s="25">
        <v>0.85219999999999996</v>
      </c>
      <c r="K1181" s="26" t="s">
        <v>1191</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1205</v>
      </c>
      <c r="J1182" s="25" t="s">
        <v>1205</v>
      </c>
      <c r="K1182" s="26" t="s">
        <v>1191</v>
      </c>
      <c r="L1182" s="27" t="str">
        <f t="shared" si="316"/>
        <v>N/A</v>
      </c>
    </row>
    <row r="1183" spans="1:12" x14ac:dyDescent="0.25">
      <c r="A1183" s="39" t="s">
        <v>703</v>
      </c>
      <c r="B1183" s="22" t="s">
        <v>49</v>
      </c>
      <c r="C1183" s="23">
        <v>3748</v>
      </c>
      <c r="D1183" s="24" t="str">
        <f t="shared" si="317"/>
        <v>N/A</v>
      </c>
      <c r="E1183" s="23">
        <v>4108</v>
      </c>
      <c r="F1183" s="24" t="str">
        <f t="shared" si="318"/>
        <v>N/A</v>
      </c>
      <c r="G1183" s="23">
        <v>2195</v>
      </c>
      <c r="H1183" s="24" t="str">
        <f t="shared" si="319"/>
        <v>N/A</v>
      </c>
      <c r="I1183" s="25">
        <v>9.6050000000000004</v>
      </c>
      <c r="J1183" s="25">
        <v>-46.6</v>
      </c>
      <c r="K1183" s="26" t="s">
        <v>1191</v>
      </c>
      <c r="L1183" s="27" t="str">
        <f t="shared" si="316"/>
        <v>No</v>
      </c>
    </row>
    <row r="1184" spans="1:12" x14ac:dyDescent="0.25">
      <c r="A1184" s="39" t="s">
        <v>704</v>
      </c>
      <c r="B1184" s="22" t="s">
        <v>49</v>
      </c>
      <c r="C1184" s="23">
        <v>132936</v>
      </c>
      <c r="D1184" s="24" t="str">
        <f t="shared" si="317"/>
        <v>N/A</v>
      </c>
      <c r="E1184" s="23">
        <v>127874</v>
      </c>
      <c r="F1184" s="24" t="str">
        <f t="shared" si="318"/>
        <v>N/A</v>
      </c>
      <c r="G1184" s="23">
        <v>125416</v>
      </c>
      <c r="H1184" s="24" t="str">
        <f t="shared" si="319"/>
        <v>N/A</v>
      </c>
      <c r="I1184" s="25">
        <v>-3.81</v>
      </c>
      <c r="J1184" s="25">
        <v>-1.92</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342067</v>
      </c>
      <c r="D1186" s="24" t="str">
        <f t="shared" si="317"/>
        <v>N/A</v>
      </c>
      <c r="E1186" s="23">
        <v>326521</v>
      </c>
      <c r="F1186" s="24" t="str">
        <f t="shared" si="318"/>
        <v>N/A</v>
      </c>
      <c r="G1186" s="23">
        <v>361141</v>
      </c>
      <c r="H1186" s="24" t="str">
        <f t="shared" si="319"/>
        <v>N/A</v>
      </c>
      <c r="I1186" s="25">
        <v>-4.54</v>
      </c>
      <c r="J1186" s="25">
        <v>10.6</v>
      </c>
      <c r="K1186" s="26" t="s">
        <v>1191</v>
      </c>
      <c r="L1186" s="27" t="str">
        <f t="shared" si="316"/>
        <v>Yes</v>
      </c>
    </row>
    <row r="1187" spans="1:12" x14ac:dyDescent="0.25">
      <c r="A1187" s="39" t="s">
        <v>706</v>
      </c>
      <c r="B1187" s="22" t="s">
        <v>49</v>
      </c>
      <c r="C1187" s="23">
        <v>289078</v>
      </c>
      <c r="D1187" s="24" t="str">
        <f t="shared" si="317"/>
        <v>N/A</v>
      </c>
      <c r="E1187" s="23">
        <v>272754</v>
      </c>
      <c r="F1187" s="24" t="str">
        <f t="shared" si="318"/>
        <v>N/A</v>
      </c>
      <c r="G1187" s="23">
        <v>303961</v>
      </c>
      <c r="H1187" s="24" t="str">
        <f t="shared" si="319"/>
        <v>N/A</v>
      </c>
      <c r="I1187" s="25">
        <v>-5.65</v>
      </c>
      <c r="J1187" s="25">
        <v>11.44</v>
      </c>
      <c r="K1187" s="26" t="s">
        <v>1191</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1205</v>
      </c>
      <c r="J1188" s="25" t="s">
        <v>1205</v>
      </c>
      <c r="K1188" s="26" t="s">
        <v>1191</v>
      </c>
      <c r="L1188" s="27" t="str">
        <f t="shared" si="316"/>
        <v>N/A</v>
      </c>
    </row>
    <row r="1189" spans="1:12" x14ac:dyDescent="0.25">
      <c r="A1189" s="39" t="s">
        <v>790</v>
      </c>
      <c r="B1189" s="22" t="s">
        <v>49</v>
      </c>
      <c r="C1189" s="23">
        <v>4303</v>
      </c>
      <c r="D1189" s="24" t="str">
        <f t="shared" si="317"/>
        <v>N/A</v>
      </c>
      <c r="E1189" s="23">
        <v>5211</v>
      </c>
      <c r="F1189" s="24" t="str">
        <f t="shared" si="318"/>
        <v>N/A</v>
      </c>
      <c r="G1189" s="23">
        <v>5351</v>
      </c>
      <c r="H1189" s="24" t="str">
        <f t="shared" si="319"/>
        <v>N/A</v>
      </c>
      <c r="I1189" s="25">
        <v>21.1</v>
      </c>
      <c r="J1189" s="25">
        <v>2.6869999999999998</v>
      </c>
      <c r="K1189" s="26" t="s">
        <v>1191</v>
      </c>
      <c r="L1189" s="27" t="str">
        <f t="shared" si="316"/>
        <v>Yes</v>
      </c>
    </row>
    <row r="1190" spans="1:12" x14ac:dyDescent="0.25">
      <c r="A1190" s="39" t="s">
        <v>722</v>
      </c>
      <c r="B1190" s="22" t="s">
        <v>49</v>
      </c>
      <c r="C1190" s="23">
        <v>48686</v>
      </c>
      <c r="D1190" s="24" t="str">
        <f t="shared" si="317"/>
        <v>N/A</v>
      </c>
      <c r="E1190" s="23">
        <v>48556</v>
      </c>
      <c r="F1190" s="24" t="str">
        <f t="shared" si="318"/>
        <v>N/A</v>
      </c>
      <c r="G1190" s="23">
        <v>51829</v>
      </c>
      <c r="H1190" s="24" t="str">
        <f t="shared" si="319"/>
        <v>N/A</v>
      </c>
      <c r="I1190" s="25">
        <v>-0.26700000000000002</v>
      </c>
      <c r="J1190" s="25">
        <v>6.7409999999999997</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1080632</v>
      </c>
      <c r="D1192" s="24" t="str">
        <f t="shared" si="317"/>
        <v>N/A</v>
      </c>
      <c r="E1192" s="23">
        <v>1081551</v>
      </c>
      <c r="F1192" s="24" t="str">
        <f t="shared" si="318"/>
        <v>N/A</v>
      </c>
      <c r="G1192" s="23">
        <v>1175051</v>
      </c>
      <c r="H1192" s="24" t="str">
        <f t="shared" si="319"/>
        <v>N/A</v>
      </c>
      <c r="I1192" s="25">
        <v>8.5000000000000006E-2</v>
      </c>
      <c r="J1192" s="25">
        <v>8.6449999999999996</v>
      </c>
      <c r="K1192" s="26" t="s">
        <v>1191</v>
      </c>
      <c r="L1192" s="27" t="str">
        <f t="shared" si="316"/>
        <v>Yes</v>
      </c>
    </row>
    <row r="1193" spans="1:12" x14ac:dyDescent="0.25">
      <c r="A1193" s="39" t="s">
        <v>709</v>
      </c>
      <c r="B1193" s="22" t="s">
        <v>49</v>
      </c>
      <c r="C1193" s="23">
        <v>66812</v>
      </c>
      <c r="D1193" s="24" t="str">
        <f t="shared" si="317"/>
        <v>N/A</v>
      </c>
      <c r="E1193" s="23">
        <v>67114</v>
      </c>
      <c r="F1193" s="24" t="str">
        <f t="shared" si="318"/>
        <v>N/A</v>
      </c>
      <c r="G1193" s="23">
        <v>79732</v>
      </c>
      <c r="H1193" s="24" t="str">
        <f t="shared" si="319"/>
        <v>N/A</v>
      </c>
      <c r="I1193" s="25">
        <v>0.45200000000000001</v>
      </c>
      <c r="J1193" s="25">
        <v>18.8</v>
      </c>
      <c r="K1193" s="26" t="s">
        <v>1191</v>
      </c>
      <c r="L1193" s="27" t="str">
        <f t="shared" si="316"/>
        <v>Yes</v>
      </c>
    </row>
    <row r="1194" spans="1:12" x14ac:dyDescent="0.25">
      <c r="A1194" s="39" t="s">
        <v>710</v>
      </c>
      <c r="B1194" s="22" t="s">
        <v>49</v>
      </c>
      <c r="C1194" s="23">
        <v>2095</v>
      </c>
      <c r="D1194" s="24" t="str">
        <f t="shared" si="317"/>
        <v>N/A</v>
      </c>
      <c r="E1194" s="23">
        <v>2300</v>
      </c>
      <c r="F1194" s="24" t="str">
        <f t="shared" si="318"/>
        <v>N/A</v>
      </c>
      <c r="G1194" s="23">
        <v>4033</v>
      </c>
      <c r="H1194" s="24" t="str">
        <f t="shared" si="319"/>
        <v>N/A</v>
      </c>
      <c r="I1194" s="25">
        <v>9.7850000000000001</v>
      </c>
      <c r="J1194" s="25">
        <v>75.349999999999994</v>
      </c>
      <c r="K1194" s="26" t="s">
        <v>1191</v>
      </c>
      <c r="L1194" s="27" t="str">
        <f t="shared" si="316"/>
        <v>No</v>
      </c>
    </row>
    <row r="1195" spans="1:12" x14ac:dyDescent="0.25">
      <c r="A1195" s="39" t="s">
        <v>711</v>
      </c>
      <c r="B1195" s="22" t="s">
        <v>49</v>
      </c>
      <c r="C1195" s="23">
        <v>2526</v>
      </c>
      <c r="D1195" s="24" t="str">
        <f t="shared" si="317"/>
        <v>N/A</v>
      </c>
      <c r="E1195" s="23">
        <v>2189</v>
      </c>
      <c r="F1195" s="24" t="str">
        <f t="shared" si="318"/>
        <v>N/A</v>
      </c>
      <c r="G1195" s="23">
        <v>2090</v>
      </c>
      <c r="H1195" s="24" t="str">
        <f t="shared" si="319"/>
        <v>N/A</v>
      </c>
      <c r="I1195" s="25">
        <v>-13.3</v>
      </c>
      <c r="J1195" s="25">
        <v>-4.5199999999999996</v>
      </c>
      <c r="K1195" s="26" t="s">
        <v>1191</v>
      </c>
      <c r="L1195" s="27" t="str">
        <f t="shared" si="316"/>
        <v>Yes</v>
      </c>
    </row>
    <row r="1196" spans="1:12" x14ac:dyDescent="0.25">
      <c r="A1196" s="39" t="s">
        <v>712</v>
      </c>
      <c r="B1196" s="22" t="s">
        <v>49</v>
      </c>
      <c r="C1196" s="23">
        <v>848564</v>
      </c>
      <c r="D1196" s="24" t="str">
        <f t="shared" si="317"/>
        <v>N/A</v>
      </c>
      <c r="E1196" s="23">
        <v>870785</v>
      </c>
      <c r="F1196" s="24" t="str">
        <f t="shared" si="318"/>
        <v>N/A</v>
      </c>
      <c r="G1196" s="23">
        <v>954219</v>
      </c>
      <c r="H1196" s="24" t="str">
        <f t="shared" si="319"/>
        <v>N/A</v>
      </c>
      <c r="I1196" s="25">
        <v>2.6190000000000002</v>
      </c>
      <c r="J1196" s="25">
        <v>9.5809999999999995</v>
      </c>
      <c r="K1196" s="26" t="s">
        <v>1191</v>
      </c>
      <c r="L1196" s="27" t="str">
        <f t="shared" si="316"/>
        <v>Yes</v>
      </c>
    </row>
    <row r="1197" spans="1:12" x14ac:dyDescent="0.25">
      <c r="A1197" s="39" t="s">
        <v>713</v>
      </c>
      <c r="B1197" s="22" t="s">
        <v>49</v>
      </c>
      <c r="C1197" s="23">
        <v>104748</v>
      </c>
      <c r="D1197" s="24" t="str">
        <f t="shared" si="317"/>
        <v>N/A</v>
      </c>
      <c r="E1197" s="23">
        <v>108216</v>
      </c>
      <c r="F1197" s="24" t="str">
        <f t="shared" si="318"/>
        <v>N/A</v>
      </c>
      <c r="G1197" s="23">
        <v>103241</v>
      </c>
      <c r="H1197" s="24" t="str">
        <f t="shared" si="319"/>
        <v>N/A</v>
      </c>
      <c r="I1197" s="25">
        <v>3.3109999999999999</v>
      </c>
      <c r="J1197" s="25">
        <v>-4.5999999999999996</v>
      </c>
      <c r="K1197" s="26" t="s">
        <v>1191</v>
      </c>
      <c r="L1197" s="27" t="str">
        <f t="shared" si="316"/>
        <v>Yes</v>
      </c>
    </row>
    <row r="1198" spans="1:12" x14ac:dyDescent="0.25">
      <c r="A1198" s="39" t="s">
        <v>714</v>
      </c>
      <c r="B1198" s="22" t="s">
        <v>49</v>
      </c>
      <c r="C1198" s="23">
        <v>55887</v>
      </c>
      <c r="D1198" s="24" t="str">
        <f t="shared" si="317"/>
        <v>N/A</v>
      </c>
      <c r="E1198" s="23">
        <v>30947</v>
      </c>
      <c r="F1198" s="24" t="str">
        <f t="shared" si="318"/>
        <v>N/A</v>
      </c>
      <c r="G1198" s="23">
        <v>31731</v>
      </c>
      <c r="H1198" s="24" t="str">
        <f t="shared" si="319"/>
        <v>N/A</v>
      </c>
      <c r="I1198" s="25">
        <v>-44.6</v>
      </c>
      <c r="J1198" s="25">
        <v>2.5329999999999999</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11</v>
      </c>
      <c r="H1199" s="24" t="str">
        <f t="shared" si="319"/>
        <v>N/A</v>
      </c>
      <c r="I1199" s="25" t="s">
        <v>1205</v>
      </c>
      <c r="J1199" s="25" t="s">
        <v>1205</v>
      </c>
      <c r="K1199" s="26" t="s">
        <v>1191</v>
      </c>
      <c r="L1199" s="27" t="str">
        <f t="shared" si="316"/>
        <v>N/A</v>
      </c>
    </row>
    <row r="1200" spans="1:12" x14ac:dyDescent="0.25">
      <c r="A1200" s="42" t="s">
        <v>530</v>
      </c>
      <c r="B1200" s="22" t="s">
        <v>49</v>
      </c>
      <c r="C1200" s="23">
        <v>289479</v>
      </c>
      <c r="D1200" s="24" t="str">
        <f t="shared" si="317"/>
        <v>N/A</v>
      </c>
      <c r="E1200" s="23">
        <v>326678</v>
      </c>
      <c r="F1200" s="24" t="str">
        <f t="shared" si="318"/>
        <v>N/A</v>
      </c>
      <c r="G1200" s="23">
        <v>212622</v>
      </c>
      <c r="H1200" s="24" t="str">
        <f t="shared" si="319"/>
        <v>N/A</v>
      </c>
      <c r="I1200" s="25">
        <v>12.85</v>
      </c>
      <c r="J1200" s="25">
        <v>-34.9</v>
      </c>
      <c r="K1200" s="26" t="s">
        <v>1191</v>
      </c>
      <c r="L1200" s="27" t="str">
        <f t="shared" si="316"/>
        <v>No</v>
      </c>
    </row>
    <row r="1201" spans="1:12" x14ac:dyDescent="0.25">
      <c r="A1201" s="39" t="s">
        <v>716</v>
      </c>
      <c r="B1201" s="22" t="s">
        <v>49</v>
      </c>
      <c r="C1201" s="23">
        <v>25118</v>
      </c>
      <c r="D1201" s="24" t="str">
        <f t="shared" si="317"/>
        <v>N/A</v>
      </c>
      <c r="E1201" s="23">
        <v>27009</v>
      </c>
      <c r="F1201" s="24" t="str">
        <f t="shared" si="318"/>
        <v>N/A</v>
      </c>
      <c r="G1201" s="23">
        <v>33015</v>
      </c>
      <c r="H1201" s="24" t="str">
        <f t="shared" si="319"/>
        <v>N/A</v>
      </c>
      <c r="I1201" s="25">
        <v>7.5279999999999996</v>
      </c>
      <c r="J1201" s="25">
        <v>22.24</v>
      </c>
      <c r="K1201" s="26" t="s">
        <v>1191</v>
      </c>
      <c r="L1201" s="27" t="str">
        <f t="shared" si="316"/>
        <v>Yes</v>
      </c>
    </row>
    <row r="1202" spans="1:12" x14ac:dyDescent="0.25">
      <c r="A1202" s="39" t="s">
        <v>717</v>
      </c>
      <c r="B1202" s="22" t="s">
        <v>49</v>
      </c>
      <c r="C1202" s="23">
        <v>4410</v>
      </c>
      <c r="D1202" s="24" t="str">
        <f t="shared" si="317"/>
        <v>N/A</v>
      </c>
      <c r="E1202" s="23">
        <v>4888</v>
      </c>
      <c r="F1202" s="24" t="str">
        <f t="shared" si="318"/>
        <v>N/A</v>
      </c>
      <c r="G1202" s="23">
        <v>7804</v>
      </c>
      <c r="H1202" s="24" t="str">
        <f t="shared" si="319"/>
        <v>N/A</v>
      </c>
      <c r="I1202" s="25">
        <v>10.84</v>
      </c>
      <c r="J1202" s="25">
        <v>59.66</v>
      </c>
      <c r="K1202" s="26" t="s">
        <v>1191</v>
      </c>
      <c r="L1202" s="27" t="str">
        <f t="shared" si="316"/>
        <v>No</v>
      </c>
    </row>
    <row r="1203" spans="1:12" x14ac:dyDescent="0.25">
      <c r="A1203" s="39" t="s">
        <v>718</v>
      </c>
      <c r="B1203" s="22" t="s">
        <v>49</v>
      </c>
      <c r="C1203" s="23">
        <v>62197</v>
      </c>
      <c r="D1203" s="24" t="str">
        <f t="shared" si="317"/>
        <v>N/A</v>
      </c>
      <c r="E1203" s="23">
        <v>54763</v>
      </c>
      <c r="F1203" s="24" t="str">
        <f t="shared" si="318"/>
        <v>N/A</v>
      </c>
      <c r="G1203" s="23">
        <v>51427</v>
      </c>
      <c r="H1203" s="24" t="str">
        <f t="shared" si="319"/>
        <v>N/A</v>
      </c>
      <c r="I1203" s="25">
        <v>-12</v>
      </c>
      <c r="J1203" s="25">
        <v>-6.09</v>
      </c>
      <c r="K1203" s="26" t="s">
        <v>1191</v>
      </c>
      <c r="L1203" s="27" t="str">
        <f t="shared" si="316"/>
        <v>Yes</v>
      </c>
    </row>
    <row r="1204" spans="1:12" x14ac:dyDescent="0.25">
      <c r="A1204" s="39" t="s">
        <v>719</v>
      </c>
      <c r="B1204" s="22" t="s">
        <v>49</v>
      </c>
      <c r="C1204" s="23">
        <v>183355</v>
      </c>
      <c r="D1204" s="24" t="str">
        <f t="shared" si="317"/>
        <v>N/A</v>
      </c>
      <c r="E1204" s="23">
        <v>228390</v>
      </c>
      <c r="F1204" s="24" t="str">
        <f t="shared" si="318"/>
        <v>N/A</v>
      </c>
      <c r="G1204" s="23">
        <v>103970</v>
      </c>
      <c r="H1204" s="24" t="str">
        <f t="shared" si="319"/>
        <v>N/A</v>
      </c>
      <c r="I1204" s="25">
        <v>24.56</v>
      </c>
      <c r="J1204" s="25">
        <v>-54.5</v>
      </c>
      <c r="K1204" s="26" t="s">
        <v>1191</v>
      </c>
      <c r="L1204" s="27" t="str">
        <f t="shared" si="316"/>
        <v>No</v>
      </c>
    </row>
    <row r="1205" spans="1:12" x14ac:dyDescent="0.25">
      <c r="A1205" s="39" t="s">
        <v>720</v>
      </c>
      <c r="B1205" s="22" t="s">
        <v>49</v>
      </c>
      <c r="C1205" s="23">
        <v>14399</v>
      </c>
      <c r="D1205" s="24" t="str">
        <f t="shared" si="317"/>
        <v>N/A</v>
      </c>
      <c r="E1205" s="23">
        <v>11628</v>
      </c>
      <c r="F1205" s="24" t="str">
        <f t="shared" si="318"/>
        <v>N/A</v>
      </c>
      <c r="G1205" s="23">
        <v>10253</v>
      </c>
      <c r="H1205" s="24" t="str">
        <f t="shared" si="319"/>
        <v>N/A</v>
      </c>
      <c r="I1205" s="25">
        <v>-19.2</v>
      </c>
      <c r="J1205" s="25">
        <v>-11.8</v>
      </c>
      <c r="K1205" s="26" t="s">
        <v>1191</v>
      </c>
      <c r="L1205" s="27" t="str">
        <f t="shared" si="316"/>
        <v>Yes</v>
      </c>
    </row>
    <row r="1206" spans="1:12" x14ac:dyDescent="0.25">
      <c r="A1206" s="39" t="s">
        <v>721</v>
      </c>
      <c r="B1206" s="22" t="s">
        <v>49</v>
      </c>
      <c r="C1206" s="23">
        <v>0</v>
      </c>
      <c r="D1206" s="24" t="str">
        <f t="shared" si="317"/>
        <v>N/A</v>
      </c>
      <c r="E1206" s="23">
        <v>0</v>
      </c>
      <c r="F1206" s="24" t="str">
        <f t="shared" si="318"/>
        <v>N/A</v>
      </c>
      <c r="G1206" s="23">
        <v>6153</v>
      </c>
      <c r="H1206" s="24" t="str">
        <f t="shared" si="319"/>
        <v>N/A</v>
      </c>
      <c r="I1206" s="25" t="s">
        <v>1205</v>
      </c>
      <c r="J1206" s="25" t="s">
        <v>1205</v>
      </c>
      <c r="K1206" s="26" t="s">
        <v>1191</v>
      </c>
      <c r="L1206" s="27" t="str">
        <f t="shared" si="316"/>
        <v>N/A</v>
      </c>
    </row>
    <row r="1207" spans="1:12" x14ac:dyDescent="0.25">
      <c r="A1207" s="37" t="s">
        <v>353</v>
      </c>
      <c r="B1207" s="22" t="s">
        <v>49</v>
      </c>
      <c r="C1207" s="28">
        <v>9556535702</v>
      </c>
      <c r="D1207" s="24" t="str">
        <f t="shared" si="317"/>
        <v>N/A</v>
      </c>
      <c r="E1207" s="28">
        <v>10041667733</v>
      </c>
      <c r="F1207" s="24" t="str">
        <f t="shared" si="318"/>
        <v>N/A</v>
      </c>
      <c r="G1207" s="28">
        <v>11412316945</v>
      </c>
      <c r="H1207" s="24" t="str">
        <f t="shared" si="319"/>
        <v>N/A</v>
      </c>
      <c r="I1207" s="25">
        <v>5.0759999999999996</v>
      </c>
      <c r="J1207" s="25">
        <v>13.65</v>
      </c>
      <c r="K1207" s="26" t="s">
        <v>1191</v>
      </c>
      <c r="L1207" s="27" t="str">
        <f t="shared" si="316"/>
        <v>Yes</v>
      </c>
    </row>
    <row r="1208" spans="1:12" x14ac:dyDescent="0.25">
      <c r="A1208" s="37" t="s">
        <v>445</v>
      </c>
      <c r="B1208" s="22" t="s">
        <v>49</v>
      </c>
      <c r="C1208" s="28">
        <v>4855.585771</v>
      </c>
      <c r="D1208" s="24" t="str">
        <f t="shared" si="317"/>
        <v>N/A</v>
      </c>
      <c r="E1208" s="28">
        <v>5117.7460649000004</v>
      </c>
      <c r="F1208" s="24" t="str">
        <f t="shared" si="318"/>
        <v>N/A</v>
      </c>
      <c r="G1208" s="28">
        <v>5785.3219251</v>
      </c>
      <c r="H1208" s="24" t="str">
        <f t="shared" si="319"/>
        <v>N/A</v>
      </c>
      <c r="I1208" s="25">
        <v>5.399</v>
      </c>
      <c r="J1208" s="25">
        <v>13.04</v>
      </c>
      <c r="K1208" s="26" t="s">
        <v>1191</v>
      </c>
      <c r="L1208" s="27" t="str">
        <f t="shared" si="316"/>
        <v>Yes</v>
      </c>
    </row>
    <row r="1209" spans="1:12" ht="12.75" customHeight="1" x14ac:dyDescent="0.25">
      <c r="A1209" s="37" t="s">
        <v>446</v>
      </c>
      <c r="B1209" s="22" t="s">
        <v>49</v>
      </c>
      <c r="C1209" s="28">
        <v>5784.3622165999996</v>
      </c>
      <c r="D1209" s="24" t="str">
        <f t="shared" si="317"/>
        <v>N/A</v>
      </c>
      <c r="E1209" s="28">
        <v>6156.0984500000004</v>
      </c>
      <c r="F1209" s="24" t="str">
        <f t="shared" si="318"/>
        <v>N/A</v>
      </c>
      <c r="G1209" s="28">
        <v>6813.3276169000001</v>
      </c>
      <c r="H1209" s="24" t="str">
        <f t="shared" si="319"/>
        <v>N/A</v>
      </c>
      <c r="I1209" s="25">
        <v>6.4269999999999996</v>
      </c>
      <c r="J1209" s="25">
        <v>10.68</v>
      </c>
      <c r="K1209" s="26" t="s">
        <v>1191</v>
      </c>
      <c r="L1209" s="27" t="str">
        <f t="shared" si="316"/>
        <v>Yes</v>
      </c>
    </row>
    <row r="1210" spans="1:12" x14ac:dyDescent="0.25">
      <c r="A1210" s="44" t="s">
        <v>532</v>
      </c>
      <c r="B1210" s="22" t="s">
        <v>49</v>
      </c>
      <c r="C1210" s="28">
        <v>54980263</v>
      </c>
      <c r="D1210" s="24" t="str">
        <f t="shared" si="317"/>
        <v>N/A</v>
      </c>
      <c r="E1210" s="28">
        <v>26150585</v>
      </c>
      <c r="F1210" s="24" t="str">
        <f t="shared" si="318"/>
        <v>N/A</v>
      </c>
      <c r="G1210" s="28">
        <v>59327664</v>
      </c>
      <c r="H1210" s="24" t="str">
        <f t="shared" si="319"/>
        <v>N/A</v>
      </c>
      <c r="I1210" s="25">
        <v>-52.4</v>
      </c>
      <c r="J1210" s="25">
        <v>126.9</v>
      </c>
      <c r="K1210" s="26" t="s">
        <v>1191</v>
      </c>
      <c r="L1210" s="27" t="str">
        <f t="shared" si="316"/>
        <v>No</v>
      </c>
    </row>
    <row r="1211" spans="1:12" ht="12.75" customHeight="1" x14ac:dyDescent="0.25">
      <c r="A1211" s="45" t="s">
        <v>849</v>
      </c>
      <c r="B1211" s="26" t="s">
        <v>121</v>
      </c>
      <c r="C1211" s="30">
        <v>1299</v>
      </c>
      <c r="D1211" s="24" t="str">
        <f>IF($B1211="N/A","N/A",IF(C1211&gt;0,"No",IF(C1211&lt;0,"No","Yes")))</f>
        <v>No</v>
      </c>
      <c r="E1211" s="30">
        <v>1816</v>
      </c>
      <c r="F1211" s="24" t="str">
        <f>IF($B1211="N/A","N/A",IF(E1211&gt;0,"No",IF(E1211&lt;0,"No","Yes")))</f>
        <v>No</v>
      </c>
      <c r="G1211" s="30">
        <v>2487</v>
      </c>
      <c r="H1211" s="24" t="str">
        <f>IF($B1211="N/A","N/A",IF(G1211&gt;0,"No",IF(G1211&lt;0,"No","Yes")))</f>
        <v>No</v>
      </c>
      <c r="I1211" s="25">
        <v>39.799999999999997</v>
      </c>
      <c r="J1211" s="25">
        <v>36.950000000000003</v>
      </c>
      <c r="K1211" s="26" t="s">
        <v>1191</v>
      </c>
      <c r="L1211" s="27" t="str">
        <f t="shared" si="316"/>
        <v>No</v>
      </c>
    </row>
    <row r="1212" spans="1:12" x14ac:dyDescent="0.25">
      <c r="A1212" s="45" t="s">
        <v>835</v>
      </c>
      <c r="B1212" s="22" t="s">
        <v>49</v>
      </c>
      <c r="C1212" s="28">
        <v>27310888</v>
      </c>
      <c r="D1212" s="24" t="str">
        <f t="shared" ref="D1212:D1213" si="320">IF($B1212="N/A","N/A",IF(C1212&gt;10,"No",IF(C1212&lt;-10,"No","Yes")))</f>
        <v>N/A</v>
      </c>
      <c r="E1212" s="28">
        <v>5132663</v>
      </c>
      <c r="F1212" s="24" t="str">
        <f t="shared" ref="F1212:F1213" si="321">IF($B1212="N/A","N/A",IF(E1212&gt;10,"No",IF(E1212&lt;-10,"No","Yes")))</f>
        <v>N/A</v>
      </c>
      <c r="G1212" s="28">
        <v>4217574</v>
      </c>
      <c r="H1212" s="24" t="str">
        <f t="shared" ref="H1212:H1213" si="322">IF($B1212="N/A","N/A",IF(G1212&gt;10,"No",IF(G1212&lt;-10,"No","Yes")))</f>
        <v>N/A</v>
      </c>
      <c r="I1212" s="25">
        <v>-81.2</v>
      </c>
      <c r="J1212" s="25">
        <v>-17.8</v>
      </c>
      <c r="K1212" s="26" t="s">
        <v>1191</v>
      </c>
      <c r="L1212" s="27" t="str">
        <f t="shared" si="316"/>
        <v>Yes</v>
      </c>
    </row>
    <row r="1213" spans="1:12" x14ac:dyDescent="0.25">
      <c r="A1213" s="45" t="s">
        <v>950</v>
      </c>
      <c r="B1213" s="22" t="s">
        <v>49</v>
      </c>
      <c r="C1213" s="28" t="s">
        <v>49</v>
      </c>
      <c r="D1213" s="24" t="str">
        <f t="shared" si="320"/>
        <v>N/A</v>
      </c>
      <c r="E1213" s="28">
        <v>2826.3562775</v>
      </c>
      <c r="F1213" s="24" t="str">
        <f t="shared" si="321"/>
        <v>N/A</v>
      </c>
      <c r="G1213" s="28">
        <v>1695.8480096999999</v>
      </c>
      <c r="H1213" s="24" t="str">
        <f t="shared" si="322"/>
        <v>N/A</v>
      </c>
      <c r="I1213" s="25" t="s">
        <v>49</v>
      </c>
      <c r="J1213" s="25">
        <v>-40</v>
      </c>
      <c r="K1213" s="26" t="s">
        <v>1191</v>
      </c>
      <c r="L1213" s="27" t="str">
        <f>IF(J1213="Div by 0", "N/A", IF(OR(J1213="N/A",K1213="N/A"),"N/A", IF(J1213&gt;VALUE(MID(K1213,1,2)), "No", IF(J1213&lt;-1*VALUE(MID(K1213,1,2)), "No", "Yes"))))</f>
        <v>No</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9884.7475613000006</v>
      </c>
      <c r="D1215" s="24" t="str">
        <f t="shared" ref="D1215:D1241" si="323">IF($B1215="N/A","N/A",IF(C1215&gt;10,"No",IF(C1215&lt;-10,"No","Yes")))</f>
        <v>N/A</v>
      </c>
      <c r="E1215" s="28">
        <v>12102.486219</v>
      </c>
      <c r="F1215" s="24" t="str">
        <f t="shared" ref="F1215:F1241" si="324">IF($B1215="N/A","N/A",IF(E1215&gt;10,"No",IF(E1215&lt;-10,"No","Yes")))</f>
        <v>N/A</v>
      </c>
      <c r="G1215" s="28">
        <v>13500.871333999999</v>
      </c>
      <c r="H1215" s="24" t="str">
        <f t="shared" ref="H1215:H1241" si="325">IF($B1215="N/A","N/A",IF(G1215&gt;10,"No",IF(G1215&lt;-10,"No","Yes")))</f>
        <v>N/A</v>
      </c>
      <c r="I1215" s="25">
        <v>22.44</v>
      </c>
      <c r="J1215" s="25">
        <v>11.55</v>
      </c>
      <c r="K1215" s="26" t="s">
        <v>1191</v>
      </c>
      <c r="L1215" s="27" t="str">
        <f t="shared" ref="L1215:L1241" si="326">IF(J1215="Div by 0", "N/A", IF(K1215="N/A","N/A", IF(J1215&gt;VALUE(MID(K1215,1,2)), "No", IF(J1215&lt;-1*VALUE(MID(K1215,1,2)), "No", "Yes"))))</f>
        <v>Yes</v>
      </c>
    </row>
    <row r="1216" spans="1:12" x14ac:dyDescent="0.25">
      <c r="A1216" s="39" t="s">
        <v>701</v>
      </c>
      <c r="B1216" s="22" t="s">
        <v>49</v>
      </c>
      <c r="C1216" s="28">
        <v>5512.6225783999998</v>
      </c>
      <c r="D1216" s="24" t="str">
        <f t="shared" si="323"/>
        <v>N/A</v>
      </c>
      <c r="E1216" s="28">
        <v>6843.4675507000002</v>
      </c>
      <c r="F1216" s="24" t="str">
        <f t="shared" si="324"/>
        <v>N/A</v>
      </c>
      <c r="G1216" s="28">
        <v>7560.7528167999999</v>
      </c>
      <c r="H1216" s="24" t="str">
        <f t="shared" si="325"/>
        <v>N/A</v>
      </c>
      <c r="I1216" s="25">
        <v>24.14</v>
      </c>
      <c r="J1216" s="25">
        <v>10.48</v>
      </c>
      <c r="K1216" s="26" t="s">
        <v>1191</v>
      </c>
      <c r="L1216" s="27" t="str">
        <f t="shared" si="326"/>
        <v>Yes</v>
      </c>
    </row>
    <row r="1217" spans="1:12" x14ac:dyDescent="0.25">
      <c r="A1217" s="39" t="s">
        <v>702</v>
      </c>
      <c r="B1217" s="22" t="s">
        <v>49</v>
      </c>
      <c r="C1217" s="28" t="s">
        <v>1205</v>
      </c>
      <c r="D1217" s="24" t="str">
        <f t="shared" si="323"/>
        <v>N/A</v>
      </c>
      <c r="E1217" s="28" t="s">
        <v>1205</v>
      </c>
      <c r="F1217" s="24" t="str">
        <f t="shared" si="324"/>
        <v>N/A</v>
      </c>
      <c r="G1217" s="28" t="s">
        <v>1205</v>
      </c>
      <c r="H1217" s="24" t="str">
        <f t="shared" si="325"/>
        <v>N/A</v>
      </c>
      <c r="I1217" s="25" t="s">
        <v>1205</v>
      </c>
      <c r="J1217" s="25" t="s">
        <v>1205</v>
      </c>
      <c r="K1217" s="26" t="s">
        <v>1191</v>
      </c>
      <c r="L1217" s="27" t="str">
        <f t="shared" si="326"/>
        <v>N/A</v>
      </c>
    </row>
    <row r="1218" spans="1:12" x14ac:dyDescent="0.25">
      <c r="A1218" s="39" t="s">
        <v>703</v>
      </c>
      <c r="B1218" s="22" t="s">
        <v>49</v>
      </c>
      <c r="C1218" s="28">
        <v>1037.0925827000001</v>
      </c>
      <c r="D1218" s="24" t="str">
        <f t="shared" si="323"/>
        <v>N/A</v>
      </c>
      <c r="E1218" s="28">
        <v>1303.867332</v>
      </c>
      <c r="F1218" s="24" t="str">
        <f t="shared" si="324"/>
        <v>N/A</v>
      </c>
      <c r="G1218" s="28">
        <v>2662.2678814999999</v>
      </c>
      <c r="H1218" s="24" t="str">
        <f t="shared" si="325"/>
        <v>N/A</v>
      </c>
      <c r="I1218" s="25">
        <v>25.72</v>
      </c>
      <c r="J1218" s="25">
        <v>104.2</v>
      </c>
      <c r="K1218" s="26" t="s">
        <v>1191</v>
      </c>
      <c r="L1218" s="27" t="str">
        <f t="shared" si="326"/>
        <v>No</v>
      </c>
    </row>
    <row r="1219" spans="1:12" x14ac:dyDescent="0.25">
      <c r="A1219" s="39" t="s">
        <v>704</v>
      </c>
      <c r="B1219" s="22" t="s">
        <v>49</v>
      </c>
      <c r="C1219" s="28">
        <v>14057.553814999999</v>
      </c>
      <c r="D1219" s="24" t="str">
        <f t="shared" si="323"/>
        <v>N/A</v>
      </c>
      <c r="E1219" s="28">
        <v>16372.664772</v>
      </c>
      <c r="F1219" s="24" t="str">
        <f t="shared" si="324"/>
        <v>N/A</v>
      </c>
      <c r="G1219" s="28">
        <v>18247.296484999999</v>
      </c>
      <c r="H1219" s="24" t="str">
        <f t="shared" si="325"/>
        <v>N/A</v>
      </c>
      <c r="I1219" s="25">
        <v>16.47</v>
      </c>
      <c r="J1219" s="25">
        <v>11.45</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12910.656149</v>
      </c>
      <c r="D1221" s="24" t="str">
        <f t="shared" si="323"/>
        <v>N/A</v>
      </c>
      <c r="E1221" s="28">
        <v>14700.462087</v>
      </c>
      <c r="F1221" s="24" t="str">
        <f t="shared" si="324"/>
        <v>N/A</v>
      </c>
      <c r="G1221" s="28">
        <v>15427.885399000001</v>
      </c>
      <c r="H1221" s="24" t="str">
        <f t="shared" si="325"/>
        <v>N/A</v>
      </c>
      <c r="I1221" s="25">
        <v>13.86</v>
      </c>
      <c r="J1221" s="25">
        <v>4.9480000000000004</v>
      </c>
      <c r="K1221" s="26" t="s">
        <v>1191</v>
      </c>
      <c r="L1221" s="27" t="str">
        <f t="shared" si="326"/>
        <v>Yes</v>
      </c>
    </row>
    <row r="1222" spans="1:12" x14ac:dyDescent="0.25">
      <c r="A1222" s="39" t="s">
        <v>706</v>
      </c>
      <c r="B1222" s="22" t="s">
        <v>49</v>
      </c>
      <c r="C1222" s="28">
        <v>11064.750711000001</v>
      </c>
      <c r="D1222" s="24" t="str">
        <f t="shared" si="323"/>
        <v>N/A</v>
      </c>
      <c r="E1222" s="28">
        <v>12401.787779</v>
      </c>
      <c r="F1222" s="24" t="str">
        <f t="shared" si="324"/>
        <v>N/A</v>
      </c>
      <c r="G1222" s="28">
        <v>13041.207254000001</v>
      </c>
      <c r="H1222" s="24" t="str">
        <f t="shared" si="325"/>
        <v>N/A</v>
      </c>
      <c r="I1222" s="25">
        <v>12.08</v>
      </c>
      <c r="J1222" s="25">
        <v>5.1559999999999997</v>
      </c>
      <c r="K1222" s="26" t="s">
        <v>1191</v>
      </c>
      <c r="L1222" s="27" t="str">
        <f t="shared" si="326"/>
        <v>Yes</v>
      </c>
    </row>
    <row r="1223" spans="1:12" x14ac:dyDescent="0.25">
      <c r="A1223" s="39" t="s">
        <v>707</v>
      </c>
      <c r="B1223" s="22" t="s">
        <v>49</v>
      </c>
      <c r="C1223" s="28" t="s">
        <v>1205</v>
      </c>
      <c r="D1223" s="24" t="str">
        <f t="shared" si="323"/>
        <v>N/A</v>
      </c>
      <c r="E1223" s="28" t="s">
        <v>1205</v>
      </c>
      <c r="F1223" s="24" t="str">
        <f t="shared" si="324"/>
        <v>N/A</v>
      </c>
      <c r="G1223" s="28" t="s">
        <v>1205</v>
      </c>
      <c r="H1223" s="24" t="str">
        <f t="shared" si="325"/>
        <v>N/A</v>
      </c>
      <c r="I1223" s="25" t="s">
        <v>1205</v>
      </c>
      <c r="J1223" s="25" t="s">
        <v>1205</v>
      </c>
      <c r="K1223" s="26" t="s">
        <v>1191</v>
      </c>
      <c r="L1223" s="27" t="str">
        <f t="shared" si="326"/>
        <v>N/A</v>
      </c>
    </row>
    <row r="1224" spans="1:12" x14ac:dyDescent="0.25">
      <c r="A1224" s="39" t="s">
        <v>790</v>
      </c>
      <c r="B1224" s="22" t="s">
        <v>49</v>
      </c>
      <c r="C1224" s="28">
        <v>5836.5661166999998</v>
      </c>
      <c r="D1224" s="24" t="str">
        <f t="shared" si="323"/>
        <v>N/A</v>
      </c>
      <c r="E1224" s="28">
        <v>8015.0353099000004</v>
      </c>
      <c r="F1224" s="24" t="str">
        <f t="shared" si="324"/>
        <v>N/A</v>
      </c>
      <c r="G1224" s="28">
        <v>11973.106709</v>
      </c>
      <c r="H1224" s="24" t="str">
        <f t="shared" si="325"/>
        <v>N/A</v>
      </c>
      <c r="I1224" s="25">
        <v>37.32</v>
      </c>
      <c r="J1224" s="25">
        <v>49.38</v>
      </c>
      <c r="K1224" s="26" t="s">
        <v>1191</v>
      </c>
      <c r="L1224" s="27" t="str">
        <f t="shared" si="326"/>
        <v>No</v>
      </c>
    </row>
    <row r="1225" spans="1:12" x14ac:dyDescent="0.25">
      <c r="A1225" s="39" t="s">
        <v>722</v>
      </c>
      <c r="B1225" s="22" t="s">
        <v>49</v>
      </c>
      <c r="C1225" s="28">
        <v>24496.131680999999</v>
      </c>
      <c r="D1225" s="24" t="str">
        <f t="shared" si="323"/>
        <v>N/A</v>
      </c>
      <c r="E1225" s="28">
        <v>28330.299201000002</v>
      </c>
      <c r="F1225" s="24" t="str">
        <f t="shared" si="324"/>
        <v>N/A</v>
      </c>
      <c r="G1225" s="28">
        <v>29781.694978</v>
      </c>
      <c r="H1225" s="24" t="str">
        <f t="shared" si="325"/>
        <v>N/A</v>
      </c>
      <c r="I1225" s="25">
        <v>15.65</v>
      </c>
      <c r="J1225" s="25">
        <v>5.1230000000000002</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1869.2453545999999</v>
      </c>
      <c r="D1227" s="24" t="str">
        <f t="shared" si="323"/>
        <v>N/A</v>
      </c>
      <c r="E1227" s="28">
        <v>1753.6534005000001</v>
      </c>
      <c r="F1227" s="24" t="str">
        <f t="shared" si="324"/>
        <v>N/A</v>
      </c>
      <c r="G1227" s="28">
        <v>1857.890312</v>
      </c>
      <c r="H1227" s="24" t="str">
        <f t="shared" si="325"/>
        <v>N/A</v>
      </c>
      <c r="I1227" s="25">
        <v>-6.18</v>
      </c>
      <c r="J1227" s="25">
        <v>5.944</v>
      </c>
      <c r="K1227" s="26" t="s">
        <v>1191</v>
      </c>
      <c r="L1227" s="27" t="str">
        <f t="shared" si="326"/>
        <v>Yes</v>
      </c>
    </row>
    <row r="1228" spans="1:12" x14ac:dyDescent="0.25">
      <c r="A1228" s="39" t="s">
        <v>709</v>
      </c>
      <c r="B1228" s="22" t="s">
        <v>49</v>
      </c>
      <c r="C1228" s="28">
        <v>2013.0371339999999</v>
      </c>
      <c r="D1228" s="24" t="str">
        <f t="shared" si="323"/>
        <v>N/A</v>
      </c>
      <c r="E1228" s="28">
        <v>2267.4990017</v>
      </c>
      <c r="F1228" s="24" t="str">
        <f t="shared" si="324"/>
        <v>N/A</v>
      </c>
      <c r="G1228" s="28">
        <v>2406.4100612000002</v>
      </c>
      <c r="H1228" s="24" t="str">
        <f t="shared" si="325"/>
        <v>N/A</v>
      </c>
      <c r="I1228" s="25">
        <v>12.64</v>
      </c>
      <c r="J1228" s="25">
        <v>6.1260000000000003</v>
      </c>
      <c r="K1228" s="26" t="s">
        <v>1191</v>
      </c>
      <c r="L1228" s="27" t="str">
        <f t="shared" si="326"/>
        <v>Yes</v>
      </c>
    </row>
    <row r="1229" spans="1:12" x14ac:dyDescent="0.25">
      <c r="A1229" s="39" t="s">
        <v>710</v>
      </c>
      <c r="B1229" s="22" t="s">
        <v>49</v>
      </c>
      <c r="C1229" s="28">
        <v>1497.4052506</v>
      </c>
      <c r="D1229" s="24" t="str">
        <f t="shared" si="323"/>
        <v>N/A</v>
      </c>
      <c r="E1229" s="28">
        <v>1545.0960869999999</v>
      </c>
      <c r="F1229" s="24" t="str">
        <f t="shared" si="324"/>
        <v>N/A</v>
      </c>
      <c r="G1229" s="28">
        <v>1878.6828664</v>
      </c>
      <c r="H1229" s="24" t="str">
        <f t="shared" si="325"/>
        <v>N/A</v>
      </c>
      <c r="I1229" s="25">
        <v>3.1850000000000001</v>
      </c>
      <c r="J1229" s="25">
        <v>21.59</v>
      </c>
      <c r="K1229" s="26" t="s">
        <v>1191</v>
      </c>
      <c r="L1229" s="27" t="str">
        <f t="shared" si="326"/>
        <v>Yes</v>
      </c>
    </row>
    <row r="1230" spans="1:12" x14ac:dyDescent="0.25">
      <c r="A1230" s="39" t="s">
        <v>711</v>
      </c>
      <c r="B1230" s="22" t="s">
        <v>49</v>
      </c>
      <c r="C1230" s="28">
        <v>7546.8020586000002</v>
      </c>
      <c r="D1230" s="24" t="str">
        <f t="shared" si="323"/>
        <v>N/A</v>
      </c>
      <c r="E1230" s="28">
        <v>7667.4394701000001</v>
      </c>
      <c r="F1230" s="24" t="str">
        <f t="shared" si="324"/>
        <v>N/A</v>
      </c>
      <c r="G1230" s="28">
        <v>8088.8464114999997</v>
      </c>
      <c r="H1230" s="24" t="str">
        <f t="shared" si="325"/>
        <v>N/A</v>
      </c>
      <c r="I1230" s="25">
        <v>1.599</v>
      </c>
      <c r="J1230" s="25">
        <v>5.4960000000000004</v>
      </c>
      <c r="K1230" s="26" t="s">
        <v>1191</v>
      </c>
      <c r="L1230" s="27" t="str">
        <f t="shared" si="326"/>
        <v>Yes</v>
      </c>
    </row>
    <row r="1231" spans="1:12" x14ac:dyDescent="0.25">
      <c r="A1231" s="39" t="s">
        <v>712</v>
      </c>
      <c r="B1231" s="22" t="s">
        <v>49</v>
      </c>
      <c r="C1231" s="28">
        <v>1323.1199036999999</v>
      </c>
      <c r="D1231" s="24" t="str">
        <f t="shared" si="323"/>
        <v>N/A</v>
      </c>
      <c r="E1231" s="28">
        <v>1425.9045470000001</v>
      </c>
      <c r="F1231" s="24" t="str">
        <f t="shared" si="324"/>
        <v>N/A</v>
      </c>
      <c r="G1231" s="28">
        <v>1536.0515825</v>
      </c>
      <c r="H1231" s="24" t="str">
        <f t="shared" si="325"/>
        <v>N/A</v>
      </c>
      <c r="I1231" s="25">
        <v>7.7679999999999998</v>
      </c>
      <c r="J1231" s="25">
        <v>7.7249999999999996</v>
      </c>
      <c r="K1231" s="26" t="s">
        <v>1191</v>
      </c>
      <c r="L1231" s="27" t="str">
        <f t="shared" si="326"/>
        <v>Yes</v>
      </c>
    </row>
    <row r="1232" spans="1:12" x14ac:dyDescent="0.25">
      <c r="A1232" s="39" t="s">
        <v>713</v>
      </c>
      <c r="B1232" s="22" t="s">
        <v>49</v>
      </c>
      <c r="C1232" s="28">
        <v>3220.0257379999998</v>
      </c>
      <c r="D1232" s="24" t="str">
        <f t="shared" si="323"/>
        <v>N/A</v>
      </c>
      <c r="E1232" s="28">
        <v>3519.1743365000002</v>
      </c>
      <c r="F1232" s="24" t="str">
        <f t="shared" si="324"/>
        <v>N/A</v>
      </c>
      <c r="G1232" s="28">
        <v>3768.8768997000002</v>
      </c>
      <c r="H1232" s="24" t="str">
        <f t="shared" si="325"/>
        <v>N/A</v>
      </c>
      <c r="I1232" s="25">
        <v>9.2899999999999991</v>
      </c>
      <c r="J1232" s="25">
        <v>7.0949999999999998</v>
      </c>
      <c r="K1232" s="26" t="s">
        <v>1191</v>
      </c>
      <c r="L1232" s="27" t="str">
        <f t="shared" si="326"/>
        <v>Yes</v>
      </c>
    </row>
    <row r="1233" spans="1:12" x14ac:dyDescent="0.25">
      <c r="A1233" s="39" t="s">
        <v>714</v>
      </c>
      <c r="B1233" s="22" t="s">
        <v>49</v>
      </c>
      <c r="C1233" s="28">
        <v>7215.0562564000002</v>
      </c>
      <c r="D1233" s="24" t="str">
        <f t="shared" si="323"/>
        <v>N/A</v>
      </c>
      <c r="E1233" s="28">
        <v>3284.9598992000001</v>
      </c>
      <c r="F1233" s="24" t="str">
        <f t="shared" si="324"/>
        <v>N/A</v>
      </c>
      <c r="G1233" s="28">
        <v>3527.2110868999998</v>
      </c>
      <c r="H1233" s="24" t="str">
        <f t="shared" si="325"/>
        <v>N/A</v>
      </c>
      <c r="I1233" s="25">
        <v>-54.5</v>
      </c>
      <c r="J1233" s="25">
        <v>7.375</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v>2281</v>
      </c>
      <c r="H1234" s="24" t="str">
        <f t="shared" si="325"/>
        <v>N/A</v>
      </c>
      <c r="I1234" s="25" t="s">
        <v>1205</v>
      </c>
      <c r="J1234" s="25" t="s">
        <v>1205</v>
      </c>
      <c r="K1234" s="26" t="s">
        <v>1191</v>
      </c>
      <c r="L1234" s="27" t="str">
        <f t="shared" si="326"/>
        <v>N/A</v>
      </c>
    </row>
    <row r="1235" spans="1:12" x14ac:dyDescent="0.25">
      <c r="A1235" s="37" t="s">
        <v>531</v>
      </c>
      <c r="B1235" s="22" t="s">
        <v>49</v>
      </c>
      <c r="C1235" s="28">
        <v>2038.1847456999999</v>
      </c>
      <c r="D1235" s="24" t="str">
        <f t="shared" si="323"/>
        <v>N/A</v>
      </c>
      <c r="E1235" s="28">
        <v>1815.7499250000001</v>
      </c>
      <c r="F1235" s="24" t="str">
        <f t="shared" si="324"/>
        <v>N/A</v>
      </c>
      <c r="G1235" s="28">
        <v>2990.3189416</v>
      </c>
      <c r="H1235" s="24" t="str">
        <f t="shared" si="325"/>
        <v>N/A</v>
      </c>
      <c r="I1235" s="25">
        <v>-10.9</v>
      </c>
      <c r="J1235" s="25">
        <v>64.69</v>
      </c>
      <c r="K1235" s="26" t="s">
        <v>1191</v>
      </c>
      <c r="L1235" s="27" t="str">
        <f t="shared" si="326"/>
        <v>No</v>
      </c>
    </row>
    <row r="1236" spans="1:12" x14ac:dyDescent="0.25">
      <c r="A1236" s="39" t="s">
        <v>716</v>
      </c>
      <c r="B1236" s="22" t="s">
        <v>49</v>
      </c>
      <c r="C1236" s="28">
        <v>1812.2831037999999</v>
      </c>
      <c r="D1236" s="24" t="str">
        <f t="shared" si="323"/>
        <v>N/A</v>
      </c>
      <c r="E1236" s="28">
        <v>1958.0014068999999</v>
      </c>
      <c r="F1236" s="24" t="str">
        <f t="shared" si="324"/>
        <v>N/A</v>
      </c>
      <c r="G1236" s="28">
        <v>2060.1442980000002</v>
      </c>
      <c r="H1236" s="24" t="str">
        <f t="shared" si="325"/>
        <v>N/A</v>
      </c>
      <c r="I1236" s="25">
        <v>8.0410000000000004</v>
      </c>
      <c r="J1236" s="25">
        <v>5.2169999999999996</v>
      </c>
      <c r="K1236" s="26" t="s">
        <v>1191</v>
      </c>
      <c r="L1236" s="27" t="str">
        <f t="shared" si="326"/>
        <v>Yes</v>
      </c>
    </row>
    <row r="1237" spans="1:12" x14ac:dyDescent="0.25">
      <c r="A1237" s="39" t="s">
        <v>717</v>
      </c>
      <c r="B1237" s="22" t="s">
        <v>49</v>
      </c>
      <c r="C1237" s="28">
        <v>1637.3315193000001</v>
      </c>
      <c r="D1237" s="24" t="str">
        <f t="shared" si="323"/>
        <v>N/A</v>
      </c>
      <c r="E1237" s="28">
        <v>1591.1231588000001</v>
      </c>
      <c r="F1237" s="24" t="str">
        <f t="shared" si="324"/>
        <v>N/A</v>
      </c>
      <c r="G1237" s="28">
        <v>1672.5401076000001</v>
      </c>
      <c r="H1237" s="24" t="str">
        <f t="shared" si="325"/>
        <v>N/A</v>
      </c>
      <c r="I1237" s="25">
        <v>-2.82</v>
      </c>
      <c r="J1237" s="25">
        <v>5.117</v>
      </c>
      <c r="K1237" s="26" t="s">
        <v>1191</v>
      </c>
      <c r="L1237" s="27" t="str">
        <f t="shared" si="326"/>
        <v>Yes</v>
      </c>
    </row>
    <row r="1238" spans="1:12" x14ac:dyDescent="0.25">
      <c r="A1238" s="39" t="s">
        <v>718</v>
      </c>
      <c r="B1238" s="22" t="s">
        <v>49</v>
      </c>
      <c r="C1238" s="28">
        <v>2854.4071417999999</v>
      </c>
      <c r="D1238" s="24" t="str">
        <f t="shared" si="323"/>
        <v>N/A</v>
      </c>
      <c r="E1238" s="28">
        <v>2934.5103081000002</v>
      </c>
      <c r="F1238" s="24" t="str">
        <f t="shared" si="324"/>
        <v>N/A</v>
      </c>
      <c r="G1238" s="28">
        <v>3319.9190309000001</v>
      </c>
      <c r="H1238" s="24" t="str">
        <f t="shared" si="325"/>
        <v>N/A</v>
      </c>
      <c r="I1238" s="25">
        <v>2.806</v>
      </c>
      <c r="J1238" s="25">
        <v>13.13</v>
      </c>
      <c r="K1238" s="26" t="s">
        <v>1191</v>
      </c>
      <c r="L1238" s="27" t="str">
        <f t="shared" si="326"/>
        <v>Yes</v>
      </c>
    </row>
    <row r="1239" spans="1:12" x14ac:dyDescent="0.25">
      <c r="A1239" s="39" t="s">
        <v>719</v>
      </c>
      <c r="B1239" s="22" t="s">
        <v>49</v>
      </c>
      <c r="C1239" s="28">
        <v>1805.0231191</v>
      </c>
      <c r="D1239" s="24" t="str">
        <f t="shared" si="323"/>
        <v>N/A</v>
      </c>
      <c r="E1239" s="28">
        <v>1524.6099128999999</v>
      </c>
      <c r="F1239" s="24" t="str">
        <f t="shared" si="324"/>
        <v>N/A</v>
      </c>
      <c r="G1239" s="28">
        <v>3307.5035587000002</v>
      </c>
      <c r="H1239" s="24" t="str">
        <f t="shared" si="325"/>
        <v>N/A</v>
      </c>
      <c r="I1239" s="25">
        <v>-15.5</v>
      </c>
      <c r="J1239" s="25">
        <v>116.9</v>
      </c>
      <c r="K1239" s="26" t="s">
        <v>1191</v>
      </c>
      <c r="L1239" s="27" t="str">
        <f t="shared" si="326"/>
        <v>No</v>
      </c>
    </row>
    <row r="1240" spans="1:12" x14ac:dyDescent="0.25">
      <c r="A1240" s="39" t="s">
        <v>720</v>
      </c>
      <c r="B1240" s="22" t="s">
        <v>49</v>
      </c>
      <c r="C1240" s="28">
        <v>1998.3712757999999</v>
      </c>
      <c r="D1240" s="24" t="str">
        <f t="shared" si="323"/>
        <v>N/A</v>
      </c>
      <c r="E1240" s="28">
        <v>2029.2602339</v>
      </c>
      <c r="F1240" s="24" t="str">
        <f t="shared" si="324"/>
        <v>N/A</v>
      </c>
      <c r="G1240" s="28">
        <v>2202.3222470999999</v>
      </c>
      <c r="H1240" s="24" t="str">
        <f t="shared" si="325"/>
        <v>N/A</v>
      </c>
      <c r="I1240" s="25">
        <v>1.546</v>
      </c>
      <c r="J1240" s="25">
        <v>8.5280000000000005</v>
      </c>
      <c r="K1240" s="26" t="s">
        <v>1191</v>
      </c>
      <c r="L1240" s="27" t="str">
        <f t="shared" si="326"/>
        <v>Yes</v>
      </c>
    </row>
    <row r="1241" spans="1:12" x14ac:dyDescent="0.25">
      <c r="A1241" s="39" t="s">
        <v>721</v>
      </c>
      <c r="B1241" s="22" t="s">
        <v>49</v>
      </c>
      <c r="C1241" s="28" t="s">
        <v>1205</v>
      </c>
      <c r="D1241" s="24" t="str">
        <f t="shared" si="323"/>
        <v>N/A</v>
      </c>
      <c r="E1241" s="28" t="s">
        <v>1205</v>
      </c>
      <c r="F1241" s="24" t="str">
        <f t="shared" si="324"/>
        <v>N/A</v>
      </c>
      <c r="G1241" s="28">
        <v>2851.3564114999999</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1328818598</v>
      </c>
      <c r="D1243" s="24" t="str">
        <f t="shared" ref="D1243:D1312" si="327">IF($B1243="N/A","N/A",IF(C1243&gt;10,"No",IF(C1243&lt;-10,"No","Yes")))</f>
        <v>N/A</v>
      </c>
      <c r="E1243" s="28">
        <v>1303618399</v>
      </c>
      <c r="F1243" s="24" t="str">
        <f t="shared" ref="F1243:F1312" si="328">IF($B1243="N/A","N/A",IF(E1243&gt;10,"No",IF(E1243&lt;-10,"No","Yes")))</f>
        <v>N/A</v>
      </c>
      <c r="G1243" s="28">
        <v>1428121368</v>
      </c>
      <c r="H1243" s="24" t="str">
        <f t="shared" ref="H1243:H1312" si="329">IF($B1243="N/A","N/A",IF(G1243&gt;10,"No",IF(G1243&lt;-10,"No","Yes")))</f>
        <v>N/A</v>
      </c>
      <c r="I1243" s="25">
        <v>-1.9</v>
      </c>
      <c r="J1243" s="25">
        <v>9.5510000000000002</v>
      </c>
      <c r="K1243" s="26" t="s">
        <v>1191</v>
      </c>
      <c r="L1243" s="27" t="str">
        <f t="shared" ref="L1243:L1274" si="330">IF(J1243="Div by 0", "N/A", IF(K1243="N/A","N/A", IF(J1243&gt;VALUE(MID(K1243,1,2)), "No", IF(J1243&lt;-1*VALUE(MID(K1243,1,2)), "No", "Yes"))))</f>
        <v>Yes</v>
      </c>
    </row>
    <row r="1244" spans="1:12" x14ac:dyDescent="0.25">
      <c r="A1244" s="37" t="s">
        <v>94</v>
      </c>
      <c r="B1244" s="22" t="s">
        <v>49</v>
      </c>
      <c r="C1244" s="23">
        <v>262070</v>
      </c>
      <c r="D1244" s="24" t="str">
        <f t="shared" si="327"/>
        <v>N/A</v>
      </c>
      <c r="E1244" s="23">
        <v>255544</v>
      </c>
      <c r="F1244" s="24" t="str">
        <f t="shared" si="328"/>
        <v>N/A</v>
      </c>
      <c r="G1244" s="23">
        <v>264808</v>
      </c>
      <c r="H1244" s="24" t="str">
        <f t="shared" si="329"/>
        <v>N/A</v>
      </c>
      <c r="I1244" s="25">
        <v>-2.4900000000000002</v>
      </c>
      <c r="J1244" s="25">
        <v>3.625</v>
      </c>
      <c r="K1244" s="26" t="s">
        <v>1191</v>
      </c>
      <c r="L1244" s="27" t="str">
        <f t="shared" si="330"/>
        <v>Yes</v>
      </c>
    </row>
    <row r="1245" spans="1:12" x14ac:dyDescent="0.25">
      <c r="A1245" s="37" t="s">
        <v>359</v>
      </c>
      <c r="B1245" s="22" t="s">
        <v>49</v>
      </c>
      <c r="C1245" s="28">
        <v>5070.4720036999997</v>
      </c>
      <c r="D1245" s="24" t="str">
        <f t="shared" si="327"/>
        <v>N/A</v>
      </c>
      <c r="E1245" s="28">
        <v>5101.3461439000002</v>
      </c>
      <c r="F1245" s="24" t="str">
        <f t="shared" si="328"/>
        <v>N/A</v>
      </c>
      <c r="G1245" s="28">
        <v>5393.0446511999999</v>
      </c>
      <c r="H1245" s="24" t="str">
        <f t="shared" si="329"/>
        <v>N/A</v>
      </c>
      <c r="I1245" s="25">
        <v>0.6089</v>
      </c>
      <c r="J1245" s="25">
        <v>5.718</v>
      </c>
      <c r="K1245" s="26" t="s">
        <v>1191</v>
      </c>
      <c r="L1245" s="27" t="str">
        <f t="shared" si="330"/>
        <v>Yes</v>
      </c>
    </row>
    <row r="1246" spans="1:12" x14ac:dyDescent="0.25">
      <c r="A1246" s="37" t="s">
        <v>360</v>
      </c>
      <c r="B1246" s="22" t="s">
        <v>49</v>
      </c>
      <c r="C1246" s="23">
        <v>4.4676231541</v>
      </c>
      <c r="D1246" s="24" t="str">
        <f t="shared" si="327"/>
        <v>N/A</v>
      </c>
      <c r="E1246" s="23">
        <v>4.3652052093</v>
      </c>
      <c r="F1246" s="24" t="str">
        <f t="shared" si="328"/>
        <v>N/A</v>
      </c>
      <c r="G1246" s="23">
        <v>4.4805783813</v>
      </c>
      <c r="H1246" s="24" t="str">
        <f t="shared" si="329"/>
        <v>N/A</v>
      </c>
      <c r="I1246" s="25">
        <v>-2.29</v>
      </c>
      <c r="J1246" s="25">
        <v>2.6429999999999998</v>
      </c>
      <c r="K1246" s="26" t="s">
        <v>1191</v>
      </c>
      <c r="L1246" s="27" t="str">
        <f t="shared" si="330"/>
        <v>Yes</v>
      </c>
    </row>
    <row r="1247" spans="1:12" x14ac:dyDescent="0.25">
      <c r="A1247" s="37" t="s">
        <v>361</v>
      </c>
      <c r="B1247" s="22" t="s">
        <v>49</v>
      </c>
      <c r="C1247" s="28">
        <v>4225842</v>
      </c>
      <c r="D1247" s="24" t="str">
        <f t="shared" si="327"/>
        <v>N/A</v>
      </c>
      <c r="E1247" s="28">
        <v>4675197</v>
      </c>
      <c r="F1247" s="24" t="str">
        <f t="shared" si="328"/>
        <v>N/A</v>
      </c>
      <c r="G1247" s="28">
        <v>4195469</v>
      </c>
      <c r="H1247" s="24" t="str">
        <f t="shared" si="329"/>
        <v>N/A</v>
      </c>
      <c r="I1247" s="25">
        <v>10.63</v>
      </c>
      <c r="J1247" s="25">
        <v>-10.3</v>
      </c>
      <c r="K1247" s="26" t="s">
        <v>1191</v>
      </c>
      <c r="L1247" s="27" t="str">
        <f t="shared" si="330"/>
        <v>Yes</v>
      </c>
    </row>
    <row r="1248" spans="1:12" x14ac:dyDescent="0.25">
      <c r="A1248" s="37" t="s">
        <v>95</v>
      </c>
      <c r="B1248" s="22" t="s">
        <v>49</v>
      </c>
      <c r="C1248" s="23">
        <v>223</v>
      </c>
      <c r="D1248" s="24" t="str">
        <f t="shared" si="327"/>
        <v>N/A</v>
      </c>
      <c r="E1248" s="23">
        <v>181</v>
      </c>
      <c r="F1248" s="24" t="str">
        <f t="shared" si="328"/>
        <v>N/A</v>
      </c>
      <c r="G1248" s="23">
        <v>131</v>
      </c>
      <c r="H1248" s="24" t="str">
        <f t="shared" si="329"/>
        <v>N/A</v>
      </c>
      <c r="I1248" s="25">
        <v>-18.8</v>
      </c>
      <c r="J1248" s="25">
        <v>-27.6</v>
      </c>
      <c r="K1248" s="26" t="s">
        <v>1191</v>
      </c>
      <c r="L1248" s="27" t="str">
        <f t="shared" si="330"/>
        <v>Yes</v>
      </c>
    </row>
    <row r="1249" spans="1:12" x14ac:dyDescent="0.25">
      <c r="A1249" s="37" t="s">
        <v>362</v>
      </c>
      <c r="B1249" s="22" t="s">
        <v>49</v>
      </c>
      <c r="C1249" s="28">
        <v>18949.964125999999</v>
      </c>
      <c r="D1249" s="24" t="str">
        <f t="shared" si="327"/>
        <v>N/A</v>
      </c>
      <c r="E1249" s="28">
        <v>25829.81768</v>
      </c>
      <c r="F1249" s="24" t="str">
        <f t="shared" si="328"/>
        <v>N/A</v>
      </c>
      <c r="G1249" s="28">
        <v>32026.480916</v>
      </c>
      <c r="H1249" s="24" t="str">
        <f t="shared" si="329"/>
        <v>N/A</v>
      </c>
      <c r="I1249" s="25">
        <v>36.31</v>
      </c>
      <c r="J1249" s="25">
        <v>23.99</v>
      </c>
      <c r="K1249" s="26" t="s">
        <v>1191</v>
      </c>
      <c r="L1249" s="27" t="str">
        <f t="shared" si="330"/>
        <v>Yes</v>
      </c>
    </row>
    <row r="1250" spans="1:12" x14ac:dyDescent="0.25">
      <c r="A1250" s="37" t="s">
        <v>363</v>
      </c>
      <c r="B1250" s="22" t="s">
        <v>49</v>
      </c>
      <c r="C1250" s="28">
        <v>54326647</v>
      </c>
      <c r="D1250" s="24" t="str">
        <f t="shared" si="327"/>
        <v>N/A</v>
      </c>
      <c r="E1250" s="28">
        <v>32663744</v>
      </c>
      <c r="F1250" s="24" t="str">
        <f t="shared" si="328"/>
        <v>N/A</v>
      </c>
      <c r="G1250" s="28">
        <v>39921560</v>
      </c>
      <c r="H1250" s="24" t="str">
        <f t="shared" si="329"/>
        <v>N/A</v>
      </c>
      <c r="I1250" s="25">
        <v>-39.9</v>
      </c>
      <c r="J1250" s="25">
        <v>22.22</v>
      </c>
      <c r="K1250" s="26" t="s">
        <v>1191</v>
      </c>
      <c r="L1250" s="27" t="str">
        <f t="shared" si="330"/>
        <v>Yes</v>
      </c>
    </row>
    <row r="1251" spans="1:12" x14ac:dyDescent="0.25">
      <c r="A1251" s="37" t="s">
        <v>364</v>
      </c>
      <c r="B1251" s="22" t="s">
        <v>49</v>
      </c>
      <c r="C1251" s="23">
        <v>4886</v>
      </c>
      <c r="D1251" s="24" t="str">
        <f t="shared" si="327"/>
        <v>N/A</v>
      </c>
      <c r="E1251" s="23">
        <v>3419</v>
      </c>
      <c r="F1251" s="24" t="str">
        <f t="shared" si="328"/>
        <v>N/A</v>
      </c>
      <c r="G1251" s="23">
        <v>3815</v>
      </c>
      <c r="H1251" s="24" t="str">
        <f t="shared" si="329"/>
        <v>N/A</v>
      </c>
      <c r="I1251" s="25">
        <v>-30</v>
      </c>
      <c r="J1251" s="25">
        <v>11.58</v>
      </c>
      <c r="K1251" s="26" t="s">
        <v>1191</v>
      </c>
      <c r="L1251" s="27" t="str">
        <f t="shared" si="330"/>
        <v>Yes</v>
      </c>
    </row>
    <row r="1252" spans="1:12" x14ac:dyDescent="0.25">
      <c r="A1252" s="37" t="s">
        <v>738</v>
      </c>
      <c r="B1252" s="22" t="s">
        <v>49</v>
      </c>
      <c r="C1252" s="28">
        <v>11118.838927999999</v>
      </c>
      <c r="D1252" s="24" t="str">
        <f t="shared" si="327"/>
        <v>N/A</v>
      </c>
      <c r="E1252" s="28">
        <v>9553.5957882000002</v>
      </c>
      <c r="F1252" s="24" t="str">
        <f t="shared" si="328"/>
        <v>N/A</v>
      </c>
      <c r="G1252" s="28">
        <v>10464.366972</v>
      </c>
      <c r="H1252" s="24" t="str">
        <f t="shared" si="329"/>
        <v>N/A</v>
      </c>
      <c r="I1252" s="25">
        <v>-14.1</v>
      </c>
      <c r="J1252" s="25">
        <v>9.5329999999999995</v>
      </c>
      <c r="K1252" s="26" t="s">
        <v>1191</v>
      </c>
      <c r="L1252" s="27" t="str">
        <f t="shared" si="330"/>
        <v>Yes</v>
      </c>
    </row>
    <row r="1253" spans="1:12" x14ac:dyDescent="0.25">
      <c r="A1253" s="37" t="s">
        <v>365</v>
      </c>
      <c r="B1253" s="22" t="s">
        <v>49</v>
      </c>
      <c r="C1253" s="28">
        <v>911266317</v>
      </c>
      <c r="D1253" s="24" t="str">
        <f t="shared" si="327"/>
        <v>N/A</v>
      </c>
      <c r="E1253" s="28">
        <v>945508242</v>
      </c>
      <c r="F1253" s="24" t="str">
        <f t="shared" si="328"/>
        <v>N/A</v>
      </c>
      <c r="G1253" s="28">
        <v>963636645</v>
      </c>
      <c r="H1253" s="24" t="str">
        <f t="shared" si="329"/>
        <v>N/A</v>
      </c>
      <c r="I1253" s="25">
        <v>3.758</v>
      </c>
      <c r="J1253" s="25">
        <v>1.917</v>
      </c>
      <c r="K1253" s="26" t="s">
        <v>1191</v>
      </c>
      <c r="L1253" s="27" t="str">
        <f t="shared" si="330"/>
        <v>Yes</v>
      </c>
    </row>
    <row r="1254" spans="1:12" x14ac:dyDescent="0.25">
      <c r="A1254" s="37" t="s">
        <v>96</v>
      </c>
      <c r="B1254" s="22" t="s">
        <v>49</v>
      </c>
      <c r="C1254" s="23">
        <v>12135</v>
      </c>
      <c r="D1254" s="24" t="str">
        <f t="shared" si="327"/>
        <v>N/A</v>
      </c>
      <c r="E1254" s="23">
        <v>11818</v>
      </c>
      <c r="F1254" s="24" t="str">
        <f t="shared" si="328"/>
        <v>N/A</v>
      </c>
      <c r="G1254" s="23">
        <v>11383</v>
      </c>
      <c r="H1254" s="24" t="str">
        <f t="shared" si="329"/>
        <v>N/A</v>
      </c>
      <c r="I1254" s="25">
        <v>-2.61</v>
      </c>
      <c r="J1254" s="25">
        <v>-3.68</v>
      </c>
      <c r="K1254" s="26" t="s">
        <v>1191</v>
      </c>
      <c r="L1254" s="27" t="str">
        <f t="shared" si="330"/>
        <v>Yes</v>
      </c>
    </row>
    <row r="1255" spans="1:12" x14ac:dyDescent="0.25">
      <c r="A1255" s="37" t="s">
        <v>366</v>
      </c>
      <c r="B1255" s="22" t="s">
        <v>49</v>
      </c>
      <c r="C1255" s="28">
        <v>75094.051668999993</v>
      </c>
      <c r="D1255" s="24" t="str">
        <f t="shared" si="327"/>
        <v>N/A</v>
      </c>
      <c r="E1255" s="28">
        <v>80005.774411999999</v>
      </c>
      <c r="F1255" s="24" t="str">
        <f t="shared" si="328"/>
        <v>N/A</v>
      </c>
      <c r="G1255" s="28">
        <v>84655.771326000002</v>
      </c>
      <c r="H1255" s="24" t="str">
        <f t="shared" si="329"/>
        <v>N/A</v>
      </c>
      <c r="I1255" s="25">
        <v>6.5410000000000004</v>
      </c>
      <c r="J1255" s="25">
        <v>5.8120000000000003</v>
      </c>
      <c r="K1255" s="26" t="s">
        <v>1191</v>
      </c>
      <c r="L1255" s="27" t="str">
        <f t="shared" si="330"/>
        <v>Yes</v>
      </c>
    </row>
    <row r="1256" spans="1:12" x14ac:dyDescent="0.25">
      <c r="A1256" s="37" t="s">
        <v>367</v>
      </c>
      <c r="B1256" s="22" t="s">
        <v>49</v>
      </c>
      <c r="C1256" s="28">
        <v>1861674921</v>
      </c>
      <c r="D1256" s="24" t="str">
        <f t="shared" si="327"/>
        <v>N/A</v>
      </c>
      <c r="E1256" s="28">
        <v>1892156114</v>
      </c>
      <c r="F1256" s="24" t="str">
        <f t="shared" si="328"/>
        <v>N/A</v>
      </c>
      <c r="G1256" s="28">
        <v>2098543528</v>
      </c>
      <c r="H1256" s="24" t="str">
        <f t="shared" si="329"/>
        <v>N/A</v>
      </c>
      <c r="I1256" s="25">
        <v>1.637</v>
      </c>
      <c r="J1256" s="25">
        <v>10.91</v>
      </c>
      <c r="K1256" s="26" t="s">
        <v>1191</v>
      </c>
      <c r="L1256" s="27" t="str">
        <f t="shared" si="330"/>
        <v>Yes</v>
      </c>
    </row>
    <row r="1257" spans="1:12" x14ac:dyDescent="0.25">
      <c r="A1257" s="77" t="s">
        <v>368</v>
      </c>
      <c r="B1257" s="23" t="s">
        <v>49</v>
      </c>
      <c r="C1257" s="23">
        <v>88737</v>
      </c>
      <c r="D1257" s="24" t="str">
        <f t="shared" si="327"/>
        <v>N/A</v>
      </c>
      <c r="E1257" s="23">
        <v>85017</v>
      </c>
      <c r="F1257" s="24" t="str">
        <f t="shared" si="328"/>
        <v>N/A</v>
      </c>
      <c r="G1257" s="23">
        <v>84297</v>
      </c>
      <c r="H1257" s="24" t="str">
        <f t="shared" si="329"/>
        <v>N/A</v>
      </c>
      <c r="I1257" s="25">
        <v>-4.1900000000000004</v>
      </c>
      <c r="J1257" s="25">
        <v>-0.84699999999999998</v>
      </c>
      <c r="K1257" s="30" t="s">
        <v>1191</v>
      </c>
      <c r="L1257" s="27" t="str">
        <f t="shared" si="330"/>
        <v>Yes</v>
      </c>
    </row>
    <row r="1258" spans="1:12" x14ac:dyDescent="0.25">
      <c r="A1258" s="37" t="s">
        <v>369</v>
      </c>
      <c r="B1258" s="22" t="s">
        <v>49</v>
      </c>
      <c r="C1258" s="28">
        <v>20979.691910000001</v>
      </c>
      <c r="D1258" s="24" t="str">
        <f t="shared" si="327"/>
        <v>N/A</v>
      </c>
      <c r="E1258" s="28">
        <v>22256.208922999998</v>
      </c>
      <c r="F1258" s="24" t="str">
        <f t="shared" si="328"/>
        <v>N/A</v>
      </c>
      <c r="G1258" s="28">
        <v>24894.640711</v>
      </c>
      <c r="H1258" s="24" t="str">
        <f t="shared" si="329"/>
        <v>N/A</v>
      </c>
      <c r="I1258" s="25">
        <v>6.085</v>
      </c>
      <c r="J1258" s="25">
        <v>11.85</v>
      </c>
      <c r="K1258" s="26" t="s">
        <v>1191</v>
      </c>
      <c r="L1258" s="27" t="str">
        <f t="shared" si="330"/>
        <v>Yes</v>
      </c>
    </row>
    <row r="1259" spans="1:12" x14ac:dyDescent="0.25">
      <c r="A1259" s="37" t="s">
        <v>370</v>
      </c>
      <c r="B1259" s="22" t="s">
        <v>49</v>
      </c>
      <c r="C1259" s="28">
        <v>552740147</v>
      </c>
      <c r="D1259" s="24" t="str">
        <f t="shared" si="327"/>
        <v>N/A</v>
      </c>
      <c r="E1259" s="28">
        <v>569600189</v>
      </c>
      <c r="F1259" s="24" t="str">
        <f t="shared" si="328"/>
        <v>N/A</v>
      </c>
      <c r="G1259" s="28">
        <v>670754626</v>
      </c>
      <c r="H1259" s="24" t="str">
        <f t="shared" si="329"/>
        <v>N/A</v>
      </c>
      <c r="I1259" s="25">
        <v>3.05</v>
      </c>
      <c r="J1259" s="25">
        <v>17.760000000000002</v>
      </c>
      <c r="K1259" s="26" t="s">
        <v>1191</v>
      </c>
      <c r="L1259" s="27" t="str">
        <f t="shared" si="330"/>
        <v>Yes</v>
      </c>
    </row>
    <row r="1260" spans="1:12" x14ac:dyDescent="0.25">
      <c r="A1260" s="37" t="s">
        <v>97</v>
      </c>
      <c r="B1260" s="22" t="s">
        <v>49</v>
      </c>
      <c r="C1260" s="23">
        <v>1090390</v>
      </c>
      <c r="D1260" s="24" t="str">
        <f t="shared" si="327"/>
        <v>N/A</v>
      </c>
      <c r="E1260" s="23">
        <v>1040095</v>
      </c>
      <c r="F1260" s="24" t="str">
        <f t="shared" si="328"/>
        <v>N/A</v>
      </c>
      <c r="G1260" s="23">
        <v>1128245</v>
      </c>
      <c r="H1260" s="24" t="str">
        <f t="shared" si="329"/>
        <v>N/A</v>
      </c>
      <c r="I1260" s="25">
        <v>-4.6100000000000003</v>
      </c>
      <c r="J1260" s="25">
        <v>8.4749999999999996</v>
      </c>
      <c r="K1260" s="26" t="s">
        <v>1191</v>
      </c>
      <c r="L1260" s="27" t="str">
        <f t="shared" si="330"/>
        <v>Yes</v>
      </c>
    </row>
    <row r="1261" spans="1:12" x14ac:dyDescent="0.25">
      <c r="A1261" s="37" t="s">
        <v>371</v>
      </c>
      <c r="B1261" s="22" t="s">
        <v>49</v>
      </c>
      <c r="C1261" s="28">
        <v>506.91967735999998</v>
      </c>
      <c r="D1261" s="24" t="str">
        <f t="shared" si="327"/>
        <v>N/A</v>
      </c>
      <c r="E1261" s="28">
        <v>547.64246438999999</v>
      </c>
      <c r="F1261" s="24" t="str">
        <f t="shared" si="328"/>
        <v>N/A</v>
      </c>
      <c r="G1261" s="28">
        <v>594.51149883000005</v>
      </c>
      <c r="H1261" s="24" t="str">
        <f t="shared" si="329"/>
        <v>N/A</v>
      </c>
      <c r="I1261" s="25">
        <v>8.0329999999999995</v>
      </c>
      <c r="J1261" s="25">
        <v>8.5579999999999998</v>
      </c>
      <c r="K1261" s="26" t="s">
        <v>1191</v>
      </c>
      <c r="L1261" s="27" t="str">
        <f t="shared" si="330"/>
        <v>Yes</v>
      </c>
    </row>
    <row r="1262" spans="1:12" x14ac:dyDescent="0.25">
      <c r="A1262" s="37" t="s">
        <v>372</v>
      </c>
      <c r="B1262" s="22" t="s">
        <v>49</v>
      </c>
      <c r="C1262" s="28">
        <v>186740755</v>
      </c>
      <c r="D1262" s="24" t="str">
        <f t="shared" si="327"/>
        <v>N/A</v>
      </c>
      <c r="E1262" s="28">
        <v>290273779</v>
      </c>
      <c r="F1262" s="24" t="str">
        <f t="shared" si="328"/>
        <v>N/A</v>
      </c>
      <c r="G1262" s="28">
        <v>395799641</v>
      </c>
      <c r="H1262" s="24" t="str">
        <f t="shared" si="329"/>
        <v>N/A</v>
      </c>
      <c r="I1262" s="25">
        <v>55.44</v>
      </c>
      <c r="J1262" s="25">
        <v>36.35</v>
      </c>
      <c r="K1262" s="26" t="s">
        <v>1191</v>
      </c>
      <c r="L1262" s="27" t="str">
        <f t="shared" si="330"/>
        <v>No</v>
      </c>
    </row>
    <row r="1263" spans="1:12" x14ac:dyDescent="0.25">
      <c r="A1263" s="37" t="s">
        <v>98</v>
      </c>
      <c r="B1263" s="22" t="s">
        <v>49</v>
      </c>
      <c r="C1263" s="23">
        <v>520223</v>
      </c>
      <c r="D1263" s="24" t="str">
        <f t="shared" si="327"/>
        <v>N/A</v>
      </c>
      <c r="E1263" s="23">
        <v>552505</v>
      </c>
      <c r="F1263" s="24" t="str">
        <f t="shared" si="328"/>
        <v>N/A</v>
      </c>
      <c r="G1263" s="23">
        <v>667077</v>
      </c>
      <c r="H1263" s="24" t="str">
        <f t="shared" si="329"/>
        <v>N/A</v>
      </c>
      <c r="I1263" s="25">
        <v>6.2050000000000001</v>
      </c>
      <c r="J1263" s="25">
        <v>20.74</v>
      </c>
      <c r="K1263" s="26" t="s">
        <v>1191</v>
      </c>
      <c r="L1263" s="27" t="str">
        <f t="shared" si="330"/>
        <v>Yes</v>
      </c>
    </row>
    <row r="1264" spans="1:12" x14ac:dyDescent="0.25">
      <c r="A1264" s="37" t="s">
        <v>373</v>
      </c>
      <c r="B1264" s="22" t="s">
        <v>49</v>
      </c>
      <c r="C1264" s="28">
        <v>358.96289667999997</v>
      </c>
      <c r="D1264" s="24" t="str">
        <f t="shared" si="327"/>
        <v>N/A</v>
      </c>
      <c r="E1264" s="28">
        <v>525.37765088000003</v>
      </c>
      <c r="F1264" s="24" t="str">
        <f t="shared" si="328"/>
        <v>N/A</v>
      </c>
      <c r="G1264" s="28">
        <v>593.33426426000005</v>
      </c>
      <c r="H1264" s="24" t="str">
        <f t="shared" si="329"/>
        <v>N/A</v>
      </c>
      <c r="I1264" s="25">
        <v>46.36</v>
      </c>
      <c r="J1264" s="25">
        <v>12.93</v>
      </c>
      <c r="K1264" s="26" t="s">
        <v>1191</v>
      </c>
      <c r="L1264" s="27" t="str">
        <f t="shared" si="330"/>
        <v>Yes</v>
      </c>
    </row>
    <row r="1265" spans="1:12" x14ac:dyDescent="0.25">
      <c r="A1265" s="37" t="s">
        <v>374</v>
      </c>
      <c r="B1265" s="22" t="s">
        <v>49</v>
      </c>
      <c r="C1265" s="28">
        <v>34668337</v>
      </c>
      <c r="D1265" s="24" t="str">
        <f t="shared" si="327"/>
        <v>N/A</v>
      </c>
      <c r="E1265" s="28">
        <v>36187547</v>
      </c>
      <c r="F1265" s="24" t="str">
        <f t="shared" si="328"/>
        <v>N/A</v>
      </c>
      <c r="G1265" s="28">
        <v>44132620</v>
      </c>
      <c r="H1265" s="24" t="str">
        <f t="shared" si="329"/>
        <v>N/A</v>
      </c>
      <c r="I1265" s="25">
        <v>4.3819999999999997</v>
      </c>
      <c r="J1265" s="25">
        <v>21.96</v>
      </c>
      <c r="K1265" s="26" t="s">
        <v>1191</v>
      </c>
      <c r="L1265" s="27" t="str">
        <f t="shared" si="330"/>
        <v>Yes</v>
      </c>
    </row>
    <row r="1266" spans="1:12" x14ac:dyDescent="0.25">
      <c r="A1266" s="37" t="s">
        <v>99</v>
      </c>
      <c r="B1266" s="22" t="s">
        <v>49</v>
      </c>
      <c r="C1266" s="23">
        <v>292102</v>
      </c>
      <c r="D1266" s="24" t="str">
        <f t="shared" si="327"/>
        <v>N/A</v>
      </c>
      <c r="E1266" s="23">
        <v>281778</v>
      </c>
      <c r="F1266" s="24" t="str">
        <f t="shared" si="328"/>
        <v>N/A</v>
      </c>
      <c r="G1266" s="23">
        <v>320067</v>
      </c>
      <c r="H1266" s="24" t="str">
        <f t="shared" si="329"/>
        <v>N/A</v>
      </c>
      <c r="I1266" s="25">
        <v>-3.53</v>
      </c>
      <c r="J1266" s="25">
        <v>13.59</v>
      </c>
      <c r="K1266" s="26" t="s">
        <v>1191</v>
      </c>
      <c r="L1266" s="27" t="str">
        <f t="shared" si="330"/>
        <v>Yes</v>
      </c>
    </row>
    <row r="1267" spans="1:12" x14ac:dyDescent="0.25">
      <c r="A1267" s="37" t="s">
        <v>375</v>
      </c>
      <c r="B1267" s="22" t="s">
        <v>49</v>
      </c>
      <c r="C1267" s="28">
        <v>118.68572279999999</v>
      </c>
      <c r="D1267" s="24" t="str">
        <f t="shared" si="327"/>
        <v>N/A</v>
      </c>
      <c r="E1267" s="28">
        <v>128.42573586</v>
      </c>
      <c r="F1267" s="24" t="str">
        <f t="shared" si="328"/>
        <v>N/A</v>
      </c>
      <c r="G1267" s="28">
        <v>137.88556771</v>
      </c>
      <c r="H1267" s="24" t="str">
        <f t="shared" si="329"/>
        <v>N/A</v>
      </c>
      <c r="I1267" s="25">
        <v>8.2070000000000007</v>
      </c>
      <c r="J1267" s="25">
        <v>7.3659999999999997</v>
      </c>
      <c r="K1267" s="26" t="s">
        <v>1191</v>
      </c>
      <c r="L1267" s="27" t="str">
        <f t="shared" si="330"/>
        <v>Yes</v>
      </c>
    </row>
    <row r="1268" spans="1:12" x14ac:dyDescent="0.25">
      <c r="A1268" s="37" t="s">
        <v>376</v>
      </c>
      <c r="B1268" s="22" t="s">
        <v>49</v>
      </c>
      <c r="C1268" s="28">
        <v>183146308</v>
      </c>
      <c r="D1268" s="24" t="str">
        <f t="shared" si="327"/>
        <v>N/A</v>
      </c>
      <c r="E1268" s="28">
        <v>187606093</v>
      </c>
      <c r="F1268" s="24" t="str">
        <f t="shared" si="328"/>
        <v>N/A</v>
      </c>
      <c r="G1268" s="28">
        <v>232752661</v>
      </c>
      <c r="H1268" s="24" t="str">
        <f t="shared" si="329"/>
        <v>N/A</v>
      </c>
      <c r="I1268" s="25">
        <v>2.4350000000000001</v>
      </c>
      <c r="J1268" s="25">
        <v>24.06</v>
      </c>
      <c r="K1268" s="26" t="s">
        <v>1191</v>
      </c>
      <c r="L1268" s="27" t="str">
        <f t="shared" si="330"/>
        <v>Yes</v>
      </c>
    </row>
    <row r="1269" spans="1:12" x14ac:dyDescent="0.25">
      <c r="A1269" s="37" t="s">
        <v>377</v>
      </c>
      <c r="B1269" s="22" t="s">
        <v>49</v>
      </c>
      <c r="C1269" s="23">
        <v>492217</v>
      </c>
      <c r="D1269" s="24" t="str">
        <f t="shared" si="327"/>
        <v>N/A</v>
      </c>
      <c r="E1269" s="23">
        <v>468052</v>
      </c>
      <c r="F1269" s="24" t="str">
        <f t="shared" si="328"/>
        <v>N/A</v>
      </c>
      <c r="G1269" s="23">
        <v>535811</v>
      </c>
      <c r="H1269" s="24" t="str">
        <f t="shared" si="329"/>
        <v>N/A</v>
      </c>
      <c r="I1269" s="25">
        <v>-4.91</v>
      </c>
      <c r="J1269" s="25">
        <v>14.48</v>
      </c>
      <c r="K1269" s="26" t="s">
        <v>1191</v>
      </c>
      <c r="L1269" s="27" t="str">
        <f t="shared" si="330"/>
        <v>Yes</v>
      </c>
    </row>
    <row r="1270" spans="1:12" x14ac:dyDescent="0.25">
      <c r="A1270" s="37" t="s">
        <v>378</v>
      </c>
      <c r="B1270" s="22" t="s">
        <v>49</v>
      </c>
      <c r="C1270" s="28">
        <v>372.08448306000003</v>
      </c>
      <c r="D1270" s="24" t="str">
        <f t="shared" si="327"/>
        <v>N/A</v>
      </c>
      <c r="E1270" s="28">
        <v>400.82318418</v>
      </c>
      <c r="F1270" s="24" t="str">
        <f t="shared" si="328"/>
        <v>N/A</v>
      </c>
      <c r="G1270" s="28">
        <v>434.39321140999999</v>
      </c>
      <c r="H1270" s="24" t="str">
        <f t="shared" si="329"/>
        <v>N/A</v>
      </c>
      <c r="I1270" s="25">
        <v>7.7240000000000002</v>
      </c>
      <c r="J1270" s="25">
        <v>8.375</v>
      </c>
      <c r="K1270" s="26" t="s">
        <v>1191</v>
      </c>
      <c r="L1270" s="27" t="str">
        <f t="shared" si="330"/>
        <v>Yes</v>
      </c>
    </row>
    <row r="1271" spans="1:12" x14ac:dyDescent="0.25">
      <c r="A1271" s="37" t="s">
        <v>379</v>
      </c>
      <c r="B1271" s="22" t="s">
        <v>49</v>
      </c>
      <c r="C1271" s="28">
        <v>90975524</v>
      </c>
      <c r="D1271" s="24" t="str">
        <f t="shared" si="327"/>
        <v>N/A</v>
      </c>
      <c r="E1271" s="28">
        <v>94443689</v>
      </c>
      <c r="F1271" s="24" t="str">
        <f t="shared" si="328"/>
        <v>N/A</v>
      </c>
      <c r="G1271" s="28">
        <v>103572950</v>
      </c>
      <c r="H1271" s="24" t="str">
        <f t="shared" si="329"/>
        <v>N/A</v>
      </c>
      <c r="I1271" s="25">
        <v>3.8119999999999998</v>
      </c>
      <c r="J1271" s="25">
        <v>9.6660000000000004</v>
      </c>
      <c r="K1271" s="26" t="s">
        <v>1191</v>
      </c>
      <c r="L1271" s="27" t="str">
        <f t="shared" si="330"/>
        <v>Yes</v>
      </c>
    </row>
    <row r="1272" spans="1:12" x14ac:dyDescent="0.25">
      <c r="A1272" s="37" t="s">
        <v>100</v>
      </c>
      <c r="B1272" s="22" t="s">
        <v>49</v>
      </c>
      <c r="C1272" s="23">
        <v>269732</v>
      </c>
      <c r="D1272" s="24" t="str">
        <f t="shared" si="327"/>
        <v>N/A</v>
      </c>
      <c r="E1272" s="23">
        <v>275681</v>
      </c>
      <c r="F1272" s="24" t="str">
        <f t="shared" si="328"/>
        <v>N/A</v>
      </c>
      <c r="G1272" s="23">
        <v>251206</v>
      </c>
      <c r="H1272" s="24" t="str">
        <f t="shared" si="329"/>
        <v>N/A</v>
      </c>
      <c r="I1272" s="25">
        <v>2.206</v>
      </c>
      <c r="J1272" s="25">
        <v>-8.8800000000000008</v>
      </c>
      <c r="K1272" s="26" t="s">
        <v>1191</v>
      </c>
      <c r="L1272" s="27" t="str">
        <f t="shared" si="330"/>
        <v>Yes</v>
      </c>
    </row>
    <row r="1273" spans="1:12" x14ac:dyDescent="0.25">
      <c r="A1273" s="37" t="s">
        <v>380</v>
      </c>
      <c r="B1273" s="22" t="s">
        <v>49</v>
      </c>
      <c r="C1273" s="28">
        <v>337.28116797000001</v>
      </c>
      <c r="D1273" s="24" t="str">
        <f t="shared" si="327"/>
        <v>N/A</v>
      </c>
      <c r="E1273" s="28">
        <v>342.58323569999999</v>
      </c>
      <c r="F1273" s="24" t="str">
        <f t="shared" si="328"/>
        <v>N/A</v>
      </c>
      <c r="G1273" s="28">
        <v>412.30285105000002</v>
      </c>
      <c r="H1273" s="24" t="str">
        <f t="shared" si="329"/>
        <v>N/A</v>
      </c>
      <c r="I1273" s="25">
        <v>1.5720000000000001</v>
      </c>
      <c r="J1273" s="25">
        <v>20.350000000000001</v>
      </c>
      <c r="K1273" s="26" t="s">
        <v>1191</v>
      </c>
      <c r="L1273" s="27" t="str">
        <f t="shared" si="330"/>
        <v>Yes</v>
      </c>
    </row>
    <row r="1274" spans="1:12" x14ac:dyDescent="0.25">
      <c r="A1274" s="37" t="s">
        <v>381</v>
      </c>
      <c r="B1274" s="22" t="s">
        <v>49</v>
      </c>
      <c r="C1274" s="28">
        <v>266969619</v>
      </c>
      <c r="D1274" s="24" t="str">
        <f t="shared" si="327"/>
        <v>N/A</v>
      </c>
      <c r="E1274" s="28">
        <v>287181681</v>
      </c>
      <c r="F1274" s="24" t="str">
        <f t="shared" si="328"/>
        <v>N/A</v>
      </c>
      <c r="G1274" s="28">
        <v>358624638</v>
      </c>
      <c r="H1274" s="24" t="str">
        <f t="shared" si="329"/>
        <v>N/A</v>
      </c>
      <c r="I1274" s="25">
        <v>7.5709999999999997</v>
      </c>
      <c r="J1274" s="25">
        <v>24.88</v>
      </c>
      <c r="K1274" s="26" t="s">
        <v>1191</v>
      </c>
      <c r="L1274" s="27" t="str">
        <f t="shared" si="330"/>
        <v>Yes</v>
      </c>
    </row>
    <row r="1275" spans="1:12" x14ac:dyDescent="0.25">
      <c r="A1275" s="37" t="s">
        <v>382</v>
      </c>
      <c r="B1275" s="22" t="s">
        <v>49</v>
      </c>
      <c r="C1275" s="23">
        <v>16502</v>
      </c>
      <c r="D1275" s="24" t="str">
        <f t="shared" si="327"/>
        <v>N/A</v>
      </c>
      <c r="E1275" s="23">
        <v>15840</v>
      </c>
      <c r="F1275" s="24" t="str">
        <f t="shared" si="328"/>
        <v>N/A</v>
      </c>
      <c r="G1275" s="23">
        <v>19751</v>
      </c>
      <c r="H1275" s="24" t="str">
        <f t="shared" si="329"/>
        <v>N/A</v>
      </c>
      <c r="I1275" s="25">
        <v>-4.01</v>
      </c>
      <c r="J1275" s="25">
        <v>24.69</v>
      </c>
      <c r="K1275" s="26" t="s">
        <v>1191</v>
      </c>
      <c r="L1275" s="27" t="str">
        <f t="shared" ref="L1275:L1312" si="331">IF(J1275="Div by 0", "N/A", IF(K1275="N/A","N/A", IF(J1275&gt;VALUE(MID(K1275,1,2)), "No", IF(J1275&lt;-1*VALUE(MID(K1275,1,2)), "No", "Yes"))))</f>
        <v>Yes</v>
      </c>
    </row>
    <row r="1276" spans="1:12" x14ac:dyDescent="0.25">
      <c r="A1276" s="37" t="s">
        <v>383</v>
      </c>
      <c r="B1276" s="22" t="s">
        <v>49</v>
      </c>
      <c r="C1276" s="28">
        <v>16178.015937</v>
      </c>
      <c r="D1276" s="24" t="str">
        <f t="shared" si="327"/>
        <v>N/A</v>
      </c>
      <c r="E1276" s="28">
        <v>18130.156629000001</v>
      </c>
      <c r="F1276" s="24" t="str">
        <f t="shared" si="328"/>
        <v>N/A</v>
      </c>
      <c r="G1276" s="28">
        <v>18157.290163000001</v>
      </c>
      <c r="H1276" s="24" t="str">
        <f t="shared" si="329"/>
        <v>N/A</v>
      </c>
      <c r="I1276" s="25">
        <v>12.07</v>
      </c>
      <c r="J1276" s="25">
        <v>0.1497</v>
      </c>
      <c r="K1276" s="26" t="s">
        <v>1191</v>
      </c>
      <c r="L1276" s="27" t="str">
        <f t="shared" si="331"/>
        <v>Yes</v>
      </c>
    </row>
    <row r="1277" spans="1:12" x14ac:dyDescent="0.25">
      <c r="A1277" s="37" t="s">
        <v>384</v>
      </c>
      <c r="B1277" s="22" t="s">
        <v>49</v>
      </c>
      <c r="C1277" s="28">
        <v>421332644</v>
      </c>
      <c r="D1277" s="24" t="str">
        <f t="shared" si="327"/>
        <v>N/A</v>
      </c>
      <c r="E1277" s="28">
        <v>442716094</v>
      </c>
      <c r="F1277" s="24" t="str">
        <f t="shared" si="328"/>
        <v>N/A</v>
      </c>
      <c r="G1277" s="28">
        <v>564731059</v>
      </c>
      <c r="H1277" s="24" t="str">
        <f t="shared" si="329"/>
        <v>N/A</v>
      </c>
      <c r="I1277" s="25">
        <v>5.0750000000000002</v>
      </c>
      <c r="J1277" s="25">
        <v>27.56</v>
      </c>
      <c r="K1277" s="26" t="s">
        <v>1191</v>
      </c>
      <c r="L1277" s="27" t="str">
        <f t="shared" si="331"/>
        <v>Yes</v>
      </c>
    </row>
    <row r="1278" spans="1:12" x14ac:dyDescent="0.25">
      <c r="A1278" s="37" t="s">
        <v>101</v>
      </c>
      <c r="B1278" s="22" t="s">
        <v>49</v>
      </c>
      <c r="C1278" s="23">
        <v>1082492</v>
      </c>
      <c r="D1278" s="24" t="str">
        <f t="shared" si="327"/>
        <v>N/A</v>
      </c>
      <c r="E1278" s="23">
        <v>1052512</v>
      </c>
      <c r="F1278" s="24" t="str">
        <f t="shared" si="328"/>
        <v>N/A</v>
      </c>
      <c r="G1278" s="23">
        <v>1117972</v>
      </c>
      <c r="H1278" s="24" t="str">
        <f t="shared" si="329"/>
        <v>N/A</v>
      </c>
      <c r="I1278" s="25">
        <v>-2.77</v>
      </c>
      <c r="J1278" s="25">
        <v>6.2190000000000003</v>
      </c>
      <c r="K1278" s="26" t="s">
        <v>1191</v>
      </c>
      <c r="L1278" s="27" t="str">
        <f t="shared" si="331"/>
        <v>Yes</v>
      </c>
    </row>
    <row r="1279" spans="1:12" x14ac:dyDescent="0.25">
      <c r="A1279" s="37" t="s">
        <v>385</v>
      </c>
      <c r="B1279" s="22" t="s">
        <v>49</v>
      </c>
      <c r="C1279" s="28">
        <v>389.22471852000001</v>
      </c>
      <c r="D1279" s="24" t="str">
        <f t="shared" si="327"/>
        <v>N/A</v>
      </c>
      <c r="E1279" s="28">
        <v>420.62807264999998</v>
      </c>
      <c r="F1279" s="24" t="str">
        <f t="shared" si="328"/>
        <v>N/A</v>
      </c>
      <c r="G1279" s="28">
        <v>505.13882189999998</v>
      </c>
      <c r="H1279" s="24" t="str">
        <f t="shared" si="329"/>
        <v>N/A</v>
      </c>
      <c r="I1279" s="25">
        <v>8.0679999999999996</v>
      </c>
      <c r="J1279" s="25">
        <v>20.09</v>
      </c>
      <c r="K1279" s="26" t="s">
        <v>1191</v>
      </c>
      <c r="L1279" s="27" t="str">
        <f t="shared" si="331"/>
        <v>Yes</v>
      </c>
    </row>
    <row r="1280" spans="1:12" x14ac:dyDescent="0.25">
      <c r="A1280" s="37" t="s">
        <v>386</v>
      </c>
      <c r="B1280" s="22" t="s">
        <v>49</v>
      </c>
      <c r="C1280" s="28">
        <v>1029652920</v>
      </c>
      <c r="D1280" s="24" t="str">
        <f t="shared" si="327"/>
        <v>N/A</v>
      </c>
      <c r="E1280" s="28">
        <v>961825999</v>
      </c>
      <c r="F1280" s="24" t="str">
        <f t="shared" si="328"/>
        <v>N/A</v>
      </c>
      <c r="G1280" s="28">
        <v>1082978121</v>
      </c>
      <c r="H1280" s="24" t="str">
        <f t="shared" si="329"/>
        <v>N/A</v>
      </c>
      <c r="I1280" s="25">
        <v>-6.59</v>
      </c>
      <c r="J1280" s="25">
        <v>12.6</v>
      </c>
      <c r="K1280" s="26" t="s">
        <v>1191</v>
      </c>
      <c r="L1280" s="27" t="str">
        <f t="shared" si="331"/>
        <v>Yes</v>
      </c>
    </row>
    <row r="1281" spans="1:12" x14ac:dyDescent="0.25">
      <c r="A1281" s="37" t="s">
        <v>102</v>
      </c>
      <c r="B1281" s="22" t="s">
        <v>49</v>
      </c>
      <c r="C1281" s="23">
        <v>1212540</v>
      </c>
      <c r="D1281" s="24" t="str">
        <f t="shared" si="327"/>
        <v>N/A</v>
      </c>
      <c r="E1281" s="23">
        <v>1140590</v>
      </c>
      <c r="F1281" s="24" t="str">
        <f t="shared" si="328"/>
        <v>N/A</v>
      </c>
      <c r="G1281" s="23">
        <v>1221752</v>
      </c>
      <c r="H1281" s="24" t="str">
        <f t="shared" si="329"/>
        <v>N/A</v>
      </c>
      <c r="I1281" s="25">
        <v>-5.93</v>
      </c>
      <c r="J1281" s="25">
        <v>7.1159999999999997</v>
      </c>
      <c r="K1281" s="26" t="s">
        <v>1191</v>
      </c>
      <c r="L1281" s="27" t="str">
        <f t="shared" si="331"/>
        <v>Yes</v>
      </c>
    </row>
    <row r="1282" spans="1:12" x14ac:dyDescent="0.25">
      <c r="A1282" s="37" t="s">
        <v>387</v>
      </c>
      <c r="B1282" s="22" t="s">
        <v>49</v>
      </c>
      <c r="C1282" s="28">
        <v>849.17027067000004</v>
      </c>
      <c r="D1282" s="24" t="str">
        <f t="shared" si="327"/>
        <v>N/A</v>
      </c>
      <c r="E1282" s="28">
        <v>843.27058714999998</v>
      </c>
      <c r="F1282" s="24" t="str">
        <f t="shared" si="328"/>
        <v>N/A</v>
      </c>
      <c r="G1282" s="28">
        <v>886.41403575000004</v>
      </c>
      <c r="H1282" s="24" t="str">
        <f t="shared" si="329"/>
        <v>N/A</v>
      </c>
      <c r="I1282" s="25">
        <v>-0.69499999999999995</v>
      </c>
      <c r="J1282" s="25">
        <v>5.1159999999999997</v>
      </c>
      <c r="K1282" s="26" t="s">
        <v>1191</v>
      </c>
      <c r="L1282" s="27" t="str">
        <f t="shared" si="331"/>
        <v>Yes</v>
      </c>
    </row>
    <row r="1283" spans="1:12" x14ac:dyDescent="0.25">
      <c r="A1283" s="37" t="s">
        <v>388</v>
      </c>
      <c r="B1283" s="22" t="s">
        <v>49</v>
      </c>
      <c r="C1283" s="28">
        <v>1477875506</v>
      </c>
      <c r="D1283" s="24" t="str">
        <f t="shared" si="327"/>
        <v>N/A</v>
      </c>
      <c r="E1283" s="28">
        <v>1869416654</v>
      </c>
      <c r="F1283" s="24" t="str">
        <f t="shared" si="328"/>
        <v>N/A</v>
      </c>
      <c r="G1283" s="28">
        <v>2113263367</v>
      </c>
      <c r="H1283" s="24" t="str">
        <f t="shared" si="329"/>
        <v>N/A</v>
      </c>
      <c r="I1283" s="25">
        <v>26.49</v>
      </c>
      <c r="J1283" s="25">
        <v>13.04</v>
      </c>
      <c r="K1283" s="26" t="s">
        <v>1191</v>
      </c>
      <c r="L1283" s="27" t="str">
        <f t="shared" si="331"/>
        <v>Yes</v>
      </c>
    </row>
    <row r="1284" spans="1:12" x14ac:dyDescent="0.25">
      <c r="A1284" s="77" t="s">
        <v>624</v>
      </c>
      <c r="B1284" s="23" t="s">
        <v>49</v>
      </c>
      <c r="C1284" s="23">
        <v>422846</v>
      </c>
      <c r="D1284" s="24" t="str">
        <f t="shared" si="327"/>
        <v>N/A</v>
      </c>
      <c r="E1284" s="23">
        <v>394648</v>
      </c>
      <c r="F1284" s="24" t="str">
        <f t="shared" si="328"/>
        <v>N/A</v>
      </c>
      <c r="G1284" s="23">
        <v>423872</v>
      </c>
      <c r="H1284" s="24" t="str">
        <f t="shared" si="329"/>
        <v>N/A</v>
      </c>
      <c r="I1284" s="25">
        <v>-6.67</v>
      </c>
      <c r="J1284" s="25">
        <v>7.4050000000000002</v>
      </c>
      <c r="K1284" s="30" t="s">
        <v>1191</v>
      </c>
      <c r="L1284" s="27" t="str">
        <f t="shared" si="331"/>
        <v>Yes</v>
      </c>
    </row>
    <row r="1285" spans="1:12" x14ac:dyDescent="0.25">
      <c r="A1285" s="37" t="s">
        <v>389</v>
      </c>
      <c r="B1285" s="22" t="s">
        <v>49</v>
      </c>
      <c r="C1285" s="28">
        <v>3495.0679584999998</v>
      </c>
      <c r="D1285" s="24" t="str">
        <f t="shared" si="327"/>
        <v>N/A</v>
      </c>
      <c r="E1285" s="28">
        <v>4736.9216465999998</v>
      </c>
      <c r="F1285" s="24" t="str">
        <f t="shared" si="328"/>
        <v>N/A</v>
      </c>
      <c r="G1285" s="28">
        <v>4985.6168065000002</v>
      </c>
      <c r="H1285" s="24" t="str">
        <f t="shared" si="329"/>
        <v>N/A</v>
      </c>
      <c r="I1285" s="25">
        <v>35.53</v>
      </c>
      <c r="J1285" s="25">
        <v>5.25</v>
      </c>
      <c r="K1285" s="26" t="s">
        <v>1191</v>
      </c>
      <c r="L1285" s="27" t="str">
        <f t="shared" si="331"/>
        <v>Yes</v>
      </c>
    </row>
    <row r="1286" spans="1:12" x14ac:dyDescent="0.25">
      <c r="A1286" s="37" t="s">
        <v>390</v>
      </c>
      <c r="B1286" s="22" t="s">
        <v>49</v>
      </c>
      <c r="C1286" s="28">
        <v>83396199</v>
      </c>
      <c r="D1286" s="24" t="str">
        <f t="shared" si="327"/>
        <v>N/A</v>
      </c>
      <c r="E1286" s="28">
        <v>109905770</v>
      </c>
      <c r="F1286" s="24" t="str">
        <f t="shared" si="328"/>
        <v>N/A</v>
      </c>
      <c r="G1286" s="28">
        <v>140406736</v>
      </c>
      <c r="H1286" s="24" t="str">
        <f t="shared" si="329"/>
        <v>N/A</v>
      </c>
      <c r="I1286" s="25">
        <v>31.79</v>
      </c>
      <c r="J1286" s="25">
        <v>27.75</v>
      </c>
      <c r="K1286" s="26" t="s">
        <v>1191</v>
      </c>
      <c r="L1286" s="27" t="str">
        <f t="shared" si="331"/>
        <v>Yes</v>
      </c>
    </row>
    <row r="1287" spans="1:12" x14ac:dyDescent="0.25">
      <c r="A1287" s="37" t="s">
        <v>38</v>
      </c>
      <c r="B1287" s="22" t="s">
        <v>49</v>
      </c>
      <c r="C1287" s="23">
        <v>141346</v>
      </c>
      <c r="D1287" s="24" t="str">
        <f t="shared" si="327"/>
        <v>N/A</v>
      </c>
      <c r="E1287" s="23">
        <v>143221</v>
      </c>
      <c r="F1287" s="24" t="str">
        <f t="shared" si="328"/>
        <v>N/A</v>
      </c>
      <c r="G1287" s="23">
        <v>175802</v>
      </c>
      <c r="H1287" s="24" t="str">
        <f t="shared" si="329"/>
        <v>N/A</v>
      </c>
      <c r="I1287" s="25">
        <v>1.327</v>
      </c>
      <c r="J1287" s="25">
        <v>22.75</v>
      </c>
      <c r="K1287" s="26" t="s">
        <v>1191</v>
      </c>
      <c r="L1287" s="27" t="str">
        <f t="shared" si="331"/>
        <v>Yes</v>
      </c>
    </row>
    <row r="1288" spans="1:12" x14ac:dyDescent="0.25">
      <c r="A1288" s="37" t="s">
        <v>391</v>
      </c>
      <c r="B1288" s="22" t="s">
        <v>49</v>
      </c>
      <c r="C1288" s="28">
        <v>590.01456709000001</v>
      </c>
      <c r="D1288" s="24" t="str">
        <f t="shared" si="327"/>
        <v>N/A</v>
      </c>
      <c r="E1288" s="28">
        <v>767.38585822000005</v>
      </c>
      <c r="F1288" s="24" t="str">
        <f t="shared" si="328"/>
        <v>N/A</v>
      </c>
      <c r="G1288" s="28">
        <v>798.66404250000005</v>
      </c>
      <c r="H1288" s="24" t="str">
        <f t="shared" si="329"/>
        <v>N/A</v>
      </c>
      <c r="I1288" s="25">
        <v>30.06</v>
      </c>
      <c r="J1288" s="25">
        <v>4.0759999999999996</v>
      </c>
      <c r="K1288" s="26" t="s">
        <v>1191</v>
      </c>
      <c r="L1288" s="27" t="str">
        <f t="shared" si="331"/>
        <v>Yes</v>
      </c>
    </row>
    <row r="1289" spans="1:12" ht="12.75" customHeight="1" x14ac:dyDescent="0.25">
      <c r="A1289" s="37" t="s">
        <v>392</v>
      </c>
      <c r="B1289" s="22" t="s">
        <v>49</v>
      </c>
      <c r="C1289" s="28">
        <v>13034883</v>
      </c>
      <c r="D1289" s="24" t="str">
        <f t="shared" si="327"/>
        <v>N/A</v>
      </c>
      <c r="E1289" s="28">
        <v>36921890</v>
      </c>
      <c r="F1289" s="24" t="str">
        <f t="shared" si="328"/>
        <v>N/A</v>
      </c>
      <c r="G1289" s="28">
        <v>50036218</v>
      </c>
      <c r="H1289" s="24" t="str">
        <f t="shared" si="329"/>
        <v>N/A</v>
      </c>
      <c r="I1289" s="25">
        <v>183.3</v>
      </c>
      <c r="J1289" s="25">
        <v>35.520000000000003</v>
      </c>
      <c r="K1289" s="26" t="s">
        <v>1191</v>
      </c>
      <c r="L1289" s="27" t="str">
        <f t="shared" si="331"/>
        <v>No</v>
      </c>
    </row>
    <row r="1290" spans="1:12" x14ac:dyDescent="0.25">
      <c r="A1290" s="37" t="s">
        <v>393</v>
      </c>
      <c r="B1290" s="22" t="s">
        <v>49</v>
      </c>
      <c r="C1290" s="23">
        <v>3390</v>
      </c>
      <c r="D1290" s="24" t="str">
        <f t="shared" si="327"/>
        <v>N/A</v>
      </c>
      <c r="E1290" s="23">
        <v>4637</v>
      </c>
      <c r="F1290" s="24" t="str">
        <f t="shared" si="328"/>
        <v>N/A</v>
      </c>
      <c r="G1290" s="23">
        <v>17866</v>
      </c>
      <c r="H1290" s="24" t="str">
        <f t="shared" si="329"/>
        <v>N/A</v>
      </c>
      <c r="I1290" s="25">
        <v>36.78</v>
      </c>
      <c r="J1290" s="25">
        <v>285.3</v>
      </c>
      <c r="K1290" s="26" t="s">
        <v>1191</v>
      </c>
      <c r="L1290" s="27" t="str">
        <f t="shared" si="331"/>
        <v>No</v>
      </c>
    </row>
    <row r="1291" spans="1:12" x14ac:dyDescent="0.25">
      <c r="A1291" s="37" t="s">
        <v>394</v>
      </c>
      <c r="B1291" s="22" t="s">
        <v>49</v>
      </c>
      <c r="C1291" s="28">
        <v>3845.0982300999999</v>
      </c>
      <c r="D1291" s="24" t="str">
        <f t="shared" si="327"/>
        <v>N/A</v>
      </c>
      <c r="E1291" s="28">
        <v>7962.4520163999996</v>
      </c>
      <c r="F1291" s="24" t="str">
        <f t="shared" si="328"/>
        <v>N/A</v>
      </c>
      <c r="G1291" s="28">
        <v>2800.639091</v>
      </c>
      <c r="H1291" s="24" t="str">
        <f t="shared" si="329"/>
        <v>N/A</v>
      </c>
      <c r="I1291" s="25">
        <v>107.1</v>
      </c>
      <c r="J1291" s="25">
        <v>-64.8</v>
      </c>
      <c r="K1291" s="26" t="s">
        <v>1191</v>
      </c>
      <c r="L1291" s="27" t="str">
        <f t="shared" si="331"/>
        <v>No</v>
      </c>
    </row>
    <row r="1292" spans="1:12" ht="12.75" customHeight="1" x14ac:dyDescent="0.25">
      <c r="A1292" s="37" t="s">
        <v>395</v>
      </c>
      <c r="B1292" s="22" t="s">
        <v>49</v>
      </c>
      <c r="C1292" s="28">
        <v>175545148</v>
      </c>
      <c r="D1292" s="24" t="str">
        <f t="shared" si="327"/>
        <v>N/A</v>
      </c>
      <c r="E1292" s="28">
        <v>56429256</v>
      </c>
      <c r="F1292" s="24" t="str">
        <f t="shared" si="328"/>
        <v>N/A</v>
      </c>
      <c r="G1292" s="28">
        <v>36156070</v>
      </c>
      <c r="H1292" s="24" t="str">
        <f t="shared" si="329"/>
        <v>N/A</v>
      </c>
      <c r="I1292" s="25">
        <v>-67.900000000000006</v>
      </c>
      <c r="J1292" s="25">
        <v>-35.9</v>
      </c>
      <c r="K1292" s="26" t="s">
        <v>1191</v>
      </c>
      <c r="L1292" s="27" t="str">
        <f t="shared" si="331"/>
        <v>No</v>
      </c>
    </row>
    <row r="1293" spans="1:12" x14ac:dyDescent="0.25">
      <c r="A1293" s="37" t="s">
        <v>396</v>
      </c>
      <c r="B1293" s="22" t="s">
        <v>49</v>
      </c>
      <c r="C1293" s="23">
        <v>115137</v>
      </c>
      <c r="D1293" s="24" t="str">
        <f t="shared" si="327"/>
        <v>N/A</v>
      </c>
      <c r="E1293" s="23">
        <v>76399</v>
      </c>
      <c r="F1293" s="24" t="str">
        <f t="shared" si="328"/>
        <v>N/A</v>
      </c>
      <c r="G1293" s="23">
        <v>65456</v>
      </c>
      <c r="H1293" s="24" t="str">
        <f t="shared" si="329"/>
        <v>N/A</v>
      </c>
      <c r="I1293" s="25">
        <v>-33.6</v>
      </c>
      <c r="J1293" s="25">
        <v>-14.3</v>
      </c>
      <c r="K1293" s="26" t="s">
        <v>1191</v>
      </c>
      <c r="L1293" s="27" t="str">
        <f t="shared" si="331"/>
        <v>Yes</v>
      </c>
    </row>
    <row r="1294" spans="1:12" x14ac:dyDescent="0.25">
      <c r="A1294" s="37" t="s">
        <v>397</v>
      </c>
      <c r="B1294" s="22" t="s">
        <v>49</v>
      </c>
      <c r="C1294" s="28">
        <v>1524.6632099000001</v>
      </c>
      <c r="D1294" s="24" t="str">
        <f t="shared" si="327"/>
        <v>N/A</v>
      </c>
      <c r="E1294" s="28">
        <v>738.61249493000003</v>
      </c>
      <c r="F1294" s="24" t="str">
        <f t="shared" si="328"/>
        <v>N/A</v>
      </c>
      <c r="G1294" s="28">
        <v>552.37212783999996</v>
      </c>
      <c r="H1294" s="24" t="str">
        <f t="shared" si="329"/>
        <v>N/A</v>
      </c>
      <c r="I1294" s="25">
        <v>-51.6</v>
      </c>
      <c r="J1294" s="25">
        <v>-25.2</v>
      </c>
      <c r="K1294" s="26" t="s">
        <v>1191</v>
      </c>
      <c r="L1294" s="27" t="str">
        <f t="shared" si="331"/>
        <v>Yes</v>
      </c>
    </row>
    <row r="1295" spans="1:12" x14ac:dyDescent="0.25">
      <c r="A1295" s="37" t="s">
        <v>398</v>
      </c>
      <c r="B1295" s="22" t="s">
        <v>49</v>
      </c>
      <c r="C1295" s="28">
        <v>153457337</v>
      </c>
      <c r="D1295" s="24" t="str">
        <f t="shared" si="327"/>
        <v>N/A</v>
      </c>
      <c r="E1295" s="28">
        <v>185766265</v>
      </c>
      <c r="F1295" s="24" t="str">
        <f t="shared" si="328"/>
        <v>N/A</v>
      </c>
      <c r="G1295" s="28">
        <v>218826489</v>
      </c>
      <c r="H1295" s="24" t="str">
        <f t="shared" si="329"/>
        <v>N/A</v>
      </c>
      <c r="I1295" s="25">
        <v>21.05</v>
      </c>
      <c r="J1295" s="25">
        <v>17.8</v>
      </c>
      <c r="K1295" s="26" t="s">
        <v>1191</v>
      </c>
      <c r="L1295" s="27" t="str">
        <f t="shared" si="331"/>
        <v>Yes</v>
      </c>
    </row>
    <row r="1296" spans="1:12" x14ac:dyDescent="0.25">
      <c r="A1296" s="37" t="s">
        <v>399</v>
      </c>
      <c r="B1296" s="22" t="s">
        <v>49</v>
      </c>
      <c r="C1296" s="23">
        <v>32583</v>
      </c>
      <c r="D1296" s="24" t="str">
        <f t="shared" si="327"/>
        <v>N/A</v>
      </c>
      <c r="E1296" s="23">
        <v>34129</v>
      </c>
      <c r="F1296" s="24" t="str">
        <f t="shared" si="328"/>
        <v>N/A</v>
      </c>
      <c r="G1296" s="23">
        <v>38086</v>
      </c>
      <c r="H1296" s="24" t="str">
        <f t="shared" si="329"/>
        <v>N/A</v>
      </c>
      <c r="I1296" s="25">
        <v>4.7450000000000001</v>
      </c>
      <c r="J1296" s="25">
        <v>11.59</v>
      </c>
      <c r="K1296" s="26" t="s">
        <v>1191</v>
      </c>
      <c r="L1296" s="27" t="str">
        <f t="shared" si="331"/>
        <v>Yes</v>
      </c>
    </row>
    <row r="1297" spans="1:12" x14ac:dyDescent="0.25">
      <c r="A1297" s="37" t="s">
        <v>400</v>
      </c>
      <c r="B1297" s="22" t="s">
        <v>49</v>
      </c>
      <c r="C1297" s="28">
        <v>4709.7362734999997</v>
      </c>
      <c r="D1297" s="24" t="str">
        <f t="shared" si="327"/>
        <v>N/A</v>
      </c>
      <c r="E1297" s="28">
        <v>5443.0620587000003</v>
      </c>
      <c r="F1297" s="24" t="str">
        <f t="shared" si="328"/>
        <v>N/A</v>
      </c>
      <c r="G1297" s="28">
        <v>5745.5886415000004</v>
      </c>
      <c r="H1297" s="24" t="str">
        <f t="shared" si="329"/>
        <v>N/A</v>
      </c>
      <c r="I1297" s="25">
        <v>15.57</v>
      </c>
      <c r="J1297" s="25">
        <v>5.5579999999999998</v>
      </c>
      <c r="K1297" s="26" t="s">
        <v>1191</v>
      </c>
      <c r="L1297" s="27" t="str">
        <f t="shared" si="331"/>
        <v>Yes</v>
      </c>
    </row>
    <row r="1298" spans="1:12" ht="12.75" customHeight="1" x14ac:dyDescent="0.25">
      <c r="A1298" s="37" t="s">
        <v>401</v>
      </c>
      <c r="B1298" s="22" t="s">
        <v>49</v>
      </c>
      <c r="C1298" s="28">
        <v>10787565</v>
      </c>
      <c r="D1298" s="24" t="str">
        <f t="shared" si="327"/>
        <v>N/A</v>
      </c>
      <c r="E1298" s="28">
        <v>14592999</v>
      </c>
      <c r="F1298" s="24" t="str">
        <f t="shared" si="328"/>
        <v>N/A</v>
      </c>
      <c r="G1298" s="28">
        <v>22164950</v>
      </c>
      <c r="H1298" s="24" t="str">
        <f t="shared" si="329"/>
        <v>N/A</v>
      </c>
      <c r="I1298" s="25">
        <v>35.28</v>
      </c>
      <c r="J1298" s="25">
        <v>51.89</v>
      </c>
      <c r="K1298" s="26" t="s">
        <v>1191</v>
      </c>
      <c r="L1298" s="27" t="str">
        <f t="shared" si="331"/>
        <v>No</v>
      </c>
    </row>
    <row r="1299" spans="1:12" x14ac:dyDescent="0.25">
      <c r="A1299" s="37" t="s">
        <v>625</v>
      </c>
      <c r="B1299" s="22" t="s">
        <v>49</v>
      </c>
      <c r="C1299" s="23">
        <v>9924</v>
      </c>
      <c r="D1299" s="24" t="str">
        <f t="shared" si="327"/>
        <v>N/A</v>
      </c>
      <c r="E1299" s="23">
        <v>9992</v>
      </c>
      <c r="F1299" s="24" t="str">
        <f t="shared" si="328"/>
        <v>N/A</v>
      </c>
      <c r="G1299" s="23">
        <v>15089</v>
      </c>
      <c r="H1299" s="24" t="str">
        <f t="shared" si="329"/>
        <v>N/A</v>
      </c>
      <c r="I1299" s="25">
        <v>0.68520000000000003</v>
      </c>
      <c r="J1299" s="25">
        <v>51.01</v>
      </c>
      <c r="K1299" s="26" t="s">
        <v>1191</v>
      </c>
      <c r="L1299" s="27" t="str">
        <f t="shared" si="331"/>
        <v>No</v>
      </c>
    </row>
    <row r="1300" spans="1:12" x14ac:dyDescent="0.25">
      <c r="A1300" s="37" t="s">
        <v>402</v>
      </c>
      <c r="B1300" s="22" t="s">
        <v>49</v>
      </c>
      <c r="C1300" s="28">
        <v>1087.0178355999999</v>
      </c>
      <c r="D1300" s="24" t="str">
        <f t="shared" si="327"/>
        <v>N/A</v>
      </c>
      <c r="E1300" s="28">
        <v>1460.4682746000001</v>
      </c>
      <c r="F1300" s="24" t="str">
        <f t="shared" si="328"/>
        <v>N/A</v>
      </c>
      <c r="G1300" s="28">
        <v>1468.9475777</v>
      </c>
      <c r="H1300" s="24" t="str">
        <f t="shared" si="329"/>
        <v>N/A</v>
      </c>
      <c r="I1300" s="25">
        <v>34.36</v>
      </c>
      <c r="J1300" s="25">
        <v>0.5806</v>
      </c>
      <c r="K1300" s="26" t="s">
        <v>1191</v>
      </c>
      <c r="L1300" s="27" t="str">
        <f t="shared" si="331"/>
        <v>Yes</v>
      </c>
    </row>
    <row r="1301" spans="1:12" x14ac:dyDescent="0.25">
      <c r="A1301" s="37" t="s">
        <v>403</v>
      </c>
      <c r="B1301" s="22" t="s">
        <v>49</v>
      </c>
      <c r="C1301" s="28">
        <v>168128087</v>
      </c>
      <c r="D1301" s="24" t="str">
        <f t="shared" si="327"/>
        <v>N/A</v>
      </c>
      <c r="E1301" s="28">
        <v>170898318</v>
      </c>
      <c r="F1301" s="24" t="str">
        <f t="shared" si="328"/>
        <v>N/A</v>
      </c>
      <c r="G1301" s="28">
        <v>195268792</v>
      </c>
      <c r="H1301" s="24" t="str">
        <f t="shared" si="329"/>
        <v>N/A</v>
      </c>
      <c r="I1301" s="25">
        <v>1.6479999999999999</v>
      </c>
      <c r="J1301" s="25">
        <v>14.26</v>
      </c>
      <c r="K1301" s="26" t="s">
        <v>1191</v>
      </c>
      <c r="L1301" s="27" t="str">
        <f t="shared" si="331"/>
        <v>Yes</v>
      </c>
    </row>
    <row r="1302" spans="1:12" x14ac:dyDescent="0.25">
      <c r="A1302" s="37" t="s">
        <v>135</v>
      </c>
      <c r="B1302" s="22" t="s">
        <v>49</v>
      </c>
      <c r="C1302" s="23">
        <v>16431</v>
      </c>
      <c r="D1302" s="24" t="str">
        <f t="shared" si="327"/>
        <v>N/A</v>
      </c>
      <c r="E1302" s="23">
        <v>16207</v>
      </c>
      <c r="F1302" s="24" t="str">
        <f t="shared" si="328"/>
        <v>N/A</v>
      </c>
      <c r="G1302" s="23">
        <v>16705</v>
      </c>
      <c r="H1302" s="24" t="str">
        <f t="shared" si="329"/>
        <v>N/A</v>
      </c>
      <c r="I1302" s="25">
        <v>-1.36</v>
      </c>
      <c r="J1302" s="25">
        <v>3.073</v>
      </c>
      <c r="K1302" s="26" t="s">
        <v>1191</v>
      </c>
      <c r="L1302" s="27" t="str">
        <f t="shared" si="331"/>
        <v>Yes</v>
      </c>
    </row>
    <row r="1303" spans="1:12" x14ac:dyDescent="0.25">
      <c r="A1303" s="37" t="s">
        <v>404</v>
      </c>
      <c r="B1303" s="22" t="s">
        <v>49</v>
      </c>
      <c r="C1303" s="28">
        <v>10232.370945000001</v>
      </c>
      <c r="D1303" s="24" t="str">
        <f t="shared" si="327"/>
        <v>N/A</v>
      </c>
      <c r="E1303" s="28">
        <v>10544.722527</v>
      </c>
      <c r="F1303" s="24" t="str">
        <f t="shared" si="328"/>
        <v>N/A</v>
      </c>
      <c r="G1303" s="28">
        <v>11689.242263</v>
      </c>
      <c r="H1303" s="24" t="str">
        <f t="shared" si="329"/>
        <v>N/A</v>
      </c>
      <c r="I1303" s="25">
        <v>3.0529999999999999</v>
      </c>
      <c r="J1303" s="25">
        <v>10.85</v>
      </c>
      <c r="K1303" s="26" t="s">
        <v>1191</v>
      </c>
      <c r="L1303" s="27" t="str">
        <f t="shared" si="331"/>
        <v>Yes</v>
      </c>
    </row>
    <row r="1304" spans="1:12" x14ac:dyDescent="0.25">
      <c r="A1304" s="37" t="s">
        <v>951</v>
      </c>
      <c r="B1304" s="22" t="s">
        <v>49</v>
      </c>
      <c r="C1304" s="28" t="s">
        <v>49</v>
      </c>
      <c r="D1304" s="24" t="str">
        <f t="shared" si="327"/>
        <v>N/A</v>
      </c>
      <c r="E1304" s="28">
        <v>11115999</v>
      </c>
      <c r="F1304" s="24" t="str">
        <f t="shared" si="328"/>
        <v>N/A</v>
      </c>
      <c r="G1304" s="28">
        <v>13711943</v>
      </c>
      <c r="H1304" s="24" t="str">
        <f t="shared" si="329"/>
        <v>N/A</v>
      </c>
      <c r="I1304" s="25" t="s">
        <v>49</v>
      </c>
      <c r="J1304" s="25">
        <v>23.35</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105483</v>
      </c>
      <c r="F1305" s="24" t="str">
        <f t="shared" si="328"/>
        <v>N/A</v>
      </c>
      <c r="G1305" s="23">
        <v>127515</v>
      </c>
      <c r="H1305" s="24" t="str">
        <f t="shared" si="329"/>
        <v>N/A</v>
      </c>
      <c r="I1305" s="25" t="s">
        <v>49</v>
      </c>
      <c r="J1305" s="25">
        <v>20.89</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105.38190040000001</v>
      </c>
      <c r="F1306" s="24" t="str">
        <f t="shared" si="328"/>
        <v>N/A</v>
      </c>
      <c r="G1306" s="28">
        <v>107.53200016</v>
      </c>
      <c r="H1306" s="24" t="str">
        <f t="shared" si="329"/>
        <v>N/A</v>
      </c>
      <c r="I1306" s="25" t="s">
        <v>49</v>
      </c>
      <c r="J1306" s="25">
        <v>2.04</v>
      </c>
      <c r="K1306" s="26" t="s">
        <v>1191</v>
      </c>
      <c r="L1306" s="27" t="str">
        <f t="shared" si="332"/>
        <v>Yes</v>
      </c>
    </row>
    <row r="1307" spans="1:12" x14ac:dyDescent="0.25">
      <c r="A1307" s="37" t="s">
        <v>954</v>
      </c>
      <c r="B1307" s="22" t="s">
        <v>49</v>
      </c>
      <c r="C1307" s="28" t="s">
        <v>49</v>
      </c>
      <c r="D1307" s="24" t="str">
        <f t="shared" si="327"/>
        <v>N/A</v>
      </c>
      <c r="E1307" s="28">
        <v>1339653</v>
      </c>
      <c r="F1307" s="24" t="str">
        <f t="shared" si="328"/>
        <v>N/A</v>
      </c>
      <c r="G1307" s="28">
        <v>2177349</v>
      </c>
      <c r="H1307" s="24" t="str">
        <f t="shared" si="329"/>
        <v>N/A</v>
      </c>
      <c r="I1307" s="25" t="s">
        <v>49</v>
      </c>
      <c r="J1307" s="25">
        <v>62.53</v>
      </c>
      <c r="K1307" s="26" t="s">
        <v>1191</v>
      </c>
      <c r="L1307" s="27" t="str">
        <f t="shared" si="332"/>
        <v>No</v>
      </c>
    </row>
    <row r="1308" spans="1:12" x14ac:dyDescent="0.25">
      <c r="A1308" s="37" t="s">
        <v>955</v>
      </c>
      <c r="B1308" s="22" t="s">
        <v>49</v>
      </c>
      <c r="C1308" s="23" t="s">
        <v>49</v>
      </c>
      <c r="D1308" s="24" t="str">
        <f t="shared" si="327"/>
        <v>N/A</v>
      </c>
      <c r="E1308" s="23">
        <v>32</v>
      </c>
      <c r="F1308" s="24" t="str">
        <f t="shared" si="328"/>
        <v>N/A</v>
      </c>
      <c r="G1308" s="23">
        <v>145</v>
      </c>
      <c r="H1308" s="24" t="str">
        <f t="shared" si="329"/>
        <v>N/A</v>
      </c>
      <c r="I1308" s="25" t="s">
        <v>49</v>
      </c>
      <c r="J1308" s="25">
        <v>353.1</v>
      </c>
      <c r="K1308" s="26" t="s">
        <v>1191</v>
      </c>
      <c r="L1308" s="27" t="str">
        <f t="shared" si="332"/>
        <v>No</v>
      </c>
    </row>
    <row r="1309" spans="1:12" x14ac:dyDescent="0.25">
      <c r="A1309" s="37" t="s">
        <v>956</v>
      </c>
      <c r="B1309" s="22" t="s">
        <v>49</v>
      </c>
      <c r="C1309" s="28" t="s">
        <v>49</v>
      </c>
      <c r="D1309" s="24" t="str">
        <f t="shared" si="327"/>
        <v>N/A</v>
      </c>
      <c r="E1309" s="28">
        <v>41864.15625</v>
      </c>
      <c r="F1309" s="24" t="str">
        <f t="shared" si="328"/>
        <v>N/A</v>
      </c>
      <c r="G1309" s="28">
        <v>15016.2</v>
      </c>
      <c r="H1309" s="24" t="str">
        <f t="shared" si="329"/>
        <v>N/A</v>
      </c>
      <c r="I1309" s="25" t="s">
        <v>49</v>
      </c>
      <c r="J1309" s="25">
        <v>-64.099999999999994</v>
      </c>
      <c r="K1309" s="26" t="s">
        <v>1191</v>
      </c>
      <c r="L1309" s="27" t="str">
        <f t="shared" si="332"/>
        <v>No</v>
      </c>
    </row>
    <row r="1310" spans="1:12" ht="12.75" customHeight="1" x14ac:dyDescent="0.25">
      <c r="A1310" s="37" t="s">
        <v>405</v>
      </c>
      <c r="B1310" s="22" t="s">
        <v>49</v>
      </c>
      <c r="C1310" s="28">
        <v>319981807</v>
      </c>
      <c r="D1310" s="24" t="str">
        <f t="shared" si="327"/>
        <v>N/A</v>
      </c>
      <c r="E1310" s="28">
        <v>336820046</v>
      </c>
      <c r="F1310" s="24" t="str">
        <f t="shared" si="328"/>
        <v>N/A</v>
      </c>
      <c r="G1310" s="28">
        <v>416016175</v>
      </c>
      <c r="H1310" s="24" t="str">
        <f t="shared" si="329"/>
        <v>N/A</v>
      </c>
      <c r="I1310" s="25">
        <v>5.2619999999999996</v>
      </c>
      <c r="J1310" s="25">
        <v>23.51</v>
      </c>
      <c r="K1310" s="26" t="s">
        <v>1191</v>
      </c>
      <c r="L1310" s="27" t="str">
        <f t="shared" si="331"/>
        <v>Yes</v>
      </c>
    </row>
    <row r="1311" spans="1:12" x14ac:dyDescent="0.25">
      <c r="A1311" s="37" t="s">
        <v>406</v>
      </c>
      <c r="B1311" s="22" t="s">
        <v>49</v>
      </c>
      <c r="C1311" s="23">
        <v>511739</v>
      </c>
      <c r="D1311" s="24" t="str">
        <f t="shared" si="327"/>
        <v>N/A</v>
      </c>
      <c r="E1311" s="23">
        <v>494725</v>
      </c>
      <c r="F1311" s="24" t="str">
        <f t="shared" si="328"/>
        <v>N/A</v>
      </c>
      <c r="G1311" s="23">
        <v>512993</v>
      </c>
      <c r="H1311" s="24" t="str">
        <f t="shared" si="329"/>
        <v>N/A</v>
      </c>
      <c r="I1311" s="25">
        <v>-3.32</v>
      </c>
      <c r="J1311" s="25">
        <v>3.6930000000000001</v>
      </c>
      <c r="K1311" s="26" t="s">
        <v>1191</v>
      </c>
      <c r="L1311" s="27" t="str">
        <f t="shared" si="331"/>
        <v>Yes</v>
      </c>
    </row>
    <row r="1312" spans="1:12" x14ac:dyDescent="0.25">
      <c r="A1312" s="37" t="s">
        <v>407</v>
      </c>
      <c r="B1312" s="22" t="s">
        <v>49</v>
      </c>
      <c r="C1312" s="28">
        <v>625.28321469000002</v>
      </c>
      <c r="D1312" s="24" t="str">
        <f t="shared" si="327"/>
        <v>N/A</v>
      </c>
      <c r="E1312" s="28">
        <v>680.82277224999996</v>
      </c>
      <c r="F1312" s="24" t="str">
        <f t="shared" si="328"/>
        <v>N/A</v>
      </c>
      <c r="G1312" s="28">
        <v>810.95877527000005</v>
      </c>
      <c r="H1312" s="24" t="str">
        <f t="shared" si="329"/>
        <v>N/A</v>
      </c>
      <c r="I1312" s="25">
        <v>8.8819999999999997</v>
      </c>
      <c r="J1312" s="25">
        <v>19.11</v>
      </c>
      <c r="K1312" s="26" t="s">
        <v>1191</v>
      </c>
      <c r="L1312" s="27" t="str">
        <f t="shared" si="331"/>
        <v>Yes</v>
      </c>
    </row>
    <row r="1313" spans="1:12" x14ac:dyDescent="0.25">
      <c r="A1313" s="37" t="s">
        <v>408</v>
      </c>
      <c r="B1313" s="22" t="s">
        <v>49</v>
      </c>
      <c r="C1313" s="28">
        <v>9900539</v>
      </c>
      <c r="D1313" s="24" t="str">
        <f t="shared" ref="D1313:D1321" si="333">IF($B1313="N/A","N/A",IF(C1313&gt;10,"No",IF(C1313&lt;-10,"No","Yes")))</f>
        <v>N/A</v>
      </c>
      <c r="E1313" s="28">
        <v>9680479</v>
      </c>
      <c r="F1313" s="24" t="str">
        <f t="shared" ref="F1313:F1321" si="334">IF($B1313="N/A","N/A",IF(E1313&gt;10,"No",IF(E1313&lt;-10,"No","Yes")))</f>
        <v>N/A</v>
      </c>
      <c r="G1313" s="28">
        <v>10910403</v>
      </c>
      <c r="H1313" s="24" t="str">
        <f t="shared" ref="H1313:H1321" si="335">IF($B1313="N/A","N/A",IF(G1313&gt;10,"No",IF(G1313&lt;-10,"No","Yes")))</f>
        <v>N/A</v>
      </c>
      <c r="I1313" s="25">
        <v>-2.2200000000000002</v>
      </c>
      <c r="J1313" s="25">
        <v>12.71</v>
      </c>
      <c r="K1313" s="26" t="s">
        <v>1191</v>
      </c>
      <c r="L1313" s="27" t="str">
        <f t="shared" ref="L1313:L1321" si="336">IF(J1313="Div by 0", "N/A", IF(K1313="N/A","N/A", IF(J1313&gt;VALUE(MID(K1313,1,2)), "No", IF(J1313&lt;-1*VALUE(MID(K1313,1,2)), "No", "Yes"))))</f>
        <v>Yes</v>
      </c>
    </row>
    <row r="1314" spans="1:12" x14ac:dyDescent="0.25">
      <c r="A1314" s="37" t="s">
        <v>136</v>
      </c>
      <c r="B1314" s="22" t="s">
        <v>49</v>
      </c>
      <c r="C1314" s="23">
        <v>518</v>
      </c>
      <c r="D1314" s="24" t="str">
        <f t="shared" si="333"/>
        <v>N/A</v>
      </c>
      <c r="E1314" s="23">
        <v>616</v>
      </c>
      <c r="F1314" s="24" t="str">
        <f t="shared" si="334"/>
        <v>N/A</v>
      </c>
      <c r="G1314" s="23">
        <v>660</v>
      </c>
      <c r="H1314" s="24" t="str">
        <f t="shared" si="335"/>
        <v>N/A</v>
      </c>
      <c r="I1314" s="25">
        <v>18.920000000000002</v>
      </c>
      <c r="J1314" s="25">
        <v>7.1429999999999998</v>
      </c>
      <c r="K1314" s="26" t="s">
        <v>1191</v>
      </c>
      <c r="L1314" s="27" t="str">
        <f t="shared" si="336"/>
        <v>Yes</v>
      </c>
    </row>
    <row r="1315" spans="1:12" x14ac:dyDescent="0.25">
      <c r="A1315" s="37" t="s">
        <v>409</v>
      </c>
      <c r="B1315" s="22" t="s">
        <v>49</v>
      </c>
      <c r="C1315" s="28">
        <v>19113.009653000001</v>
      </c>
      <c r="D1315" s="24" t="str">
        <f t="shared" si="333"/>
        <v>N/A</v>
      </c>
      <c r="E1315" s="28">
        <v>15715.063312</v>
      </c>
      <c r="F1315" s="24" t="str">
        <f t="shared" si="334"/>
        <v>N/A</v>
      </c>
      <c r="G1315" s="28">
        <v>16530.913636000001</v>
      </c>
      <c r="H1315" s="24" t="str">
        <f t="shared" si="335"/>
        <v>N/A</v>
      </c>
      <c r="I1315" s="25">
        <v>-17.8</v>
      </c>
      <c r="J1315" s="25">
        <v>5.1920000000000002</v>
      </c>
      <c r="K1315" s="26" t="s">
        <v>1191</v>
      </c>
      <c r="L1315" s="27" t="str">
        <f t="shared" si="336"/>
        <v>Yes</v>
      </c>
    </row>
    <row r="1316" spans="1:12" x14ac:dyDescent="0.25">
      <c r="A1316" s="37" t="s">
        <v>410</v>
      </c>
      <c r="B1316" s="22" t="s">
        <v>49</v>
      </c>
      <c r="C1316" s="28">
        <v>98133153</v>
      </c>
      <c r="D1316" s="24" t="str">
        <f t="shared" si="333"/>
        <v>N/A</v>
      </c>
      <c r="E1316" s="28">
        <v>76820351</v>
      </c>
      <c r="F1316" s="24" t="str">
        <f t="shared" si="334"/>
        <v>N/A</v>
      </c>
      <c r="G1316" s="28">
        <v>89005770</v>
      </c>
      <c r="H1316" s="24" t="str">
        <f t="shared" si="335"/>
        <v>N/A</v>
      </c>
      <c r="I1316" s="25">
        <v>-21.7</v>
      </c>
      <c r="J1316" s="25">
        <v>15.86</v>
      </c>
      <c r="K1316" s="26" t="s">
        <v>1191</v>
      </c>
      <c r="L1316" s="27" t="str">
        <f t="shared" si="336"/>
        <v>Yes</v>
      </c>
    </row>
    <row r="1317" spans="1:12" x14ac:dyDescent="0.25">
      <c r="A1317" s="37" t="s">
        <v>411</v>
      </c>
      <c r="B1317" s="22" t="s">
        <v>49</v>
      </c>
      <c r="C1317" s="23">
        <v>182245</v>
      </c>
      <c r="D1317" s="24" t="str">
        <f t="shared" si="333"/>
        <v>N/A</v>
      </c>
      <c r="E1317" s="23">
        <v>161260</v>
      </c>
      <c r="F1317" s="24" t="str">
        <f t="shared" si="334"/>
        <v>N/A</v>
      </c>
      <c r="G1317" s="23">
        <v>182531</v>
      </c>
      <c r="H1317" s="24" t="str">
        <f t="shared" si="335"/>
        <v>N/A</v>
      </c>
      <c r="I1317" s="25">
        <v>-11.5</v>
      </c>
      <c r="J1317" s="25">
        <v>13.19</v>
      </c>
      <c r="K1317" s="26" t="s">
        <v>1191</v>
      </c>
      <c r="L1317" s="27" t="str">
        <f t="shared" si="336"/>
        <v>Yes</v>
      </c>
    </row>
    <row r="1318" spans="1:12" x14ac:dyDescent="0.25">
      <c r="A1318" s="37" t="s">
        <v>412</v>
      </c>
      <c r="B1318" s="22" t="s">
        <v>49</v>
      </c>
      <c r="C1318" s="28">
        <v>538.46828719999996</v>
      </c>
      <c r="D1318" s="24" t="str">
        <f t="shared" si="333"/>
        <v>N/A</v>
      </c>
      <c r="E1318" s="28">
        <v>476.37573484000001</v>
      </c>
      <c r="F1318" s="24" t="str">
        <f t="shared" si="334"/>
        <v>N/A</v>
      </c>
      <c r="G1318" s="28">
        <v>487.62002071000001</v>
      </c>
      <c r="H1318" s="24" t="str">
        <f t="shared" si="335"/>
        <v>N/A</v>
      </c>
      <c r="I1318" s="25">
        <v>-11.5</v>
      </c>
      <c r="J1318" s="25">
        <v>2.36</v>
      </c>
      <c r="K1318" s="26" t="s">
        <v>1191</v>
      </c>
      <c r="L1318" s="27" t="str">
        <f t="shared" si="336"/>
        <v>Yes</v>
      </c>
    </row>
    <row r="1319" spans="1:12" x14ac:dyDescent="0.25">
      <c r="A1319" s="37" t="s">
        <v>413</v>
      </c>
      <c r="B1319" s="22" t="s">
        <v>49</v>
      </c>
      <c r="C1319" s="28">
        <v>94205259</v>
      </c>
      <c r="D1319" s="24" t="str">
        <f t="shared" si="333"/>
        <v>N/A</v>
      </c>
      <c r="E1319" s="28">
        <v>97179272</v>
      </c>
      <c r="F1319" s="24" t="str">
        <f t="shared" si="334"/>
        <v>N/A</v>
      </c>
      <c r="G1319" s="28">
        <v>101061314</v>
      </c>
      <c r="H1319" s="24" t="str">
        <f t="shared" si="335"/>
        <v>N/A</v>
      </c>
      <c r="I1319" s="25">
        <v>3.157</v>
      </c>
      <c r="J1319" s="25">
        <v>3.9950000000000001</v>
      </c>
      <c r="K1319" s="26" t="s">
        <v>1191</v>
      </c>
      <c r="L1319" s="27" t="str">
        <f t="shared" si="336"/>
        <v>Yes</v>
      </c>
    </row>
    <row r="1320" spans="1:12" x14ac:dyDescent="0.25">
      <c r="A1320" s="37" t="s">
        <v>137</v>
      </c>
      <c r="B1320" s="22" t="s">
        <v>49</v>
      </c>
      <c r="C1320" s="23">
        <v>19524</v>
      </c>
      <c r="D1320" s="24" t="str">
        <f t="shared" si="333"/>
        <v>N/A</v>
      </c>
      <c r="E1320" s="23">
        <v>19235</v>
      </c>
      <c r="F1320" s="24" t="str">
        <f t="shared" si="334"/>
        <v>N/A</v>
      </c>
      <c r="G1320" s="23">
        <v>19714</v>
      </c>
      <c r="H1320" s="24" t="str">
        <f t="shared" si="335"/>
        <v>N/A</v>
      </c>
      <c r="I1320" s="25">
        <v>-1.48</v>
      </c>
      <c r="J1320" s="25">
        <v>2.4900000000000002</v>
      </c>
      <c r="K1320" s="26" t="s">
        <v>1191</v>
      </c>
      <c r="L1320" s="27" t="str">
        <f t="shared" si="336"/>
        <v>Yes</v>
      </c>
    </row>
    <row r="1321" spans="1:12" x14ac:dyDescent="0.25">
      <c r="A1321" s="37" t="s">
        <v>414</v>
      </c>
      <c r="B1321" s="22" t="s">
        <v>49</v>
      </c>
      <c r="C1321" s="28">
        <v>4825.1003380000002</v>
      </c>
      <c r="D1321" s="24" t="str">
        <f t="shared" si="333"/>
        <v>N/A</v>
      </c>
      <c r="E1321" s="28">
        <v>5052.2106577000004</v>
      </c>
      <c r="F1321" s="24" t="str">
        <f t="shared" si="334"/>
        <v>N/A</v>
      </c>
      <c r="G1321" s="28">
        <v>5126.3728314999998</v>
      </c>
      <c r="H1321" s="24" t="str">
        <f t="shared" si="335"/>
        <v>N/A</v>
      </c>
      <c r="I1321" s="25">
        <v>4.7069999999999999</v>
      </c>
      <c r="J1321" s="25">
        <v>1.468</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675.16021264999995</v>
      </c>
      <c r="D1323" s="24" t="str">
        <f t="shared" ref="D1323:D1342" si="337">IF($B1323="N/A","N/A",IF(C1323&gt;10,"No",IF(C1323&lt;-10,"No","Yes")))</f>
        <v>N/A</v>
      </c>
      <c r="E1323" s="28">
        <v>664.39042886000004</v>
      </c>
      <c r="F1323" s="24" t="str">
        <f t="shared" ref="F1323:F1342" si="338">IF($B1323="N/A","N/A",IF(E1323&gt;10,"No",IF(E1323&lt;-10,"No","Yes")))</f>
        <v>N/A</v>
      </c>
      <c r="G1323" s="28">
        <v>723.96708764000005</v>
      </c>
      <c r="H1323" s="24" t="str">
        <f t="shared" ref="H1323:H1342" si="339">IF($B1323="N/A","N/A",IF(G1323&gt;10,"No",IF(G1323&lt;-10,"No","Yes")))</f>
        <v>N/A</v>
      </c>
      <c r="I1323" s="25">
        <v>-1.6</v>
      </c>
      <c r="J1323" s="25">
        <v>8.9670000000000005</v>
      </c>
      <c r="K1323" s="26" t="s">
        <v>1191</v>
      </c>
      <c r="L1323" s="27" t="str">
        <f t="shared" ref="L1323:L1342" si="340">IF(J1323="Div by 0", "N/A", IF(K1323="N/A","N/A", IF(J1323&gt;VALUE(MID(K1323,1,2)), "No", IF(J1323&lt;-1*VALUE(MID(K1323,1,2)), "No", "Yes"))))</f>
        <v>Yes</v>
      </c>
    </row>
    <row r="1324" spans="1:12" x14ac:dyDescent="0.25">
      <c r="A1324" s="39" t="s">
        <v>523</v>
      </c>
      <c r="B1324" s="22" t="s">
        <v>49</v>
      </c>
      <c r="C1324" s="28">
        <v>117.75212032</v>
      </c>
      <c r="D1324" s="24" t="str">
        <f t="shared" si="337"/>
        <v>N/A</v>
      </c>
      <c r="E1324" s="28">
        <v>99.853520805000002</v>
      </c>
      <c r="F1324" s="24" t="str">
        <f t="shared" si="338"/>
        <v>N/A</v>
      </c>
      <c r="G1324" s="28">
        <v>103.57903038000001</v>
      </c>
      <c r="H1324" s="24" t="str">
        <f t="shared" si="339"/>
        <v>N/A</v>
      </c>
      <c r="I1324" s="25">
        <v>-15.2</v>
      </c>
      <c r="J1324" s="25">
        <v>3.7309999999999999</v>
      </c>
      <c r="K1324" s="26" t="s">
        <v>1191</v>
      </c>
      <c r="L1324" s="27" t="str">
        <f t="shared" si="340"/>
        <v>Yes</v>
      </c>
    </row>
    <row r="1325" spans="1:12" x14ac:dyDescent="0.25">
      <c r="A1325" s="39" t="s">
        <v>526</v>
      </c>
      <c r="B1325" s="22" t="s">
        <v>49</v>
      </c>
      <c r="C1325" s="28">
        <v>1740.7619121</v>
      </c>
      <c r="D1325" s="24" t="str">
        <f t="shared" si="337"/>
        <v>N/A</v>
      </c>
      <c r="E1325" s="28">
        <v>1763.0852838999999</v>
      </c>
      <c r="F1325" s="24" t="str">
        <f t="shared" si="338"/>
        <v>N/A</v>
      </c>
      <c r="G1325" s="28">
        <v>1870.5969192</v>
      </c>
      <c r="H1325" s="24" t="str">
        <f t="shared" si="339"/>
        <v>N/A</v>
      </c>
      <c r="I1325" s="25">
        <v>1.282</v>
      </c>
      <c r="J1325" s="25">
        <v>6.0979999999999999</v>
      </c>
      <c r="K1325" s="26" t="s">
        <v>1191</v>
      </c>
      <c r="L1325" s="27" t="str">
        <f t="shared" si="340"/>
        <v>Yes</v>
      </c>
    </row>
    <row r="1326" spans="1:12" x14ac:dyDescent="0.25">
      <c r="A1326" s="39" t="s">
        <v>529</v>
      </c>
      <c r="B1326" s="22" t="s">
        <v>49</v>
      </c>
      <c r="C1326" s="28">
        <v>462.62933728000002</v>
      </c>
      <c r="D1326" s="24" t="str">
        <f t="shared" si="337"/>
        <v>N/A</v>
      </c>
      <c r="E1326" s="28">
        <v>472.126755</v>
      </c>
      <c r="F1326" s="24" t="str">
        <f t="shared" si="338"/>
        <v>N/A</v>
      </c>
      <c r="G1326" s="28">
        <v>448.05703837999999</v>
      </c>
      <c r="H1326" s="24" t="str">
        <f t="shared" si="339"/>
        <v>N/A</v>
      </c>
      <c r="I1326" s="25">
        <v>2.0529999999999999</v>
      </c>
      <c r="J1326" s="25">
        <v>-5.0999999999999996</v>
      </c>
      <c r="K1326" s="26" t="s">
        <v>1191</v>
      </c>
      <c r="L1326" s="27" t="str">
        <f t="shared" si="340"/>
        <v>Yes</v>
      </c>
    </row>
    <row r="1327" spans="1:12" x14ac:dyDescent="0.25">
      <c r="A1327" s="39" t="s">
        <v>531</v>
      </c>
      <c r="B1327" s="22" t="s">
        <v>49</v>
      </c>
      <c r="C1327" s="28">
        <v>702.25380079000001</v>
      </c>
      <c r="D1327" s="24" t="str">
        <f t="shared" si="337"/>
        <v>N/A</v>
      </c>
      <c r="E1327" s="28">
        <v>595.69506058000002</v>
      </c>
      <c r="F1327" s="24" t="str">
        <f t="shared" si="338"/>
        <v>N/A</v>
      </c>
      <c r="G1327" s="28">
        <v>954.27237069</v>
      </c>
      <c r="H1327" s="24" t="str">
        <f t="shared" si="339"/>
        <v>N/A</v>
      </c>
      <c r="I1327" s="25">
        <v>-15.2</v>
      </c>
      <c r="J1327" s="25">
        <v>60.19</v>
      </c>
      <c r="K1327" s="26" t="s">
        <v>1191</v>
      </c>
      <c r="L1327" s="27" t="str">
        <f t="shared" si="340"/>
        <v>No</v>
      </c>
    </row>
    <row r="1328" spans="1:12" x14ac:dyDescent="0.25">
      <c r="A1328" s="37" t="s">
        <v>567</v>
      </c>
      <c r="B1328" s="22" t="s">
        <v>49</v>
      </c>
      <c r="C1328" s="28">
        <v>1438.655291</v>
      </c>
      <c r="D1328" s="24" t="str">
        <f t="shared" si="337"/>
        <v>N/A</v>
      </c>
      <c r="E1328" s="28">
        <v>1465.2483233999999</v>
      </c>
      <c r="F1328" s="24" t="str">
        <f t="shared" si="338"/>
        <v>N/A</v>
      </c>
      <c r="G1328" s="28">
        <v>1574.6959531</v>
      </c>
      <c r="H1328" s="24" t="str">
        <f t="shared" si="339"/>
        <v>N/A</v>
      </c>
      <c r="I1328" s="25">
        <v>1.8480000000000001</v>
      </c>
      <c r="J1328" s="25">
        <v>7.47</v>
      </c>
      <c r="K1328" s="26" t="s">
        <v>1191</v>
      </c>
      <c r="L1328" s="27" t="str">
        <f t="shared" si="340"/>
        <v>Yes</v>
      </c>
    </row>
    <row r="1329" spans="1:12" x14ac:dyDescent="0.25">
      <c r="A1329" s="39" t="s">
        <v>523</v>
      </c>
      <c r="B1329" s="22" t="s">
        <v>49</v>
      </c>
      <c r="C1329" s="28">
        <v>6158.0135247999997</v>
      </c>
      <c r="D1329" s="24" t="str">
        <f t="shared" si="337"/>
        <v>N/A</v>
      </c>
      <c r="E1329" s="28">
        <v>7024.8018665</v>
      </c>
      <c r="F1329" s="24" t="str">
        <f t="shared" si="338"/>
        <v>N/A</v>
      </c>
      <c r="G1329" s="28">
        <v>7798.0485436999998</v>
      </c>
      <c r="H1329" s="24" t="str">
        <f t="shared" si="339"/>
        <v>N/A</v>
      </c>
      <c r="I1329" s="25">
        <v>14.08</v>
      </c>
      <c r="J1329" s="25">
        <v>11.01</v>
      </c>
      <c r="K1329" s="26" t="s">
        <v>1191</v>
      </c>
      <c r="L1329" s="27" t="str">
        <f t="shared" si="340"/>
        <v>Yes</v>
      </c>
    </row>
    <row r="1330" spans="1:12" x14ac:dyDescent="0.25">
      <c r="A1330" s="39" t="s">
        <v>526</v>
      </c>
      <c r="B1330" s="22" t="s">
        <v>49</v>
      </c>
      <c r="C1330" s="28">
        <v>3549.3922185000001</v>
      </c>
      <c r="D1330" s="24" t="str">
        <f t="shared" si="337"/>
        <v>N/A</v>
      </c>
      <c r="E1330" s="28">
        <v>3861.8230128999999</v>
      </c>
      <c r="F1330" s="24" t="str">
        <f t="shared" si="338"/>
        <v>N/A</v>
      </c>
      <c r="G1330" s="28">
        <v>3713.5368650999999</v>
      </c>
      <c r="H1330" s="24" t="str">
        <f t="shared" si="339"/>
        <v>N/A</v>
      </c>
      <c r="I1330" s="25">
        <v>8.8019999999999996</v>
      </c>
      <c r="J1330" s="25">
        <v>-3.84</v>
      </c>
      <c r="K1330" s="26" t="s">
        <v>1191</v>
      </c>
      <c r="L1330" s="27" t="str">
        <f t="shared" si="340"/>
        <v>Yes</v>
      </c>
    </row>
    <row r="1331" spans="1:12" x14ac:dyDescent="0.25">
      <c r="A1331" s="39" t="s">
        <v>529</v>
      </c>
      <c r="B1331" s="22" t="s">
        <v>49</v>
      </c>
      <c r="C1331" s="28">
        <v>37.650556340999998</v>
      </c>
      <c r="D1331" s="24" t="str">
        <f t="shared" si="337"/>
        <v>N/A</v>
      </c>
      <c r="E1331" s="28">
        <v>15.155397203</v>
      </c>
      <c r="F1331" s="24" t="str">
        <f t="shared" si="338"/>
        <v>N/A</v>
      </c>
      <c r="G1331" s="28">
        <v>16.492747974</v>
      </c>
      <c r="H1331" s="24" t="str">
        <f t="shared" si="339"/>
        <v>N/A</v>
      </c>
      <c r="I1331" s="25">
        <v>-59.7</v>
      </c>
      <c r="J1331" s="25">
        <v>8.8239999999999998</v>
      </c>
      <c r="K1331" s="26" t="s">
        <v>1191</v>
      </c>
      <c r="L1331" s="27" t="str">
        <f t="shared" si="340"/>
        <v>Yes</v>
      </c>
    </row>
    <row r="1332" spans="1:12" x14ac:dyDescent="0.25">
      <c r="A1332" s="39" t="s">
        <v>531</v>
      </c>
      <c r="B1332" s="22" t="s">
        <v>49</v>
      </c>
      <c r="C1332" s="28">
        <v>1.3122575384999999</v>
      </c>
      <c r="D1332" s="24" t="str">
        <f t="shared" si="337"/>
        <v>N/A</v>
      </c>
      <c r="E1332" s="28">
        <v>1.1242752802</v>
      </c>
      <c r="F1332" s="24" t="str">
        <f t="shared" si="338"/>
        <v>N/A</v>
      </c>
      <c r="G1332" s="28">
        <v>2.1424782007999998</v>
      </c>
      <c r="H1332" s="24" t="str">
        <f t="shared" si="339"/>
        <v>N/A</v>
      </c>
      <c r="I1332" s="25">
        <v>-14.3</v>
      </c>
      <c r="J1332" s="25">
        <v>90.57</v>
      </c>
      <c r="K1332" s="26" t="s">
        <v>1191</v>
      </c>
      <c r="L1332" s="27" t="str">
        <f t="shared" si="340"/>
        <v>No</v>
      </c>
    </row>
    <row r="1333" spans="1:12" x14ac:dyDescent="0.25">
      <c r="A1333" s="37" t="s">
        <v>220</v>
      </c>
      <c r="B1333" s="22" t="s">
        <v>49</v>
      </c>
      <c r="C1333" s="28">
        <v>523.15694969000003</v>
      </c>
      <c r="D1333" s="24" t="str">
        <f t="shared" si="337"/>
        <v>N/A</v>
      </c>
      <c r="E1333" s="28">
        <v>490.19558826000002</v>
      </c>
      <c r="F1333" s="24" t="str">
        <f t="shared" si="338"/>
        <v>N/A</v>
      </c>
      <c r="G1333" s="28">
        <v>549.00132006000001</v>
      </c>
      <c r="H1333" s="24" t="str">
        <f t="shared" si="339"/>
        <v>N/A</v>
      </c>
      <c r="I1333" s="25">
        <v>-6.3</v>
      </c>
      <c r="J1333" s="25">
        <v>12</v>
      </c>
      <c r="K1333" s="26" t="s">
        <v>1191</v>
      </c>
      <c r="L1333" s="27" t="str">
        <f t="shared" si="340"/>
        <v>Yes</v>
      </c>
    </row>
    <row r="1334" spans="1:12" x14ac:dyDescent="0.25">
      <c r="A1334" s="39" t="s">
        <v>523</v>
      </c>
      <c r="B1334" s="22" t="s">
        <v>49</v>
      </c>
      <c r="C1334" s="28">
        <v>116.15855455000001</v>
      </c>
      <c r="D1334" s="24" t="str">
        <f t="shared" si="337"/>
        <v>N/A</v>
      </c>
      <c r="E1334" s="28">
        <v>112.49741619</v>
      </c>
      <c r="F1334" s="24" t="str">
        <f t="shared" si="338"/>
        <v>N/A</v>
      </c>
      <c r="G1334" s="28">
        <v>116.63247982</v>
      </c>
      <c r="H1334" s="24" t="str">
        <f t="shared" si="339"/>
        <v>N/A</v>
      </c>
      <c r="I1334" s="25">
        <v>-3.15</v>
      </c>
      <c r="J1334" s="25">
        <v>3.6760000000000002</v>
      </c>
      <c r="K1334" s="26" t="s">
        <v>1191</v>
      </c>
      <c r="L1334" s="27" t="str">
        <f t="shared" si="340"/>
        <v>Yes</v>
      </c>
    </row>
    <row r="1335" spans="1:12" x14ac:dyDescent="0.25">
      <c r="A1335" s="39" t="s">
        <v>526</v>
      </c>
      <c r="B1335" s="22" t="s">
        <v>49</v>
      </c>
      <c r="C1335" s="28">
        <v>1588.7180552</v>
      </c>
      <c r="D1335" s="24" t="str">
        <f t="shared" si="337"/>
        <v>N/A</v>
      </c>
      <c r="E1335" s="28">
        <v>1693.2121701000001</v>
      </c>
      <c r="F1335" s="24" t="str">
        <f t="shared" si="338"/>
        <v>N/A</v>
      </c>
      <c r="G1335" s="28">
        <v>1763.736128</v>
      </c>
      <c r="H1335" s="24" t="str">
        <f t="shared" si="339"/>
        <v>N/A</v>
      </c>
      <c r="I1335" s="25">
        <v>6.577</v>
      </c>
      <c r="J1335" s="25">
        <v>4.165</v>
      </c>
      <c r="K1335" s="26" t="s">
        <v>1191</v>
      </c>
      <c r="L1335" s="27" t="str">
        <f t="shared" si="340"/>
        <v>Yes</v>
      </c>
    </row>
    <row r="1336" spans="1:12" x14ac:dyDescent="0.25">
      <c r="A1336" s="39" t="s">
        <v>529</v>
      </c>
      <c r="B1336" s="22" t="s">
        <v>49</v>
      </c>
      <c r="C1336" s="28">
        <v>359.49344365000002</v>
      </c>
      <c r="D1336" s="24" t="str">
        <f t="shared" si="337"/>
        <v>N/A</v>
      </c>
      <c r="E1336" s="28">
        <v>295.42913741000001</v>
      </c>
      <c r="F1336" s="24" t="str">
        <f t="shared" si="338"/>
        <v>N/A</v>
      </c>
      <c r="G1336" s="28">
        <v>305.55146116999998</v>
      </c>
      <c r="H1336" s="24" t="str">
        <f t="shared" si="339"/>
        <v>N/A</v>
      </c>
      <c r="I1336" s="25">
        <v>-17.8</v>
      </c>
      <c r="J1336" s="25">
        <v>3.4260000000000002</v>
      </c>
      <c r="K1336" s="26" t="s">
        <v>1191</v>
      </c>
      <c r="L1336" s="27" t="str">
        <f t="shared" si="340"/>
        <v>Yes</v>
      </c>
    </row>
    <row r="1337" spans="1:12" x14ac:dyDescent="0.25">
      <c r="A1337" s="39" t="s">
        <v>531</v>
      </c>
      <c r="B1337" s="22" t="s">
        <v>49</v>
      </c>
      <c r="C1337" s="28">
        <v>234.87401850000001</v>
      </c>
      <c r="D1337" s="24" t="str">
        <f t="shared" si="337"/>
        <v>N/A</v>
      </c>
      <c r="E1337" s="28">
        <v>195.46974084999999</v>
      </c>
      <c r="F1337" s="24" t="str">
        <f t="shared" si="338"/>
        <v>N/A</v>
      </c>
      <c r="G1337" s="28">
        <v>286.31833489000002</v>
      </c>
      <c r="H1337" s="24" t="str">
        <f t="shared" si="339"/>
        <v>N/A</v>
      </c>
      <c r="I1337" s="25">
        <v>-16.8</v>
      </c>
      <c r="J1337" s="25">
        <v>46.48</v>
      </c>
      <c r="K1337" s="26" t="s">
        <v>1191</v>
      </c>
      <c r="L1337" s="27" t="str">
        <f t="shared" si="340"/>
        <v>No</v>
      </c>
    </row>
    <row r="1338" spans="1:12" x14ac:dyDescent="0.25">
      <c r="A1338" s="37" t="s">
        <v>568</v>
      </c>
      <c r="B1338" s="22" t="s">
        <v>49</v>
      </c>
      <c r="C1338" s="28">
        <v>2218.6133177000002</v>
      </c>
      <c r="D1338" s="24" t="str">
        <f t="shared" si="337"/>
        <v>N/A</v>
      </c>
      <c r="E1338" s="28">
        <v>2497.9117243999999</v>
      </c>
      <c r="F1338" s="24" t="str">
        <f t="shared" si="338"/>
        <v>N/A</v>
      </c>
      <c r="G1338" s="28">
        <v>2937.6575643000001</v>
      </c>
      <c r="H1338" s="24" t="str">
        <f t="shared" si="339"/>
        <v>N/A</v>
      </c>
      <c r="I1338" s="25">
        <v>12.59</v>
      </c>
      <c r="J1338" s="25">
        <v>17.600000000000001</v>
      </c>
      <c r="K1338" s="26" t="s">
        <v>1191</v>
      </c>
      <c r="L1338" s="27" t="str">
        <f t="shared" si="340"/>
        <v>Yes</v>
      </c>
    </row>
    <row r="1339" spans="1:12" x14ac:dyDescent="0.25">
      <c r="A1339" s="39" t="s">
        <v>523</v>
      </c>
      <c r="B1339" s="22" t="s">
        <v>49</v>
      </c>
      <c r="C1339" s="28">
        <v>3492.8233617000001</v>
      </c>
      <c r="D1339" s="24" t="str">
        <f t="shared" si="337"/>
        <v>N/A</v>
      </c>
      <c r="E1339" s="28">
        <v>4865.3334154000004</v>
      </c>
      <c r="F1339" s="24" t="str">
        <f t="shared" si="338"/>
        <v>N/A</v>
      </c>
      <c r="G1339" s="28">
        <v>5482.6112796999996</v>
      </c>
      <c r="H1339" s="24" t="str">
        <f t="shared" si="339"/>
        <v>N/A</v>
      </c>
      <c r="I1339" s="25">
        <v>39.299999999999997</v>
      </c>
      <c r="J1339" s="25">
        <v>12.69</v>
      </c>
      <c r="K1339" s="26" t="s">
        <v>1191</v>
      </c>
      <c r="L1339" s="27" t="str">
        <f t="shared" si="340"/>
        <v>Yes</v>
      </c>
    </row>
    <row r="1340" spans="1:12" x14ac:dyDescent="0.25">
      <c r="A1340" s="39" t="s">
        <v>526</v>
      </c>
      <c r="B1340" s="22" t="s">
        <v>49</v>
      </c>
      <c r="C1340" s="28">
        <v>6031.7839634000002</v>
      </c>
      <c r="D1340" s="24" t="str">
        <f t="shared" si="337"/>
        <v>N/A</v>
      </c>
      <c r="E1340" s="28">
        <v>7382.3416196999997</v>
      </c>
      <c r="F1340" s="24" t="str">
        <f t="shared" si="338"/>
        <v>N/A</v>
      </c>
      <c r="G1340" s="28">
        <v>8080.0154869999997</v>
      </c>
      <c r="H1340" s="24" t="str">
        <f t="shared" si="339"/>
        <v>N/A</v>
      </c>
      <c r="I1340" s="25">
        <v>22.39</v>
      </c>
      <c r="J1340" s="25">
        <v>9.4510000000000005</v>
      </c>
      <c r="K1340" s="26" t="s">
        <v>1191</v>
      </c>
      <c r="L1340" s="27" t="str">
        <f t="shared" si="340"/>
        <v>Yes</v>
      </c>
    </row>
    <row r="1341" spans="1:12" x14ac:dyDescent="0.25">
      <c r="A1341" s="39" t="s">
        <v>529</v>
      </c>
      <c r="B1341" s="22" t="s">
        <v>49</v>
      </c>
      <c r="C1341" s="28">
        <v>1009.4720172999999</v>
      </c>
      <c r="D1341" s="24" t="str">
        <f t="shared" si="337"/>
        <v>N/A</v>
      </c>
      <c r="E1341" s="28">
        <v>970.94211091</v>
      </c>
      <c r="F1341" s="24" t="str">
        <f t="shared" si="338"/>
        <v>N/A</v>
      </c>
      <c r="G1341" s="28">
        <v>1087.7890645</v>
      </c>
      <c r="H1341" s="24" t="str">
        <f t="shared" si="339"/>
        <v>N/A</v>
      </c>
      <c r="I1341" s="25">
        <v>-3.82</v>
      </c>
      <c r="J1341" s="25">
        <v>12.03</v>
      </c>
      <c r="K1341" s="26" t="s">
        <v>1191</v>
      </c>
      <c r="L1341" s="27" t="str">
        <f t="shared" si="340"/>
        <v>Yes</v>
      </c>
    </row>
    <row r="1342" spans="1:12" x14ac:dyDescent="0.25">
      <c r="A1342" s="39" t="s">
        <v>531</v>
      </c>
      <c r="B1342" s="22" t="s">
        <v>49</v>
      </c>
      <c r="C1342" s="28">
        <v>1099.7446689000001</v>
      </c>
      <c r="D1342" s="24" t="str">
        <f t="shared" si="337"/>
        <v>N/A</v>
      </c>
      <c r="E1342" s="28">
        <v>1023.4608483</v>
      </c>
      <c r="F1342" s="24" t="str">
        <f t="shared" si="338"/>
        <v>N/A</v>
      </c>
      <c r="G1342" s="28">
        <v>1747.5857578</v>
      </c>
      <c r="H1342" s="24" t="str">
        <f t="shared" si="339"/>
        <v>N/A</v>
      </c>
      <c r="I1342" s="25">
        <v>-6.94</v>
      </c>
      <c r="J1342" s="25">
        <v>70.75</v>
      </c>
      <c r="K1342" s="26" t="s">
        <v>1191</v>
      </c>
      <c r="L1342" s="27" t="str">
        <f t="shared" si="340"/>
        <v>No</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13.315529839</v>
      </c>
      <c r="D1344" s="24" t="str">
        <f t="shared" ref="D1344:D1373" si="341">IF($B1344="N/A","N/A",IF(C1344&gt;10,"No",IF(C1344&lt;-10,"No","Yes")))</f>
        <v>N/A</v>
      </c>
      <c r="E1344" s="29">
        <v>13.023825674999999</v>
      </c>
      <c r="F1344" s="24" t="str">
        <f t="shared" ref="F1344:F1373" si="342">IF($B1344="N/A","N/A",IF(E1344&gt;10,"No",IF(E1344&lt;-10,"No","Yes")))</f>
        <v>N/A</v>
      </c>
      <c r="G1344" s="29">
        <v>13.424088514999999</v>
      </c>
      <c r="H1344" s="24" t="str">
        <f t="shared" ref="H1344:H1373" si="343">IF($B1344="N/A","N/A",IF(G1344&gt;10,"No",IF(G1344&lt;-10,"No","Yes")))</f>
        <v>N/A</v>
      </c>
      <c r="I1344" s="25">
        <v>-2.19</v>
      </c>
      <c r="J1344" s="25">
        <v>3.073</v>
      </c>
      <c r="K1344" s="26" t="s">
        <v>1191</v>
      </c>
      <c r="L1344" s="27" t="str">
        <f t="shared" ref="L1344:L1373" si="344">IF(J1344="Div by 0", "N/A", IF(K1344="N/A","N/A", IF(J1344&gt;VALUE(MID(K1344,1,2)), "No", IF(J1344&lt;-1*VALUE(MID(K1344,1,2)), "No", "Yes"))))</f>
        <v>Yes</v>
      </c>
    </row>
    <row r="1345" spans="1:12" x14ac:dyDescent="0.25">
      <c r="A1345" s="39" t="s">
        <v>523</v>
      </c>
      <c r="B1345" s="22" t="s">
        <v>49</v>
      </c>
      <c r="C1345" s="29">
        <v>8.7438226388999993</v>
      </c>
      <c r="D1345" s="24" t="str">
        <f t="shared" si="341"/>
        <v>N/A</v>
      </c>
      <c r="E1345" s="29">
        <v>6.7275933802000001</v>
      </c>
      <c r="F1345" s="24" t="str">
        <f t="shared" si="342"/>
        <v>N/A</v>
      </c>
      <c r="G1345" s="29">
        <v>6.6419740951000001</v>
      </c>
      <c r="H1345" s="24" t="str">
        <f t="shared" si="343"/>
        <v>N/A</v>
      </c>
      <c r="I1345" s="25">
        <v>-23.1</v>
      </c>
      <c r="J1345" s="25">
        <v>-1.27</v>
      </c>
      <c r="K1345" s="26" t="s">
        <v>1191</v>
      </c>
      <c r="L1345" s="27" t="str">
        <f t="shared" si="344"/>
        <v>Yes</v>
      </c>
    </row>
    <row r="1346" spans="1:12" x14ac:dyDescent="0.25">
      <c r="A1346" s="39" t="s">
        <v>526</v>
      </c>
      <c r="B1346" s="22" t="s">
        <v>49</v>
      </c>
      <c r="C1346" s="29">
        <v>13.794081276</v>
      </c>
      <c r="D1346" s="24" t="str">
        <f t="shared" si="341"/>
        <v>N/A</v>
      </c>
      <c r="E1346" s="29">
        <v>12.837765412</v>
      </c>
      <c r="F1346" s="24" t="str">
        <f t="shared" si="342"/>
        <v>N/A</v>
      </c>
      <c r="G1346" s="29">
        <v>12.700856452</v>
      </c>
      <c r="H1346" s="24" t="str">
        <f t="shared" si="343"/>
        <v>N/A</v>
      </c>
      <c r="I1346" s="25">
        <v>-6.93</v>
      </c>
      <c r="J1346" s="25">
        <v>-1.07</v>
      </c>
      <c r="K1346" s="26" t="s">
        <v>1191</v>
      </c>
      <c r="L1346" s="27" t="str">
        <f t="shared" si="344"/>
        <v>Yes</v>
      </c>
    </row>
    <row r="1347" spans="1:12" x14ac:dyDescent="0.25">
      <c r="A1347" s="39" t="s">
        <v>529</v>
      </c>
      <c r="B1347" s="22" t="s">
        <v>49</v>
      </c>
      <c r="C1347" s="29">
        <v>12.055075177999999</v>
      </c>
      <c r="D1347" s="24" t="str">
        <f t="shared" si="341"/>
        <v>N/A</v>
      </c>
      <c r="E1347" s="29">
        <v>12.803279734</v>
      </c>
      <c r="F1347" s="24" t="str">
        <f t="shared" si="342"/>
        <v>N/A</v>
      </c>
      <c r="G1347" s="29">
        <v>12.203215008999999</v>
      </c>
      <c r="H1347" s="24" t="str">
        <f t="shared" si="343"/>
        <v>N/A</v>
      </c>
      <c r="I1347" s="25">
        <v>6.2069999999999999</v>
      </c>
      <c r="J1347" s="25">
        <v>-4.6900000000000004</v>
      </c>
      <c r="K1347" s="26" t="s">
        <v>1191</v>
      </c>
      <c r="L1347" s="27" t="str">
        <f t="shared" si="344"/>
        <v>Yes</v>
      </c>
    </row>
    <row r="1348" spans="1:12" x14ac:dyDescent="0.25">
      <c r="A1348" s="39" t="s">
        <v>531</v>
      </c>
      <c r="B1348" s="22" t="s">
        <v>49</v>
      </c>
      <c r="C1348" s="29">
        <v>21.497932493</v>
      </c>
      <c r="D1348" s="24" t="str">
        <f t="shared" si="341"/>
        <v>N/A</v>
      </c>
      <c r="E1348" s="29">
        <v>18.322323511</v>
      </c>
      <c r="F1348" s="24" t="str">
        <f t="shared" si="342"/>
        <v>N/A</v>
      </c>
      <c r="G1348" s="29">
        <v>28.538909426</v>
      </c>
      <c r="H1348" s="24" t="str">
        <f t="shared" si="343"/>
        <v>N/A</v>
      </c>
      <c r="I1348" s="25">
        <v>-14.8</v>
      </c>
      <c r="J1348" s="25">
        <v>55.76</v>
      </c>
      <c r="K1348" s="26" t="s">
        <v>1191</v>
      </c>
      <c r="L1348" s="27" t="str">
        <f t="shared" si="344"/>
        <v>No</v>
      </c>
    </row>
    <row r="1349" spans="1:12" ht="12.75" customHeight="1" x14ac:dyDescent="0.25">
      <c r="A1349" s="37" t="s">
        <v>451</v>
      </c>
      <c r="B1349" s="22" t="s">
        <v>49</v>
      </c>
      <c r="C1349" s="29">
        <v>5.3698569165999999</v>
      </c>
      <c r="D1349" s="24" t="str">
        <f t="shared" si="341"/>
        <v>N/A</v>
      </c>
      <c r="E1349" s="29">
        <v>5.1054799204999997</v>
      </c>
      <c r="F1349" s="24" t="str">
        <f t="shared" si="342"/>
        <v>N/A</v>
      </c>
      <c r="G1349" s="29">
        <v>5.0384942359</v>
      </c>
      <c r="H1349" s="24" t="str">
        <f t="shared" si="343"/>
        <v>N/A</v>
      </c>
      <c r="I1349" s="25">
        <v>-4.92</v>
      </c>
      <c r="J1349" s="25">
        <v>-1.31</v>
      </c>
      <c r="K1349" s="26" t="s">
        <v>1191</v>
      </c>
      <c r="L1349" s="27" t="str">
        <f t="shared" si="344"/>
        <v>Yes</v>
      </c>
    </row>
    <row r="1350" spans="1:12" x14ac:dyDescent="0.25">
      <c r="A1350" s="39" t="s">
        <v>523</v>
      </c>
      <c r="B1350" s="22" t="s">
        <v>49</v>
      </c>
      <c r="C1350" s="29">
        <v>28.827033889999999</v>
      </c>
      <c r="D1350" s="24" t="str">
        <f t="shared" si="341"/>
        <v>N/A</v>
      </c>
      <c r="E1350" s="29">
        <v>31.094613791</v>
      </c>
      <c r="F1350" s="24" t="str">
        <f t="shared" si="342"/>
        <v>N/A</v>
      </c>
      <c r="G1350" s="29">
        <v>31.042940947999998</v>
      </c>
      <c r="H1350" s="24" t="str">
        <f t="shared" si="343"/>
        <v>N/A</v>
      </c>
      <c r="I1350" s="25">
        <v>7.8659999999999997</v>
      </c>
      <c r="J1350" s="25">
        <v>-0.16600000000000001</v>
      </c>
      <c r="K1350" s="26" t="s">
        <v>1191</v>
      </c>
      <c r="L1350" s="27" t="str">
        <f t="shared" si="344"/>
        <v>Yes</v>
      </c>
    </row>
    <row r="1351" spans="1:12" x14ac:dyDescent="0.25">
      <c r="A1351" s="39" t="s">
        <v>526</v>
      </c>
      <c r="B1351" s="22" t="s">
        <v>49</v>
      </c>
      <c r="C1351" s="29">
        <v>8.3305317378999995</v>
      </c>
      <c r="D1351" s="24" t="str">
        <f t="shared" si="341"/>
        <v>N/A</v>
      </c>
      <c r="E1351" s="29">
        <v>8.5057316375000003</v>
      </c>
      <c r="F1351" s="24" t="str">
        <f t="shared" si="342"/>
        <v>N/A</v>
      </c>
      <c r="G1351" s="29">
        <v>7.7905859484000004</v>
      </c>
      <c r="H1351" s="24" t="str">
        <f t="shared" si="343"/>
        <v>N/A</v>
      </c>
      <c r="I1351" s="25">
        <v>2.1030000000000002</v>
      </c>
      <c r="J1351" s="25">
        <v>-8.41</v>
      </c>
      <c r="K1351" s="26" t="s">
        <v>1191</v>
      </c>
      <c r="L1351" s="27" t="str">
        <f t="shared" si="344"/>
        <v>Yes</v>
      </c>
    </row>
    <row r="1352" spans="1:12" x14ac:dyDescent="0.25">
      <c r="A1352" s="39" t="s">
        <v>529</v>
      </c>
      <c r="B1352" s="22" t="s">
        <v>49</v>
      </c>
      <c r="C1352" s="29">
        <v>0.3080604683</v>
      </c>
      <c r="D1352" s="24" t="str">
        <f t="shared" si="341"/>
        <v>N/A</v>
      </c>
      <c r="E1352" s="29">
        <v>0.15107932960000001</v>
      </c>
      <c r="F1352" s="24" t="str">
        <f t="shared" si="342"/>
        <v>N/A</v>
      </c>
      <c r="G1352" s="29">
        <v>0.1452702904</v>
      </c>
      <c r="H1352" s="24" t="str">
        <f t="shared" si="343"/>
        <v>N/A</v>
      </c>
      <c r="I1352" s="25">
        <v>-51</v>
      </c>
      <c r="J1352" s="25">
        <v>-3.85</v>
      </c>
      <c r="K1352" s="26" t="s">
        <v>1191</v>
      </c>
      <c r="L1352" s="27" t="str">
        <f t="shared" si="344"/>
        <v>Yes</v>
      </c>
    </row>
    <row r="1353" spans="1:12" x14ac:dyDescent="0.25">
      <c r="A1353" s="39" t="s">
        <v>531</v>
      </c>
      <c r="B1353" s="22" t="s">
        <v>49</v>
      </c>
      <c r="C1353" s="29">
        <v>2.4872270500000002E-2</v>
      </c>
      <c r="D1353" s="24" t="str">
        <f t="shared" si="341"/>
        <v>N/A</v>
      </c>
      <c r="E1353" s="29">
        <v>2.05094925E-2</v>
      </c>
      <c r="F1353" s="24" t="str">
        <f t="shared" si="342"/>
        <v>N/A</v>
      </c>
      <c r="G1353" s="29">
        <v>3.2451956999999997E-2</v>
      </c>
      <c r="H1353" s="24" t="str">
        <f t="shared" si="343"/>
        <v>N/A</v>
      </c>
      <c r="I1353" s="25">
        <v>-17.5</v>
      </c>
      <c r="J1353" s="25">
        <v>58.23</v>
      </c>
      <c r="K1353" s="26" t="s">
        <v>1191</v>
      </c>
      <c r="L1353" s="27" t="str">
        <f t="shared" si="344"/>
        <v>No</v>
      </c>
    </row>
    <row r="1354" spans="1:12" x14ac:dyDescent="0.25">
      <c r="A1354" s="37" t="s">
        <v>452</v>
      </c>
      <c r="B1354" s="22" t="s">
        <v>49</v>
      </c>
      <c r="C1354" s="29">
        <v>61.608015231000003</v>
      </c>
      <c r="D1354" s="24" t="str">
        <f t="shared" si="341"/>
        <v>N/A</v>
      </c>
      <c r="E1354" s="29">
        <v>58.130284125000003</v>
      </c>
      <c r="F1354" s="24" t="str">
        <f t="shared" si="342"/>
        <v>N/A</v>
      </c>
      <c r="G1354" s="29">
        <v>61.935088786999998</v>
      </c>
      <c r="H1354" s="24" t="str">
        <f t="shared" si="343"/>
        <v>N/A</v>
      </c>
      <c r="I1354" s="25">
        <v>-5.64</v>
      </c>
      <c r="J1354" s="25">
        <v>6.5449999999999999</v>
      </c>
      <c r="K1354" s="26" t="s">
        <v>1191</v>
      </c>
      <c r="L1354" s="27" t="str">
        <f t="shared" si="344"/>
        <v>Yes</v>
      </c>
    </row>
    <row r="1355" spans="1:12" x14ac:dyDescent="0.25">
      <c r="A1355" s="39" t="s">
        <v>523</v>
      </c>
      <c r="B1355" s="22" t="s">
        <v>49</v>
      </c>
      <c r="C1355" s="29">
        <v>36.513331379999997</v>
      </c>
      <c r="D1355" s="24" t="str">
        <f t="shared" si="341"/>
        <v>N/A</v>
      </c>
      <c r="E1355" s="29">
        <v>36.604405899</v>
      </c>
      <c r="F1355" s="24" t="str">
        <f t="shared" si="342"/>
        <v>N/A</v>
      </c>
      <c r="G1355" s="29">
        <v>37.595110335000001</v>
      </c>
      <c r="H1355" s="24" t="str">
        <f t="shared" si="343"/>
        <v>N/A</v>
      </c>
      <c r="I1355" s="25">
        <v>0.24940000000000001</v>
      </c>
      <c r="J1355" s="25">
        <v>2.7069999999999999</v>
      </c>
      <c r="K1355" s="26" t="s">
        <v>1191</v>
      </c>
      <c r="L1355" s="27" t="str">
        <f t="shared" si="344"/>
        <v>Yes</v>
      </c>
    </row>
    <row r="1356" spans="1:12" x14ac:dyDescent="0.25">
      <c r="A1356" s="39" t="s">
        <v>526</v>
      </c>
      <c r="B1356" s="22" t="s">
        <v>49</v>
      </c>
      <c r="C1356" s="29">
        <v>64.732640097000001</v>
      </c>
      <c r="D1356" s="24" t="str">
        <f t="shared" si="341"/>
        <v>N/A</v>
      </c>
      <c r="E1356" s="29">
        <v>64.947736899000006</v>
      </c>
      <c r="F1356" s="24" t="str">
        <f t="shared" si="342"/>
        <v>N/A</v>
      </c>
      <c r="G1356" s="29">
        <v>66.768104425000004</v>
      </c>
      <c r="H1356" s="24" t="str">
        <f t="shared" si="343"/>
        <v>N/A</v>
      </c>
      <c r="I1356" s="25">
        <v>0.33229999999999998</v>
      </c>
      <c r="J1356" s="25">
        <v>2.8029999999999999</v>
      </c>
      <c r="K1356" s="26" t="s">
        <v>1191</v>
      </c>
      <c r="L1356" s="27" t="str">
        <f t="shared" si="344"/>
        <v>Yes</v>
      </c>
    </row>
    <row r="1357" spans="1:12" x14ac:dyDescent="0.25">
      <c r="A1357" s="39" t="s">
        <v>529</v>
      </c>
      <c r="B1357" s="22" t="s">
        <v>49</v>
      </c>
      <c r="C1357" s="29">
        <v>67.773117952999996</v>
      </c>
      <c r="D1357" s="24" t="str">
        <f t="shared" si="341"/>
        <v>N/A</v>
      </c>
      <c r="E1357" s="29">
        <v>63.129524173999997</v>
      </c>
      <c r="F1357" s="24" t="str">
        <f t="shared" si="342"/>
        <v>N/A</v>
      </c>
      <c r="G1357" s="29">
        <v>63.958926038000001</v>
      </c>
      <c r="H1357" s="24" t="str">
        <f t="shared" si="343"/>
        <v>N/A</v>
      </c>
      <c r="I1357" s="25">
        <v>-6.85</v>
      </c>
      <c r="J1357" s="25">
        <v>1.3140000000000001</v>
      </c>
      <c r="K1357" s="26" t="s">
        <v>1191</v>
      </c>
      <c r="L1357" s="27" t="str">
        <f t="shared" si="344"/>
        <v>Yes</v>
      </c>
    </row>
    <row r="1358" spans="1:12" x14ac:dyDescent="0.25">
      <c r="A1358" s="39" t="s">
        <v>531</v>
      </c>
      <c r="B1358" s="22" t="s">
        <v>49</v>
      </c>
      <c r="C1358" s="29">
        <v>57.091533409999997</v>
      </c>
      <c r="D1358" s="24" t="str">
        <f t="shared" si="341"/>
        <v>N/A</v>
      </c>
      <c r="E1358" s="29">
        <v>49.747457740999998</v>
      </c>
      <c r="F1358" s="24" t="str">
        <f t="shared" si="342"/>
        <v>N/A</v>
      </c>
      <c r="G1358" s="29">
        <v>68.163219233999996</v>
      </c>
      <c r="H1358" s="24" t="str">
        <f t="shared" si="343"/>
        <v>N/A</v>
      </c>
      <c r="I1358" s="25">
        <v>-12.9</v>
      </c>
      <c r="J1358" s="25">
        <v>37.020000000000003</v>
      </c>
      <c r="K1358" s="26" t="s">
        <v>1191</v>
      </c>
      <c r="L1358" s="27" t="str">
        <f t="shared" si="344"/>
        <v>No</v>
      </c>
    </row>
    <row r="1359" spans="1:12" x14ac:dyDescent="0.25">
      <c r="A1359" s="37" t="s">
        <v>629</v>
      </c>
      <c r="B1359" s="22" t="s">
        <v>49</v>
      </c>
      <c r="C1359" s="29">
        <v>78.271252286000006</v>
      </c>
      <c r="D1359" s="24" t="str">
        <f t="shared" si="341"/>
        <v>N/A</v>
      </c>
      <c r="E1359" s="29">
        <v>76.905725266999994</v>
      </c>
      <c r="F1359" s="24" t="str">
        <f t="shared" si="342"/>
        <v>N/A</v>
      </c>
      <c r="G1359" s="29">
        <v>78.849639035999999</v>
      </c>
      <c r="H1359" s="24" t="str">
        <f t="shared" si="343"/>
        <v>N/A</v>
      </c>
      <c r="I1359" s="25">
        <v>-1.74</v>
      </c>
      <c r="J1359" s="25">
        <v>2.528</v>
      </c>
      <c r="K1359" s="26" t="s">
        <v>1191</v>
      </c>
      <c r="L1359" s="27" t="str">
        <f t="shared" si="344"/>
        <v>Yes</v>
      </c>
    </row>
    <row r="1360" spans="1:12" x14ac:dyDescent="0.25">
      <c r="A1360" s="39" t="s">
        <v>523</v>
      </c>
      <c r="B1360" s="22" t="s">
        <v>49</v>
      </c>
      <c r="C1360" s="29">
        <v>59.845297391999999</v>
      </c>
      <c r="D1360" s="24" t="str">
        <f t="shared" si="341"/>
        <v>N/A</v>
      </c>
      <c r="E1360" s="29">
        <v>63.801527858999997</v>
      </c>
      <c r="F1360" s="24" t="str">
        <f t="shared" si="342"/>
        <v>N/A</v>
      </c>
      <c r="G1360" s="29">
        <v>64.940867397000005</v>
      </c>
      <c r="H1360" s="24" t="str">
        <f t="shared" si="343"/>
        <v>N/A</v>
      </c>
      <c r="I1360" s="25">
        <v>6.6109999999999998</v>
      </c>
      <c r="J1360" s="25">
        <v>1.786</v>
      </c>
      <c r="K1360" s="26" t="s">
        <v>1191</v>
      </c>
      <c r="L1360" s="27" t="str">
        <f t="shared" si="344"/>
        <v>Yes</v>
      </c>
    </row>
    <row r="1361" spans="1:12" x14ac:dyDescent="0.25">
      <c r="A1361" s="39" t="s">
        <v>526</v>
      </c>
      <c r="B1361" s="22" t="s">
        <v>49</v>
      </c>
      <c r="C1361" s="29">
        <v>78.447497127999995</v>
      </c>
      <c r="D1361" s="24" t="str">
        <f t="shared" si="341"/>
        <v>N/A</v>
      </c>
      <c r="E1361" s="29">
        <v>80.988052835999994</v>
      </c>
      <c r="F1361" s="24" t="str">
        <f t="shared" si="342"/>
        <v>N/A</v>
      </c>
      <c r="G1361" s="29">
        <v>82.135232498999997</v>
      </c>
      <c r="H1361" s="24" t="str">
        <f t="shared" si="343"/>
        <v>N/A</v>
      </c>
      <c r="I1361" s="25">
        <v>3.2389999999999999</v>
      </c>
      <c r="J1361" s="25">
        <v>1.4159999999999999</v>
      </c>
      <c r="K1361" s="26" t="s">
        <v>1191</v>
      </c>
      <c r="L1361" s="27" t="str">
        <f t="shared" si="344"/>
        <v>Yes</v>
      </c>
    </row>
    <row r="1362" spans="1:12" x14ac:dyDescent="0.25">
      <c r="A1362" s="39" t="s">
        <v>529</v>
      </c>
      <c r="B1362" s="22" t="s">
        <v>49</v>
      </c>
      <c r="C1362" s="29">
        <v>82.902597739000001</v>
      </c>
      <c r="D1362" s="24" t="str">
        <f t="shared" si="341"/>
        <v>N/A</v>
      </c>
      <c r="E1362" s="29">
        <v>80.120955922999997</v>
      </c>
      <c r="F1362" s="24" t="str">
        <f t="shared" si="342"/>
        <v>N/A</v>
      </c>
      <c r="G1362" s="29">
        <v>80.094736314000002</v>
      </c>
      <c r="H1362" s="24" t="str">
        <f t="shared" si="343"/>
        <v>N/A</v>
      </c>
      <c r="I1362" s="25">
        <v>-3.36</v>
      </c>
      <c r="J1362" s="25">
        <v>-3.3000000000000002E-2</v>
      </c>
      <c r="K1362" s="26" t="s">
        <v>1191</v>
      </c>
      <c r="L1362" s="27" t="str">
        <f t="shared" si="344"/>
        <v>Yes</v>
      </c>
    </row>
    <row r="1363" spans="1:12" x14ac:dyDescent="0.25">
      <c r="A1363" s="39" t="s">
        <v>531</v>
      </c>
      <c r="B1363" s="22" t="s">
        <v>49</v>
      </c>
      <c r="C1363" s="29">
        <v>77.067421125999999</v>
      </c>
      <c r="D1363" s="24" t="str">
        <f t="shared" si="341"/>
        <v>N/A</v>
      </c>
      <c r="E1363" s="29">
        <v>71.301403828999995</v>
      </c>
      <c r="F1363" s="24" t="str">
        <f t="shared" si="342"/>
        <v>N/A</v>
      </c>
      <c r="G1363" s="29">
        <v>81.029244387000006</v>
      </c>
      <c r="H1363" s="24" t="str">
        <f t="shared" si="343"/>
        <v>N/A</v>
      </c>
      <c r="I1363" s="25">
        <v>-7.48</v>
      </c>
      <c r="J1363" s="25">
        <v>13.64</v>
      </c>
      <c r="K1363" s="26" t="s">
        <v>1191</v>
      </c>
      <c r="L1363" s="27" t="str">
        <f t="shared" si="344"/>
        <v>Yes</v>
      </c>
    </row>
    <row r="1364" spans="1:12" x14ac:dyDescent="0.25">
      <c r="A1364" s="37" t="s">
        <v>4</v>
      </c>
      <c r="B1364" s="22" t="s">
        <v>49</v>
      </c>
      <c r="C1364" s="23">
        <v>4.4676231541</v>
      </c>
      <c r="D1364" s="24" t="str">
        <f t="shared" si="341"/>
        <v>N/A</v>
      </c>
      <c r="E1364" s="23">
        <v>4.3652052093</v>
      </c>
      <c r="F1364" s="24" t="str">
        <f t="shared" si="342"/>
        <v>N/A</v>
      </c>
      <c r="G1364" s="23">
        <v>4.4805783813</v>
      </c>
      <c r="H1364" s="24" t="str">
        <f t="shared" si="343"/>
        <v>N/A</v>
      </c>
      <c r="I1364" s="25">
        <v>-2.29</v>
      </c>
      <c r="J1364" s="25">
        <v>2.6429999999999998</v>
      </c>
      <c r="K1364" s="26" t="s">
        <v>1191</v>
      </c>
      <c r="L1364" s="27" t="str">
        <f t="shared" si="344"/>
        <v>Yes</v>
      </c>
    </row>
    <row r="1365" spans="1:12" x14ac:dyDescent="0.25">
      <c r="A1365" s="39" t="s">
        <v>523</v>
      </c>
      <c r="B1365" s="22" t="s">
        <v>49</v>
      </c>
      <c r="C1365" s="23">
        <v>0.57993030109999999</v>
      </c>
      <c r="D1365" s="24" t="str">
        <f t="shared" si="341"/>
        <v>N/A</v>
      </c>
      <c r="E1365" s="23">
        <v>0.69006994840000002</v>
      </c>
      <c r="F1365" s="24" t="str">
        <f t="shared" si="342"/>
        <v>N/A</v>
      </c>
      <c r="G1365" s="23">
        <v>0.71989775330000005</v>
      </c>
      <c r="H1365" s="24" t="str">
        <f t="shared" si="343"/>
        <v>N/A</v>
      </c>
      <c r="I1365" s="25">
        <v>18.989999999999998</v>
      </c>
      <c r="J1365" s="25">
        <v>4.3220000000000001</v>
      </c>
      <c r="K1365" s="26" t="s">
        <v>1191</v>
      </c>
      <c r="L1365" s="27" t="str">
        <f t="shared" si="344"/>
        <v>Yes</v>
      </c>
    </row>
    <row r="1366" spans="1:12" x14ac:dyDescent="0.25">
      <c r="A1366" s="39" t="s">
        <v>526</v>
      </c>
      <c r="B1366" s="22" t="s">
        <v>49</v>
      </c>
      <c r="C1366" s="23">
        <v>9.6283140828999993</v>
      </c>
      <c r="D1366" s="24" t="str">
        <f t="shared" si="341"/>
        <v>N/A</v>
      </c>
      <c r="E1366" s="23">
        <v>9.8528317190999992</v>
      </c>
      <c r="F1366" s="24" t="str">
        <f t="shared" si="342"/>
        <v>N/A</v>
      </c>
      <c r="G1366" s="23">
        <v>10.149777623</v>
      </c>
      <c r="H1366" s="24" t="str">
        <f t="shared" si="343"/>
        <v>N/A</v>
      </c>
      <c r="I1366" s="25">
        <v>2.3319999999999999</v>
      </c>
      <c r="J1366" s="25">
        <v>3.0139999999999998</v>
      </c>
      <c r="K1366" s="26" t="s">
        <v>1191</v>
      </c>
      <c r="L1366" s="27" t="str">
        <f t="shared" si="344"/>
        <v>Yes</v>
      </c>
    </row>
    <row r="1367" spans="1:12" x14ac:dyDescent="0.25">
      <c r="A1367" s="39" t="s">
        <v>529</v>
      </c>
      <c r="B1367" s="22" t="s">
        <v>49</v>
      </c>
      <c r="C1367" s="23">
        <v>3.7939526065</v>
      </c>
      <c r="D1367" s="24" t="str">
        <f t="shared" si="341"/>
        <v>N/A</v>
      </c>
      <c r="E1367" s="23">
        <v>3.5660268354000002</v>
      </c>
      <c r="F1367" s="24" t="str">
        <f t="shared" si="342"/>
        <v>N/A</v>
      </c>
      <c r="G1367" s="23">
        <v>3.5259564555999998</v>
      </c>
      <c r="H1367" s="24" t="str">
        <f t="shared" si="343"/>
        <v>N/A</v>
      </c>
      <c r="I1367" s="25">
        <v>-6.01</v>
      </c>
      <c r="J1367" s="25">
        <v>-1.1200000000000001</v>
      </c>
      <c r="K1367" s="26" t="s">
        <v>1191</v>
      </c>
      <c r="L1367" s="27" t="str">
        <f t="shared" si="344"/>
        <v>Yes</v>
      </c>
    </row>
    <row r="1368" spans="1:12" x14ac:dyDescent="0.25">
      <c r="A1368" s="39" t="s">
        <v>531</v>
      </c>
      <c r="B1368" s="22" t="s">
        <v>49</v>
      </c>
      <c r="C1368" s="23">
        <v>3.3631572182</v>
      </c>
      <c r="D1368" s="24" t="str">
        <f t="shared" si="341"/>
        <v>N/A</v>
      </c>
      <c r="E1368" s="23">
        <v>3.3102163562000002</v>
      </c>
      <c r="F1368" s="24" t="str">
        <f t="shared" si="342"/>
        <v>N/A</v>
      </c>
      <c r="G1368" s="23">
        <v>3.3724456162999998</v>
      </c>
      <c r="H1368" s="24" t="str">
        <f t="shared" si="343"/>
        <v>N/A</v>
      </c>
      <c r="I1368" s="25">
        <v>-1.57</v>
      </c>
      <c r="J1368" s="25">
        <v>1.88</v>
      </c>
      <c r="K1368" s="26" t="s">
        <v>1191</v>
      </c>
      <c r="L1368" s="27" t="str">
        <f t="shared" si="344"/>
        <v>Yes</v>
      </c>
    </row>
    <row r="1369" spans="1:12" x14ac:dyDescent="0.25">
      <c r="A1369" s="37" t="s">
        <v>5</v>
      </c>
      <c r="B1369" s="22" t="s">
        <v>49</v>
      </c>
      <c r="C1369" s="23">
        <v>244.04871933000001</v>
      </c>
      <c r="D1369" s="24" t="str">
        <f t="shared" si="341"/>
        <v>N/A</v>
      </c>
      <c r="E1369" s="23">
        <v>248.50308457</v>
      </c>
      <c r="F1369" s="24" t="str">
        <f t="shared" si="342"/>
        <v>N/A</v>
      </c>
      <c r="G1369" s="23">
        <v>248.47948002999999</v>
      </c>
      <c r="H1369" s="24" t="str">
        <f t="shared" si="343"/>
        <v>N/A</v>
      </c>
      <c r="I1369" s="25">
        <v>1.825</v>
      </c>
      <c r="J1369" s="25">
        <v>-8.9999999999999993E-3</v>
      </c>
      <c r="K1369" s="26" t="s">
        <v>1191</v>
      </c>
      <c r="L1369" s="27" t="str">
        <f t="shared" si="344"/>
        <v>Yes</v>
      </c>
    </row>
    <row r="1370" spans="1:12" x14ac:dyDescent="0.25">
      <c r="A1370" s="39" t="s">
        <v>523</v>
      </c>
      <c r="B1370" s="22" t="s">
        <v>49</v>
      </c>
      <c r="C1370" s="23">
        <v>245.98251796</v>
      </c>
      <c r="D1370" s="24" t="str">
        <f t="shared" si="341"/>
        <v>N/A</v>
      </c>
      <c r="E1370" s="23">
        <v>247.16227264</v>
      </c>
      <c r="F1370" s="24" t="str">
        <f t="shared" si="342"/>
        <v>N/A</v>
      </c>
      <c r="G1370" s="23">
        <v>248.69586931000001</v>
      </c>
      <c r="H1370" s="24" t="str">
        <f t="shared" si="343"/>
        <v>N/A</v>
      </c>
      <c r="I1370" s="25">
        <v>0.47960000000000003</v>
      </c>
      <c r="J1370" s="25">
        <v>0.62050000000000005</v>
      </c>
      <c r="K1370" s="26" t="s">
        <v>1191</v>
      </c>
      <c r="L1370" s="27" t="str">
        <f t="shared" si="344"/>
        <v>Yes</v>
      </c>
    </row>
    <row r="1371" spans="1:12" x14ac:dyDescent="0.25">
      <c r="A1371" s="39" t="s">
        <v>526</v>
      </c>
      <c r="B1371" s="22" t="s">
        <v>49</v>
      </c>
      <c r="C1371" s="23">
        <v>264.76652863999999</v>
      </c>
      <c r="D1371" s="24" t="str">
        <f t="shared" si="341"/>
        <v>N/A</v>
      </c>
      <c r="E1371" s="23">
        <v>265.68192128999999</v>
      </c>
      <c r="F1371" s="24" t="str">
        <f t="shared" si="342"/>
        <v>N/A</v>
      </c>
      <c r="G1371" s="23">
        <v>262.04922693999998</v>
      </c>
      <c r="H1371" s="24" t="str">
        <f t="shared" si="343"/>
        <v>N/A</v>
      </c>
      <c r="I1371" s="25">
        <v>0.34570000000000001</v>
      </c>
      <c r="J1371" s="25">
        <v>-1.37</v>
      </c>
      <c r="K1371" s="26" t="s">
        <v>1191</v>
      </c>
      <c r="L1371" s="27" t="str">
        <f t="shared" si="344"/>
        <v>Yes</v>
      </c>
    </row>
    <row r="1372" spans="1:12" x14ac:dyDescent="0.25">
      <c r="A1372" s="39" t="s">
        <v>529</v>
      </c>
      <c r="B1372" s="22" t="s">
        <v>49</v>
      </c>
      <c r="C1372" s="23">
        <v>28.573445479</v>
      </c>
      <c r="D1372" s="24" t="str">
        <f t="shared" si="341"/>
        <v>N/A</v>
      </c>
      <c r="E1372" s="23">
        <v>23.751529988000001</v>
      </c>
      <c r="F1372" s="24" t="str">
        <f t="shared" si="342"/>
        <v>N/A</v>
      </c>
      <c r="G1372" s="23">
        <v>25.097246632000001</v>
      </c>
      <c r="H1372" s="24" t="str">
        <f t="shared" si="343"/>
        <v>N/A</v>
      </c>
      <c r="I1372" s="25">
        <v>-16.899999999999999</v>
      </c>
      <c r="J1372" s="25">
        <v>5.6660000000000004</v>
      </c>
      <c r="K1372" s="26" t="s">
        <v>1191</v>
      </c>
      <c r="L1372" s="27" t="str">
        <f t="shared" si="344"/>
        <v>Yes</v>
      </c>
    </row>
    <row r="1373" spans="1:12" x14ac:dyDescent="0.25">
      <c r="A1373" s="39" t="s">
        <v>531</v>
      </c>
      <c r="B1373" s="22" t="s">
        <v>49</v>
      </c>
      <c r="C1373" s="23">
        <v>25.263888889</v>
      </c>
      <c r="D1373" s="24" t="str">
        <f t="shared" si="341"/>
        <v>N/A</v>
      </c>
      <c r="E1373" s="23">
        <v>23.641791045000002</v>
      </c>
      <c r="F1373" s="24" t="str">
        <f t="shared" si="342"/>
        <v>N/A</v>
      </c>
      <c r="G1373" s="23">
        <v>23.753623187999999</v>
      </c>
      <c r="H1373" s="24" t="str">
        <f t="shared" si="343"/>
        <v>N/A</v>
      </c>
      <c r="I1373" s="25">
        <v>-6.42</v>
      </c>
      <c r="J1373" s="25">
        <v>0.47299999999999998</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24</v>
      </c>
      <c r="D1375" s="24" t="str">
        <f t="shared" ref="D1375:D1385" si="345">IF($B1375="N/A","N/A",IF(C1375&gt;10,"No",IF(C1375&lt;-10,"No","Yes")))</f>
        <v>N/A</v>
      </c>
      <c r="E1375" s="23">
        <v>15</v>
      </c>
      <c r="F1375" s="24" t="str">
        <f t="shared" ref="F1375:F1385" si="346">IF($B1375="N/A","N/A",IF(E1375&gt;10,"No",IF(E1375&lt;-10,"No","Yes")))</f>
        <v>N/A</v>
      </c>
      <c r="G1375" s="23">
        <v>38</v>
      </c>
      <c r="H1375" s="24" t="str">
        <f t="shared" ref="H1375:H1385" si="347">IF($B1375="N/A","N/A",IF(G1375&gt;10,"No",IF(G1375&lt;-10,"No","Yes")))</f>
        <v>N/A</v>
      </c>
      <c r="I1375" s="25">
        <v>-37.5</v>
      </c>
      <c r="J1375" s="25">
        <v>153.30000000000001</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113</v>
      </c>
      <c r="D1376" s="24" t="str">
        <f t="shared" si="345"/>
        <v>N/A</v>
      </c>
      <c r="E1376" s="23">
        <v>125</v>
      </c>
      <c r="F1376" s="24" t="str">
        <f t="shared" si="346"/>
        <v>N/A</v>
      </c>
      <c r="G1376" s="23">
        <v>175</v>
      </c>
      <c r="H1376" s="24" t="str">
        <f t="shared" si="347"/>
        <v>N/A</v>
      </c>
      <c r="I1376" s="25">
        <v>10.62</v>
      </c>
      <c r="J1376" s="25">
        <v>40</v>
      </c>
      <c r="K1376" s="38" t="s">
        <v>49</v>
      </c>
      <c r="L1376" s="27" t="str">
        <f t="shared" si="348"/>
        <v>N/A</v>
      </c>
    </row>
    <row r="1377" spans="1:12" x14ac:dyDescent="0.25">
      <c r="A1377" s="39" t="s">
        <v>569</v>
      </c>
      <c r="B1377" s="22" t="s">
        <v>49</v>
      </c>
      <c r="C1377" s="23">
        <v>63</v>
      </c>
      <c r="D1377" s="24" t="str">
        <f t="shared" si="345"/>
        <v>N/A</v>
      </c>
      <c r="E1377" s="23">
        <v>67</v>
      </c>
      <c r="F1377" s="24" t="str">
        <f t="shared" si="346"/>
        <v>N/A</v>
      </c>
      <c r="G1377" s="23">
        <v>102</v>
      </c>
      <c r="H1377" s="24" t="str">
        <f t="shared" si="347"/>
        <v>N/A</v>
      </c>
      <c r="I1377" s="25">
        <v>6.3490000000000002</v>
      </c>
      <c r="J1377" s="25">
        <v>52.24</v>
      </c>
      <c r="K1377" s="38" t="s">
        <v>49</v>
      </c>
      <c r="L1377" s="27" t="str">
        <f t="shared" si="348"/>
        <v>N/A</v>
      </c>
    </row>
    <row r="1378" spans="1:12" x14ac:dyDescent="0.25">
      <c r="A1378" s="39" t="s">
        <v>570</v>
      </c>
      <c r="B1378" s="22" t="s">
        <v>49</v>
      </c>
      <c r="C1378" s="23">
        <v>11</v>
      </c>
      <c r="D1378" s="24" t="str">
        <f t="shared" si="345"/>
        <v>N/A</v>
      </c>
      <c r="E1378" s="23">
        <v>0</v>
      </c>
      <c r="F1378" s="24" t="str">
        <f t="shared" si="346"/>
        <v>N/A</v>
      </c>
      <c r="G1378" s="23">
        <v>0</v>
      </c>
      <c r="H1378" s="24" t="str">
        <f t="shared" si="347"/>
        <v>N/A</v>
      </c>
      <c r="I1378" s="25">
        <v>-100</v>
      </c>
      <c r="J1378" s="25" t="s">
        <v>1205</v>
      </c>
      <c r="K1378" s="38" t="s">
        <v>49</v>
      </c>
      <c r="L1378" s="27" t="str">
        <f t="shared" si="348"/>
        <v>N/A</v>
      </c>
    </row>
    <row r="1379" spans="1:12" x14ac:dyDescent="0.25">
      <c r="A1379" s="39" t="s">
        <v>571</v>
      </c>
      <c r="B1379" s="22" t="s">
        <v>49</v>
      </c>
      <c r="C1379" s="23">
        <v>45</v>
      </c>
      <c r="D1379" s="24" t="str">
        <f t="shared" si="345"/>
        <v>N/A</v>
      </c>
      <c r="E1379" s="23">
        <v>47</v>
      </c>
      <c r="F1379" s="24" t="str">
        <f t="shared" si="346"/>
        <v>N/A</v>
      </c>
      <c r="G1379" s="23">
        <v>62</v>
      </c>
      <c r="H1379" s="24" t="str">
        <f t="shared" si="347"/>
        <v>N/A</v>
      </c>
      <c r="I1379" s="25">
        <v>4.444</v>
      </c>
      <c r="J1379" s="25">
        <v>31.91</v>
      </c>
      <c r="K1379" s="38" t="s">
        <v>49</v>
      </c>
      <c r="L1379" s="27" t="str">
        <f t="shared" si="348"/>
        <v>N/A</v>
      </c>
    </row>
    <row r="1380" spans="1:12" x14ac:dyDescent="0.25">
      <c r="A1380" s="39" t="s">
        <v>572</v>
      </c>
      <c r="B1380" s="22" t="s">
        <v>49</v>
      </c>
      <c r="C1380" s="23">
        <v>340</v>
      </c>
      <c r="D1380" s="24" t="str">
        <f t="shared" si="345"/>
        <v>N/A</v>
      </c>
      <c r="E1380" s="23">
        <v>465</v>
      </c>
      <c r="F1380" s="24" t="str">
        <f t="shared" si="346"/>
        <v>N/A</v>
      </c>
      <c r="G1380" s="23">
        <v>649</v>
      </c>
      <c r="H1380" s="24" t="str">
        <f t="shared" si="347"/>
        <v>N/A</v>
      </c>
      <c r="I1380" s="25">
        <v>36.76</v>
      </c>
      <c r="J1380" s="25">
        <v>39.57</v>
      </c>
      <c r="K1380" s="38" t="s">
        <v>49</v>
      </c>
      <c r="L1380" s="27" t="str">
        <f t="shared" si="348"/>
        <v>N/A</v>
      </c>
    </row>
    <row r="1381" spans="1:12" x14ac:dyDescent="0.25">
      <c r="A1381" s="37" t="s">
        <v>741</v>
      </c>
      <c r="B1381" s="22" t="s">
        <v>49</v>
      </c>
      <c r="C1381" s="28">
        <v>2274719</v>
      </c>
      <c r="D1381" s="24" t="str">
        <f t="shared" si="345"/>
        <v>N/A</v>
      </c>
      <c r="E1381" s="28">
        <v>2434861</v>
      </c>
      <c r="F1381" s="24" t="str">
        <f t="shared" si="346"/>
        <v>N/A</v>
      </c>
      <c r="G1381" s="28">
        <v>6702838</v>
      </c>
      <c r="H1381" s="24" t="str">
        <f t="shared" si="347"/>
        <v>N/A</v>
      </c>
      <c r="I1381" s="25">
        <v>7.04</v>
      </c>
      <c r="J1381" s="25">
        <v>175.3</v>
      </c>
      <c r="K1381" s="38" t="s">
        <v>49</v>
      </c>
      <c r="L1381" s="27" t="str">
        <f t="shared" si="348"/>
        <v>N/A</v>
      </c>
    </row>
    <row r="1382" spans="1:12" x14ac:dyDescent="0.25">
      <c r="A1382" s="39" t="s">
        <v>573</v>
      </c>
      <c r="B1382" s="22" t="s">
        <v>49</v>
      </c>
      <c r="C1382" s="28">
        <v>1952307</v>
      </c>
      <c r="D1382" s="24" t="str">
        <f t="shared" si="345"/>
        <v>N/A</v>
      </c>
      <c r="E1382" s="28">
        <v>2347669</v>
      </c>
      <c r="F1382" s="24" t="str">
        <f t="shared" si="346"/>
        <v>N/A</v>
      </c>
      <c r="G1382" s="28">
        <v>4419545</v>
      </c>
      <c r="H1382" s="24" t="str">
        <f t="shared" si="347"/>
        <v>N/A</v>
      </c>
      <c r="I1382" s="25">
        <v>20.25</v>
      </c>
      <c r="J1382" s="25">
        <v>88.25</v>
      </c>
      <c r="K1382" s="38" t="s">
        <v>49</v>
      </c>
      <c r="L1382" s="27" t="str">
        <f t="shared" si="348"/>
        <v>N/A</v>
      </c>
    </row>
    <row r="1383" spans="1:12" x14ac:dyDescent="0.25">
      <c r="A1383" s="39" t="s">
        <v>567</v>
      </c>
      <c r="B1383" s="22" t="s">
        <v>49</v>
      </c>
      <c r="C1383" s="28">
        <v>213203</v>
      </c>
      <c r="D1383" s="24" t="str">
        <f t="shared" si="345"/>
        <v>N/A</v>
      </c>
      <c r="E1383" s="28">
        <v>175897</v>
      </c>
      <c r="F1383" s="24" t="str">
        <f t="shared" si="346"/>
        <v>N/A</v>
      </c>
      <c r="G1383" s="28">
        <v>174916</v>
      </c>
      <c r="H1383" s="24" t="str">
        <f t="shared" si="347"/>
        <v>N/A</v>
      </c>
      <c r="I1383" s="25">
        <v>-17.5</v>
      </c>
      <c r="J1383" s="25">
        <v>-0.55800000000000005</v>
      </c>
      <c r="K1383" s="38" t="s">
        <v>49</v>
      </c>
      <c r="L1383" s="27" t="str">
        <f t="shared" si="348"/>
        <v>N/A</v>
      </c>
    </row>
    <row r="1384" spans="1:12" x14ac:dyDescent="0.25">
      <c r="A1384" s="39" t="s">
        <v>220</v>
      </c>
      <c r="B1384" s="22" t="s">
        <v>49</v>
      </c>
      <c r="C1384" s="28">
        <v>1495261</v>
      </c>
      <c r="D1384" s="24" t="str">
        <f t="shared" si="345"/>
        <v>N/A</v>
      </c>
      <c r="E1384" s="28">
        <v>1389967</v>
      </c>
      <c r="F1384" s="24" t="str">
        <f t="shared" si="346"/>
        <v>N/A</v>
      </c>
      <c r="G1384" s="28">
        <v>2975363</v>
      </c>
      <c r="H1384" s="24" t="str">
        <f t="shared" si="347"/>
        <v>N/A</v>
      </c>
      <c r="I1384" s="25">
        <v>-7.04</v>
      </c>
      <c r="J1384" s="25">
        <v>114.1</v>
      </c>
      <c r="K1384" s="38" t="s">
        <v>49</v>
      </c>
      <c r="L1384" s="27" t="str">
        <f t="shared" si="348"/>
        <v>N/A</v>
      </c>
    </row>
    <row r="1385" spans="1:12" x14ac:dyDescent="0.25">
      <c r="A1385" s="39" t="s">
        <v>568</v>
      </c>
      <c r="B1385" s="22" t="s">
        <v>49</v>
      </c>
      <c r="C1385" s="28">
        <v>803396</v>
      </c>
      <c r="D1385" s="24" t="str">
        <f t="shared" si="345"/>
        <v>N/A</v>
      </c>
      <c r="E1385" s="28">
        <v>584774</v>
      </c>
      <c r="F1385" s="24" t="str">
        <f t="shared" si="346"/>
        <v>N/A</v>
      </c>
      <c r="G1385" s="28">
        <v>521901</v>
      </c>
      <c r="H1385" s="24" t="str">
        <f t="shared" si="347"/>
        <v>N/A</v>
      </c>
      <c r="I1385" s="25">
        <v>-27.2</v>
      </c>
      <c r="J1385" s="25">
        <v>-10.8</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19578906</v>
      </c>
      <c r="D1387" s="24" t="str">
        <f t="shared" ref="D1387:D1401" si="349">IF($B1387="N/A","N/A",IF(C1387&gt;10,"No",IF(C1387&lt;-10,"No","Yes")))</f>
        <v>N/A</v>
      </c>
      <c r="E1387" s="28">
        <v>22666789</v>
      </c>
      <c r="F1387" s="24" t="str">
        <f t="shared" ref="F1387:F1401" si="350">IF($B1387="N/A","N/A",IF(E1387&gt;10,"No",IF(E1387&lt;-10,"No","Yes")))</f>
        <v>N/A</v>
      </c>
      <c r="G1387" s="28">
        <v>13369252</v>
      </c>
      <c r="H1387" s="24" t="str">
        <f t="shared" ref="H1387:H1401" si="351">IF($B1387="N/A","N/A",IF(G1387&gt;10,"No",IF(G1387&lt;-10,"No","Yes")))</f>
        <v>N/A</v>
      </c>
      <c r="I1387" s="25">
        <v>15.77</v>
      </c>
      <c r="J1387" s="25">
        <v>-41</v>
      </c>
      <c r="K1387" s="26" t="s">
        <v>1191</v>
      </c>
      <c r="L1387" s="27" t="str">
        <f t="shared" ref="L1387:L1401" si="352">IF(J1387="Div by 0", "N/A", IF(K1387="N/A","N/A", IF(J1387&gt;VALUE(MID(K1387,1,2)), "No", IF(J1387&lt;-1*VALUE(MID(K1387,1,2)), "No", "Yes"))))</f>
        <v>No</v>
      </c>
    </row>
    <row r="1388" spans="1:12" x14ac:dyDescent="0.25">
      <c r="A1388" s="37" t="s">
        <v>575</v>
      </c>
      <c r="B1388" s="22" t="s">
        <v>49</v>
      </c>
      <c r="C1388" s="23">
        <v>106200</v>
      </c>
      <c r="D1388" s="24" t="str">
        <f t="shared" si="349"/>
        <v>N/A</v>
      </c>
      <c r="E1388" s="23">
        <v>116567</v>
      </c>
      <c r="F1388" s="24" t="str">
        <f t="shared" si="350"/>
        <v>N/A</v>
      </c>
      <c r="G1388" s="23">
        <v>57509</v>
      </c>
      <c r="H1388" s="24" t="str">
        <f t="shared" si="351"/>
        <v>N/A</v>
      </c>
      <c r="I1388" s="25">
        <v>9.7620000000000005</v>
      </c>
      <c r="J1388" s="25">
        <v>-50.7</v>
      </c>
      <c r="K1388" s="26" t="s">
        <v>1191</v>
      </c>
      <c r="L1388" s="27" t="str">
        <f t="shared" si="352"/>
        <v>No</v>
      </c>
    </row>
    <row r="1389" spans="1:12" x14ac:dyDescent="0.25">
      <c r="A1389" s="37" t="s">
        <v>576</v>
      </c>
      <c r="B1389" s="22" t="s">
        <v>49</v>
      </c>
      <c r="C1389" s="28">
        <v>184.35881355999999</v>
      </c>
      <c r="D1389" s="24" t="str">
        <f t="shared" si="349"/>
        <v>N/A</v>
      </c>
      <c r="E1389" s="28">
        <v>194.45288117999999</v>
      </c>
      <c r="F1389" s="24" t="str">
        <f t="shared" si="350"/>
        <v>N/A</v>
      </c>
      <c r="G1389" s="28">
        <v>232.47234345999999</v>
      </c>
      <c r="H1389" s="24" t="str">
        <f t="shared" si="351"/>
        <v>N/A</v>
      </c>
      <c r="I1389" s="25">
        <v>5.4749999999999996</v>
      </c>
      <c r="J1389" s="25">
        <v>19.55</v>
      </c>
      <c r="K1389" s="26" t="s">
        <v>1191</v>
      </c>
      <c r="L1389" s="27" t="str">
        <f t="shared" si="352"/>
        <v>Yes</v>
      </c>
    </row>
    <row r="1390" spans="1:12" x14ac:dyDescent="0.25">
      <c r="A1390" s="37" t="s">
        <v>577</v>
      </c>
      <c r="B1390" s="22" t="s">
        <v>49</v>
      </c>
      <c r="C1390" s="28">
        <v>49151594</v>
      </c>
      <c r="D1390" s="24" t="str">
        <f t="shared" si="349"/>
        <v>N/A</v>
      </c>
      <c r="E1390" s="28">
        <v>47234702</v>
      </c>
      <c r="F1390" s="24" t="str">
        <f t="shared" si="350"/>
        <v>N/A</v>
      </c>
      <c r="G1390" s="28">
        <v>53388874</v>
      </c>
      <c r="H1390" s="24" t="str">
        <f t="shared" si="351"/>
        <v>N/A</v>
      </c>
      <c r="I1390" s="25">
        <v>-3.9</v>
      </c>
      <c r="J1390" s="25">
        <v>13.03</v>
      </c>
      <c r="K1390" s="26" t="s">
        <v>1191</v>
      </c>
      <c r="L1390" s="27" t="str">
        <f t="shared" si="352"/>
        <v>Yes</v>
      </c>
    </row>
    <row r="1391" spans="1:12" x14ac:dyDescent="0.25">
      <c r="A1391" s="37" t="s">
        <v>578</v>
      </c>
      <c r="B1391" s="22" t="s">
        <v>49</v>
      </c>
      <c r="C1391" s="23">
        <v>153855</v>
      </c>
      <c r="D1391" s="24" t="str">
        <f t="shared" si="349"/>
        <v>N/A</v>
      </c>
      <c r="E1391" s="23">
        <v>144916</v>
      </c>
      <c r="F1391" s="24" t="str">
        <f t="shared" si="350"/>
        <v>N/A</v>
      </c>
      <c r="G1391" s="23">
        <v>157950</v>
      </c>
      <c r="H1391" s="24" t="str">
        <f t="shared" si="351"/>
        <v>N/A</v>
      </c>
      <c r="I1391" s="25">
        <v>-5.81</v>
      </c>
      <c r="J1391" s="25">
        <v>8.9939999999999998</v>
      </c>
      <c r="K1391" s="26" t="s">
        <v>1191</v>
      </c>
      <c r="L1391" s="27" t="str">
        <f t="shared" si="352"/>
        <v>Yes</v>
      </c>
    </row>
    <row r="1392" spans="1:12" x14ac:dyDescent="0.25">
      <c r="A1392" s="37" t="s">
        <v>579</v>
      </c>
      <c r="B1392" s="22" t="s">
        <v>49</v>
      </c>
      <c r="C1392" s="28">
        <v>319.46699165000001</v>
      </c>
      <c r="D1392" s="24" t="str">
        <f t="shared" si="349"/>
        <v>N/A</v>
      </c>
      <c r="E1392" s="28">
        <v>325.94538905000002</v>
      </c>
      <c r="F1392" s="24" t="str">
        <f t="shared" si="350"/>
        <v>N/A</v>
      </c>
      <c r="G1392" s="28">
        <v>338.01123139999999</v>
      </c>
      <c r="H1392" s="24" t="str">
        <f t="shared" si="351"/>
        <v>N/A</v>
      </c>
      <c r="I1392" s="25">
        <v>2.028</v>
      </c>
      <c r="J1392" s="25">
        <v>3.702</v>
      </c>
      <c r="K1392" s="26" t="s">
        <v>1191</v>
      </c>
      <c r="L1392" s="27" t="str">
        <f t="shared" si="352"/>
        <v>Yes</v>
      </c>
    </row>
    <row r="1393" spans="1:12" x14ac:dyDescent="0.25">
      <c r="A1393" s="37" t="s">
        <v>589</v>
      </c>
      <c r="B1393" s="22" t="s">
        <v>49</v>
      </c>
      <c r="C1393" s="28">
        <v>51000575</v>
      </c>
      <c r="D1393" s="24" t="str">
        <f t="shared" si="349"/>
        <v>N/A</v>
      </c>
      <c r="E1393" s="28">
        <v>55971197</v>
      </c>
      <c r="F1393" s="24" t="str">
        <f t="shared" si="350"/>
        <v>N/A</v>
      </c>
      <c r="G1393" s="28">
        <v>67024154</v>
      </c>
      <c r="H1393" s="24" t="str">
        <f t="shared" si="351"/>
        <v>N/A</v>
      </c>
      <c r="I1393" s="25">
        <v>9.7460000000000004</v>
      </c>
      <c r="J1393" s="25">
        <v>19.75</v>
      </c>
      <c r="K1393" s="26" t="s">
        <v>1191</v>
      </c>
      <c r="L1393" s="27" t="str">
        <f t="shared" si="352"/>
        <v>Yes</v>
      </c>
    </row>
    <row r="1394" spans="1:12" x14ac:dyDescent="0.25">
      <c r="A1394" s="37" t="s">
        <v>591</v>
      </c>
      <c r="B1394" s="22" t="s">
        <v>49</v>
      </c>
      <c r="C1394" s="23">
        <v>87316</v>
      </c>
      <c r="D1394" s="24" t="str">
        <f t="shared" si="349"/>
        <v>N/A</v>
      </c>
      <c r="E1394" s="23">
        <v>92287</v>
      </c>
      <c r="F1394" s="24" t="str">
        <f t="shared" si="350"/>
        <v>N/A</v>
      </c>
      <c r="G1394" s="23">
        <v>105618</v>
      </c>
      <c r="H1394" s="24" t="str">
        <f t="shared" si="351"/>
        <v>N/A</v>
      </c>
      <c r="I1394" s="25">
        <v>5.6929999999999996</v>
      </c>
      <c r="J1394" s="25">
        <v>14.45</v>
      </c>
      <c r="K1394" s="26" t="s">
        <v>1191</v>
      </c>
      <c r="L1394" s="27" t="str">
        <f t="shared" si="352"/>
        <v>Yes</v>
      </c>
    </row>
    <row r="1395" spans="1:12" x14ac:dyDescent="0.25">
      <c r="A1395" s="37" t="s">
        <v>590</v>
      </c>
      <c r="B1395" s="22" t="s">
        <v>49</v>
      </c>
      <c r="C1395" s="28">
        <v>584.09197627000003</v>
      </c>
      <c r="D1395" s="24" t="str">
        <f t="shared" si="349"/>
        <v>N/A</v>
      </c>
      <c r="E1395" s="28">
        <v>606.49058914</v>
      </c>
      <c r="F1395" s="24" t="str">
        <f t="shared" si="350"/>
        <v>N/A</v>
      </c>
      <c r="G1395" s="28">
        <v>634.59025924000002</v>
      </c>
      <c r="H1395" s="24" t="str">
        <f t="shared" si="351"/>
        <v>N/A</v>
      </c>
      <c r="I1395" s="25">
        <v>3.835</v>
      </c>
      <c r="J1395" s="25">
        <v>4.633</v>
      </c>
      <c r="K1395" s="26" t="s">
        <v>1191</v>
      </c>
      <c r="L1395" s="27" t="str">
        <f t="shared" si="352"/>
        <v>Yes</v>
      </c>
    </row>
    <row r="1396" spans="1:12" x14ac:dyDescent="0.25">
      <c r="A1396" s="37" t="s">
        <v>580</v>
      </c>
      <c r="B1396" s="22" t="s">
        <v>49</v>
      </c>
      <c r="C1396" s="28">
        <v>11752</v>
      </c>
      <c r="D1396" s="24" t="str">
        <f t="shared" si="349"/>
        <v>N/A</v>
      </c>
      <c r="E1396" s="28">
        <v>2708</v>
      </c>
      <c r="F1396" s="24" t="str">
        <f t="shared" si="350"/>
        <v>N/A</v>
      </c>
      <c r="G1396" s="28">
        <v>1320</v>
      </c>
      <c r="H1396" s="24" t="str">
        <f t="shared" si="351"/>
        <v>N/A</v>
      </c>
      <c r="I1396" s="25">
        <v>-77</v>
      </c>
      <c r="J1396" s="25">
        <v>-51.3</v>
      </c>
      <c r="K1396" s="26" t="s">
        <v>1191</v>
      </c>
      <c r="L1396" s="27" t="str">
        <f t="shared" si="352"/>
        <v>No</v>
      </c>
    </row>
    <row r="1397" spans="1:12" x14ac:dyDescent="0.25">
      <c r="A1397" s="37" t="s">
        <v>581</v>
      </c>
      <c r="B1397" s="22" t="s">
        <v>49</v>
      </c>
      <c r="C1397" s="23">
        <v>19</v>
      </c>
      <c r="D1397" s="24" t="str">
        <f t="shared" si="349"/>
        <v>N/A</v>
      </c>
      <c r="E1397" s="23">
        <v>11</v>
      </c>
      <c r="F1397" s="24" t="str">
        <f t="shared" si="350"/>
        <v>N/A</v>
      </c>
      <c r="G1397" s="23">
        <v>11</v>
      </c>
      <c r="H1397" s="24" t="str">
        <f t="shared" si="351"/>
        <v>N/A</v>
      </c>
      <c r="I1397" s="25">
        <v>-63.2</v>
      </c>
      <c r="J1397" s="25">
        <v>-42.9</v>
      </c>
      <c r="K1397" s="26" t="s">
        <v>1191</v>
      </c>
      <c r="L1397" s="27" t="str">
        <f t="shared" si="352"/>
        <v>No</v>
      </c>
    </row>
    <row r="1398" spans="1:12" x14ac:dyDescent="0.25">
      <c r="A1398" s="37" t="s">
        <v>582</v>
      </c>
      <c r="B1398" s="22" t="s">
        <v>49</v>
      </c>
      <c r="C1398" s="28">
        <v>618.52631579000001</v>
      </c>
      <c r="D1398" s="24" t="str">
        <f t="shared" si="349"/>
        <v>N/A</v>
      </c>
      <c r="E1398" s="28">
        <v>386.85714286000001</v>
      </c>
      <c r="F1398" s="24" t="str">
        <f t="shared" si="350"/>
        <v>N/A</v>
      </c>
      <c r="G1398" s="28">
        <v>330</v>
      </c>
      <c r="H1398" s="24" t="str">
        <f t="shared" si="351"/>
        <v>N/A</v>
      </c>
      <c r="I1398" s="25">
        <v>-37.5</v>
      </c>
      <c r="J1398" s="25">
        <v>-14.7</v>
      </c>
      <c r="K1398" s="26" t="s">
        <v>1191</v>
      </c>
      <c r="L1398" s="27" t="str">
        <f t="shared" si="352"/>
        <v>Yes</v>
      </c>
    </row>
    <row r="1399" spans="1:12" ht="12.75" customHeight="1" x14ac:dyDescent="0.25">
      <c r="A1399" s="37" t="s">
        <v>848</v>
      </c>
      <c r="B1399" s="22" t="s">
        <v>49</v>
      </c>
      <c r="C1399" s="28">
        <v>1145992683</v>
      </c>
      <c r="D1399" s="24" t="str">
        <f t="shared" si="349"/>
        <v>N/A</v>
      </c>
      <c r="E1399" s="28">
        <v>1521507318</v>
      </c>
      <c r="F1399" s="24" t="str">
        <f t="shared" si="350"/>
        <v>N/A</v>
      </c>
      <c r="G1399" s="28">
        <v>1709446937</v>
      </c>
      <c r="H1399" s="24" t="str">
        <f t="shared" si="351"/>
        <v>N/A</v>
      </c>
      <c r="I1399" s="25">
        <v>32.770000000000003</v>
      </c>
      <c r="J1399" s="25">
        <v>12.35</v>
      </c>
      <c r="K1399" s="26" t="s">
        <v>1191</v>
      </c>
      <c r="L1399" s="27" t="str">
        <f t="shared" si="352"/>
        <v>Yes</v>
      </c>
    </row>
    <row r="1400" spans="1:12" x14ac:dyDescent="0.25">
      <c r="A1400" s="37" t="s">
        <v>583</v>
      </c>
      <c r="B1400" s="22" t="s">
        <v>49</v>
      </c>
      <c r="C1400" s="23">
        <v>102259</v>
      </c>
      <c r="D1400" s="24" t="str">
        <f t="shared" si="349"/>
        <v>N/A</v>
      </c>
      <c r="E1400" s="23">
        <v>106526</v>
      </c>
      <c r="F1400" s="24" t="str">
        <f t="shared" si="350"/>
        <v>N/A</v>
      </c>
      <c r="G1400" s="23">
        <v>109889</v>
      </c>
      <c r="H1400" s="24" t="str">
        <f t="shared" si="351"/>
        <v>N/A</v>
      </c>
      <c r="I1400" s="25">
        <v>4.173</v>
      </c>
      <c r="J1400" s="25">
        <v>3.157</v>
      </c>
      <c r="K1400" s="26" t="s">
        <v>1191</v>
      </c>
      <c r="L1400" s="27" t="str">
        <f t="shared" si="352"/>
        <v>Yes</v>
      </c>
    </row>
    <row r="1401" spans="1:12" x14ac:dyDescent="0.25">
      <c r="A1401" s="37" t="s">
        <v>584</v>
      </c>
      <c r="B1401" s="22" t="s">
        <v>49</v>
      </c>
      <c r="C1401" s="28">
        <v>11206.765986</v>
      </c>
      <c r="D1401" s="24" t="str">
        <f t="shared" si="349"/>
        <v>N/A</v>
      </c>
      <c r="E1401" s="28">
        <v>14282.966769000001</v>
      </c>
      <c r="F1401" s="24" t="str">
        <f t="shared" si="350"/>
        <v>N/A</v>
      </c>
      <c r="G1401" s="28">
        <v>15556.124244000001</v>
      </c>
      <c r="H1401" s="24" t="str">
        <f t="shared" si="351"/>
        <v>N/A</v>
      </c>
      <c r="I1401" s="25">
        <v>27.45</v>
      </c>
      <c r="J1401" s="25">
        <v>8.9139999999999997</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1514180467</v>
      </c>
      <c r="D1403" s="24" t="str">
        <f t="shared" ref="D1403:D1426" si="353">IF($B1403="N/A","N/A",IF(C1403&gt;10,"No",IF(C1403&lt;-10,"No","Yes")))</f>
        <v>N/A</v>
      </c>
      <c r="E1403" s="38">
        <v>1938730231</v>
      </c>
      <c r="F1403" s="24" t="str">
        <f t="shared" ref="F1403:F1426" si="354">IF($B1403="N/A","N/A",IF(E1403&gt;10,"No",IF(E1403&lt;-10,"No","Yes")))</f>
        <v>N/A</v>
      </c>
      <c r="G1403" s="38">
        <v>2213443729</v>
      </c>
      <c r="H1403" s="24" t="str">
        <f t="shared" ref="H1403:H1426" si="355">IF($B1403="N/A","N/A",IF(G1403&gt;10,"No",IF(G1403&lt;-10,"No","Yes")))</f>
        <v>N/A</v>
      </c>
      <c r="I1403" s="25">
        <v>28.04</v>
      </c>
      <c r="J1403" s="25">
        <v>14.17</v>
      </c>
      <c r="K1403" s="26" t="s">
        <v>1191</v>
      </c>
      <c r="L1403" s="27" t="str">
        <f t="shared" ref="L1403:L1426" si="356">IF(J1403="Div by 0", "N/A", IF(K1403="N/A","N/A", IF(J1403&gt;VALUE(MID(K1403,1,2)), "No", IF(J1403&lt;-1*VALUE(MID(K1403,1,2)), "No", "Yes"))))</f>
        <v>Yes</v>
      </c>
    </row>
    <row r="1404" spans="1:12" x14ac:dyDescent="0.25">
      <c r="A1404" s="40" t="s">
        <v>454</v>
      </c>
      <c r="B1404" s="22" t="s">
        <v>49</v>
      </c>
      <c r="C1404" s="30">
        <v>132353</v>
      </c>
      <c r="D1404" s="30" t="str">
        <f t="shared" si="353"/>
        <v>N/A</v>
      </c>
      <c r="E1404" s="30">
        <v>136077</v>
      </c>
      <c r="F1404" s="30" t="str">
        <f t="shared" si="354"/>
        <v>N/A</v>
      </c>
      <c r="G1404" s="30">
        <v>142764</v>
      </c>
      <c r="H1404" s="24" t="str">
        <f t="shared" si="355"/>
        <v>N/A</v>
      </c>
      <c r="I1404" s="25">
        <v>2.8140000000000001</v>
      </c>
      <c r="J1404" s="25">
        <v>4.9139999999999997</v>
      </c>
      <c r="K1404" s="26" t="s">
        <v>1191</v>
      </c>
      <c r="L1404" s="27" t="str">
        <f t="shared" si="356"/>
        <v>Yes</v>
      </c>
    </row>
    <row r="1405" spans="1:12" ht="12.75" customHeight="1" x14ac:dyDescent="0.25">
      <c r="A1405" s="40" t="s">
        <v>752</v>
      </c>
      <c r="B1405" s="22" t="s">
        <v>49</v>
      </c>
      <c r="C1405" s="38">
        <v>11440.469555</v>
      </c>
      <c r="D1405" s="24" t="str">
        <f t="shared" si="353"/>
        <v>N/A</v>
      </c>
      <c r="E1405" s="38">
        <v>14247.302857999999</v>
      </c>
      <c r="F1405" s="24" t="str">
        <f t="shared" si="354"/>
        <v>N/A</v>
      </c>
      <c r="G1405" s="38">
        <v>15504.214851000001</v>
      </c>
      <c r="H1405" s="24" t="str">
        <f t="shared" si="355"/>
        <v>N/A</v>
      </c>
      <c r="I1405" s="25">
        <v>24.53</v>
      </c>
      <c r="J1405" s="25">
        <v>8.8219999999999992</v>
      </c>
      <c r="K1405" s="26" t="s">
        <v>1191</v>
      </c>
      <c r="L1405" s="27" t="str">
        <f t="shared" si="356"/>
        <v>Yes</v>
      </c>
    </row>
    <row r="1406" spans="1:12" x14ac:dyDescent="0.25">
      <c r="A1406" s="39" t="s">
        <v>523</v>
      </c>
      <c r="B1406" s="22" t="s">
        <v>49</v>
      </c>
      <c r="C1406" s="38">
        <v>6310.8062393999999</v>
      </c>
      <c r="D1406" s="24" t="str">
        <f t="shared" si="353"/>
        <v>N/A</v>
      </c>
      <c r="E1406" s="38">
        <v>8861.3019408</v>
      </c>
      <c r="F1406" s="24" t="str">
        <f t="shared" si="354"/>
        <v>N/A</v>
      </c>
      <c r="G1406" s="38">
        <v>9613.2126258000008</v>
      </c>
      <c r="H1406" s="24" t="str">
        <f t="shared" si="355"/>
        <v>N/A</v>
      </c>
      <c r="I1406" s="25">
        <v>40.409999999999997</v>
      </c>
      <c r="J1406" s="25">
        <v>8.4849999999999994</v>
      </c>
      <c r="K1406" s="26" t="s">
        <v>1191</v>
      </c>
      <c r="L1406" s="27" t="str">
        <f t="shared" si="356"/>
        <v>Yes</v>
      </c>
    </row>
    <row r="1407" spans="1:12" x14ac:dyDescent="0.25">
      <c r="A1407" s="39" t="s">
        <v>526</v>
      </c>
      <c r="B1407" s="22" t="s">
        <v>49</v>
      </c>
      <c r="C1407" s="38">
        <v>17380.853738000002</v>
      </c>
      <c r="D1407" s="24" t="str">
        <f t="shared" si="353"/>
        <v>N/A</v>
      </c>
      <c r="E1407" s="38">
        <v>20614.932446999999</v>
      </c>
      <c r="F1407" s="24" t="str">
        <f t="shared" si="354"/>
        <v>N/A</v>
      </c>
      <c r="G1407" s="38">
        <v>21817.158251000001</v>
      </c>
      <c r="H1407" s="24" t="str">
        <f t="shared" si="355"/>
        <v>N/A</v>
      </c>
      <c r="I1407" s="25">
        <v>18.61</v>
      </c>
      <c r="J1407" s="25">
        <v>5.8319999999999999</v>
      </c>
      <c r="K1407" s="26" t="s">
        <v>1191</v>
      </c>
      <c r="L1407" s="27" t="str">
        <f t="shared" si="356"/>
        <v>Yes</v>
      </c>
    </row>
    <row r="1408" spans="1:12" x14ac:dyDescent="0.25">
      <c r="A1408" s="39" t="s">
        <v>529</v>
      </c>
      <c r="B1408" s="22" t="s">
        <v>49</v>
      </c>
      <c r="C1408" s="38">
        <v>15385.834245</v>
      </c>
      <c r="D1408" s="24" t="str">
        <f t="shared" si="353"/>
        <v>N/A</v>
      </c>
      <c r="E1408" s="38">
        <v>9903.8285109000008</v>
      </c>
      <c r="F1408" s="24" t="str">
        <f t="shared" si="354"/>
        <v>N/A</v>
      </c>
      <c r="G1408" s="38">
        <v>9945.8414561000009</v>
      </c>
      <c r="H1408" s="24" t="str">
        <f t="shared" si="355"/>
        <v>N/A</v>
      </c>
      <c r="I1408" s="25">
        <v>-35.6</v>
      </c>
      <c r="J1408" s="25">
        <v>0.42420000000000002</v>
      </c>
      <c r="K1408" s="26" t="s">
        <v>1191</v>
      </c>
      <c r="L1408" s="27" t="str">
        <f t="shared" si="356"/>
        <v>Yes</v>
      </c>
    </row>
    <row r="1409" spans="1:12" x14ac:dyDescent="0.25">
      <c r="A1409" s="39" t="s">
        <v>531</v>
      </c>
      <c r="B1409" s="22" t="s">
        <v>49</v>
      </c>
      <c r="C1409" s="38">
        <v>1279.3666106999999</v>
      </c>
      <c r="D1409" s="24" t="str">
        <f t="shared" si="353"/>
        <v>N/A</v>
      </c>
      <c r="E1409" s="38">
        <v>1441.865</v>
      </c>
      <c r="F1409" s="24" t="str">
        <f t="shared" si="354"/>
        <v>N/A</v>
      </c>
      <c r="G1409" s="38">
        <v>1554.8526211999999</v>
      </c>
      <c r="H1409" s="24" t="str">
        <f t="shared" si="355"/>
        <v>N/A</v>
      </c>
      <c r="I1409" s="25">
        <v>12.7</v>
      </c>
      <c r="J1409" s="25">
        <v>7.8360000000000003</v>
      </c>
      <c r="K1409" s="26" t="s">
        <v>1191</v>
      </c>
      <c r="L1409" s="27" t="str">
        <f t="shared" si="356"/>
        <v>Yes</v>
      </c>
    </row>
    <row r="1410" spans="1:12" ht="12.75" customHeight="1" x14ac:dyDescent="0.25">
      <c r="A1410" s="37" t="s">
        <v>455</v>
      </c>
      <c r="B1410" s="22" t="s">
        <v>49</v>
      </c>
      <c r="C1410" s="24">
        <v>6.7247312582000003</v>
      </c>
      <c r="D1410" s="24" t="str">
        <f t="shared" si="353"/>
        <v>N/A</v>
      </c>
      <c r="E1410" s="24">
        <v>6.9351779982000004</v>
      </c>
      <c r="F1410" s="24" t="str">
        <f t="shared" si="354"/>
        <v>N/A</v>
      </c>
      <c r="G1410" s="24">
        <v>7.2372306455000004</v>
      </c>
      <c r="H1410" s="24" t="str">
        <f t="shared" si="355"/>
        <v>N/A</v>
      </c>
      <c r="I1410" s="25">
        <v>3.129</v>
      </c>
      <c r="J1410" s="25">
        <v>4.3550000000000004</v>
      </c>
      <c r="K1410" s="26" t="s">
        <v>1191</v>
      </c>
      <c r="L1410" s="27" t="str">
        <f t="shared" si="356"/>
        <v>Yes</v>
      </c>
    </row>
    <row r="1411" spans="1:12" x14ac:dyDescent="0.25">
      <c r="A1411" s="39" t="s">
        <v>523</v>
      </c>
      <c r="B1411" s="22" t="s">
        <v>49</v>
      </c>
      <c r="C1411" s="24">
        <v>26.785428264</v>
      </c>
      <c r="D1411" s="24" t="str">
        <f t="shared" si="353"/>
        <v>N/A</v>
      </c>
      <c r="E1411" s="24">
        <v>30.569054917999999</v>
      </c>
      <c r="F1411" s="24" t="str">
        <f t="shared" si="354"/>
        <v>N/A</v>
      </c>
      <c r="G1411" s="24">
        <v>30.800780988</v>
      </c>
      <c r="H1411" s="24" t="str">
        <f t="shared" si="355"/>
        <v>N/A</v>
      </c>
      <c r="I1411" s="25">
        <v>14.13</v>
      </c>
      <c r="J1411" s="25">
        <v>0.75800000000000001</v>
      </c>
      <c r="K1411" s="26" t="s">
        <v>1191</v>
      </c>
      <c r="L1411" s="27" t="str">
        <f t="shared" si="356"/>
        <v>Yes</v>
      </c>
    </row>
    <row r="1412" spans="1:12" x14ac:dyDescent="0.25">
      <c r="A1412" s="39" t="s">
        <v>526</v>
      </c>
      <c r="B1412" s="22" t="s">
        <v>49</v>
      </c>
      <c r="C1412" s="24">
        <v>17.123253632000001</v>
      </c>
      <c r="D1412" s="24" t="str">
        <f t="shared" si="353"/>
        <v>N/A</v>
      </c>
      <c r="E1412" s="24">
        <v>19.213465595999999</v>
      </c>
      <c r="F1412" s="24" t="str">
        <f t="shared" si="354"/>
        <v>N/A</v>
      </c>
      <c r="G1412" s="24">
        <v>19.242068886999999</v>
      </c>
      <c r="H1412" s="24" t="str">
        <f t="shared" si="355"/>
        <v>N/A</v>
      </c>
      <c r="I1412" s="25">
        <v>12.21</v>
      </c>
      <c r="J1412" s="25">
        <v>0.1489</v>
      </c>
      <c r="K1412" s="26" t="s">
        <v>1191</v>
      </c>
      <c r="L1412" s="27" t="str">
        <f t="shared" si="356"/>
        <v>Yes</v>
      </c>
    </row>
    <row r="1413" spans="1:12" x14ac:dyDescent="0.25">
      <c r="A1413" s="39" t="s">
        <v>529</v>
      </c>
      <c r="B1413" s="22" t="s">
        <v>49</v>
      </c>
      <c r="C1413" s="24">
        <v>0.37237468439999999</v>
      </c>
      <c r="D1413" s="24" t="str">
        <f t="shared" si="353"/>
        <v>N/A</v>
      </c>
      <c r="E1413" s="24">
        <v>0.26203110159999998</v>
      </c>
      <c r="F1413" s="24" t="str">
        <f t="shared" si="354"/>
        <v>N/A</v>
      </c>
      <c r="G1413" s="24">
        <v>0.28288133879999999</v>
      </c>
      <c r="H1413" s="24" t="str">
        <f t="shared" si="355"/>
        <v>N/A</v>
      </c>
      <c r="I1413" s="25">
        <v>-29.6</v>
      </c>
      <c r="J1413" s="25">
        <v>7.9569999999999999</v>
      </c>
      <c r="K1413" s="26" t="s">
        <v>1191</v>
      </c>
      <c r="L1413" s="27" t="str">
        <f t="shared" si="356"/>
        <v>Yes</v>
      </c>
    </row>
    <row r="1414" spans="1:12" x14ac:dyDescent="0.25">
      <c r="A1414" s="39" t="s">
        <v>531</v>
      </c>
      <c r="B1414" s="22" t="s">
        <v>49</v>
      </c>
      <c r="C1414" s="24">
        <v>0.41177425649999999</v>
      </c>
      <c r="D1414" s="24" t="str">
        <f t="shared" si="353"/>
        <v>N/A</v>
      </c>
      <c r="E1414" s="24">
        <v>0.30611182879999999</v>
      </c>
      <c r="F1414" s="24" t="str">
        <f t="shared" si="354"/>
        <v>N/A</v>
      </c>
      <c r="G1414" s="24">
        <v>0.47549171769999998</v>
      </c>
      <c r="H1414" s="24" t="str">
        <f t="shared" si="355"/>
        <v>N/A</v>
      </c>
      <c r="I1414" s="25">
        <v>-25.7</v>
      </c>
      <c r="J1414" s="25">
        <v>55.33</v>
      </c>
      <c r="K1414" s="26" t="s">
        <v>1191</v>
      </c>
      <c r="L1414" s="27" t="str">
        <f t="shared" si="356"/>
        <v>No</v>
      </c>
    </row>
    <row r="1415" spans="1:12" ht="25.5" customHeight="1" x14ac:dyDescent="0.25">
      <c r="A1415" s="40" t="s">
        <v>744</v>
      </c>
      <c r="B1415" s="22" t="s">
        <v>49</v>
      </c>
      <c r="C1415" s="38">
        <v>1145992683</v>
      </c>
      <c r="D1415" s="24" t="str">
        <f t="shared" si="353"/>
        <v>N/A</v>
      </c>
      <c r="E1415" s="38">
        <v>1521507318</v>
      </c>
      <c r="F1415" s="24" t="str">
        <f t="shared" si="354"/>
        <v>N/A</v>
      </c>
      <c r="G1415" s="38">
        <v>1709446937</v>
      </c>
      <c r="H1415" s="24" t="str">
        <f t="shared" si="355"/>
        <v>N/A</v>
      </c>
      <c r="I1415" s="25">
        <v>32.770000000000003</v>
      </c>
      <c r="J1415" s="25">
        <v>12.35</v>
      </c>
      <c r="K1415" s="26" t="s">
        <v>1191</v>
      </c>
      <c r="L1415" s="27" t="str">
        <f t="shared" si="356"/>
        <v>Yes</v>
      </c>
    </row>
    <row r="1416" spans="1:12" ht="12.75" customHeight="1" x14ac:dyDescent="0.25">
      <c r="A1416" s="40" t="s">
        <v>456</v>
      </c>
      <c r="B1416" s="22" t="s">
        <v>49</v>
      </c>
      <c r="C1416" s="30">
        <v>102259</v>
      </c>
      <c r="D1416" s="30" t="str">
        <f t="shared" si="353"/>
        <v>N/A</v>
      </c>
      <c r="E1416" s="30">
        <v>106526</v>
      </c>
      <c r="F1416" s="30" t="str">
        <f t="shared" si="354"/>
        <v>N/A</v>
      </c>
      <c r="G1416" s="30">
        <v>109889</v>
      </c>
      <c r="H1416" s="24" t="str">
        <f t="shared" si="355"/>
        <v>N/A</v>
      </c>
      <c r="I1416" s="25">
        <v>4.173</v>
      </c>
      <c r="J1416" s="25">
        <v>3.157</v>
      </c>
      <c r="K1416" s="26" t="s">
        <v>1191</v>
      </c>
      <c r="L1416" s="27" t="str">
        <f t="shared" si="356"/>
        <v>Yes</v>
      </c>
    </row>
    <row r="1417" spans="1:12" ht="25" x14ac:dyDescent="0.25">
      <c r="A1417" s="40" t="s">
        <v>753</v>
      </c>
      <c r="B1417" s="22" t="s">
        <v>49</v>
      </c>
      <c r="C1417" s="38">
        <v>11206.765986</v>
      </c>
      <c r="D1417" s="24" t="str">
        <f t="shared" si="353"/>
        <v>N/A</v>
      </c>
      <c r="E1417" s="38">
        <v>14282.966769000001</v>
      </c>
      <c r="F1417" s="24" t="str">
        <f t="shared" si="354"/>
        <v>N/A</v>
      </c>
      <c r="G1417" s="38">
        <v>15556.124244000001</v>
      </c>
      <c r="H1417" s="24" t="str">
        <f t="shared" si="355"/>
        <v>N/A</v>
      </c>
      <c r="I1417" s="25">
        <v>27.45</v>
      </c>
      <c r="J1417" s="25">
        <v>8.9139999999999997</v>
      </c>
      <c r="K1417" s="26" t="s">
        <v>1191</v>
      </c>
      <c r="L1417" s="27" t="str">
        <f t="shared" si="356"/>
        <v>Yes</v>
      </c>
    </row>
    <row r="1418" spans="1:12" x14ac:dyDescent="0.25">
      <c r="A1418" s="39" t="s">
        <v>585</v>
      </c>
      <c r="B1418" s="22" t="s">
        <v>49</v>
      </c>
      <c r="C1418" s="38">
        <v>6392.5250192000003</v>
      </c>
      <c r="D1418" s="24" t="str">
        <f t="shared" si="353"/>
        <v>N/A</v>
      </c>
      <c r="E1418" s="38">
        <v>9296.0444165000008</v>
      </c>
      <c r="F1418" s="24" t="str">
        <f t="shared" si="354"/>
        <v>N/A</v>
      </c>
      <c r="G1418" s="38">
        <v>10167.598443999999</v>
      </c>
      <c r="H1418" s="24" t="str">
        <f t="shared" si="355"/>
        <v>N/A</v>
      </c>
      <c r="I1418" s="25">
        <v>45.42</v>
      </c>
      <c r="J1418" s="25">
        <v>9.3759999999999994</v>
      </c>
      <c r="K1418" s="26" t="s">
        <v>1191</v>
      </c>
      <c r="L1418" s="27" t="str">
        <f t="shared" si="356"/>
        <v>Yes</v>
      </c>
    </row>
    <row r="1419" spans="1:12" x14ac:dyDescent="0.25">
      <c r="A1419" s="39" t="s">
        <v>586</v>
      </c>
      <c r="B1419" s="22" t="s">
        <v>49</v>
      </c>
      <c r="C1419" s="38">
        <v>17653.505097000001</v>
      </c>
      <c r="D1419" s="24" t="str">
        <f t="shared" si="353"/>
        <v>N/A</v>
      </c>
      <c r="E1419" s="38">
        <v>20650.862181</v>
      </c>
      <c r="F1419" s="24" t="str">
        <f t="shared" si="354"/>
        <v>N/A</v>
      </c>
      <c r="G1419" s="38">
        <v>21819.525380999999</v>
      </c>
      <c r="H1419" s="24" t="str">
        <f t="shared" si="355"/>
        <v>N/A</v>
      </c>
      <c r="I1419" s="25">
        <v>16.98</v>
      </c>
      <c r="J1419" s="25">
        <v>5.6589999999999998</v>
      </c>
      <c r="K1419" s="26" t="s">
        <v>1191</v>
      </c>
      <c r="L1419" s="27" t="str">
        <f t="shared" si="356"/>
        <v>Yes</v>
      </c>
    </row>
    <row r="1420" spans="1:12" x14ac:dyDescent="0.25">
      <c r="A1420" s="39" t="s">
        <v>587</v>
      </c>
      <c r="B1420" s="22" t="s">
        <v>49</v>
      </c>
      <c r="C1420" s="38">
        <v>15186.427729000001</v>
      </c>
      <c r="D1420" s="24" t="str">
        <f t="shared" si="353"/>
        <v>N/A</v>
      </c>
      <c r="E1420" s="38">
        <v>18833.488479</v>
      </c>
      <c r="F1420" s="24" t="str">
        <f t="shared" si="354"/>
        <v>N/A</v>
      </c>
      <c r="G1420" s="38">
        <v>19606.156379</v>
      </c>
      <c r="H1420" s="24" t="str">
        <f t="shared" si="355"/>
        <v>N/A</v>
      </c>
      <c r="I1420" s="25">
        <v>24.02</v>
      </c>
      <c r="J1420" s="25">
        <v>4.1029999999999998</v>
      </c>
      <c r="K1420" s="26" t="s">
        <v>1191</v>
      </c>
      <c r="L1420" s="27" t="str">
        <f t="shared" si="356"/>
        <v>Yes</v>
      </c>
    </row>
    <row r="1421" spans="1:12" x14ac:dyDescent="0.25">
      <c r="A1421" s="39" t="s">
        <v>588</v>
      </c>
      <c r="B1421" s="22" t="s">
        <v>49</v>
      </c>
      <c r="C1421" s="38">
        <v>132.875</v>
      </c>
      <c r="D1421" s="24" t="str">
        <f t="shared" si="353"/>
        <v>N/A</v>
      </c>
      <c r="E1421" s="38">
        <v>671</v>
      </c>
      <c r="F1421" s="24" t="str">
        <f t="shared" si="354"/>
        <v>N/A</v>
      </c>
      <c r="G1421" s="38">
        <v>3406.1</v>
      </c>
      <c r="H1421" s="24" t="str">
        <f t="shared" si="355"/>
        <v>N/A</v>
      </c>
      <c r="I1421" s="25">
        <v>405</v>
      </c>
      <c r="J1421" s="25">
        <v>407.6</v>
      </c>
      <c r="K1421" s="26" t="s">
        <v>1191</v>
      </c>
      <c r="L1421" s="27" t="str">
        <f t="shared" si="356"/>
        <v>No</v>
      </c>
    </row>
    <row r="1422" spans="1:12" ht="25" x14ac:dyDescent="0.25">
      <c r="A1422" s="37" t="s">
        <v>457</v>
      </c>
      <c r="B1422" s="22" t="s">
        <v>49</v>
      </c>
      <c r="C1422" s="24">
        <v>5.1956834657000002</v>
      </c>
      <c r="D1422" s="24" t="str">
        <f t="shared" si="353"/>
        <v>N/A</v>
      </c>
      <c r="E1422" s="24">
        <v>5.4291083095000001</v>
      </c>
      <c r="F1422" s="24" t="str">
        <f t="shared" si="354"/>
        <v>N/A</v>
      </c>
      <c r="G1422" s="24">
        <v>5.5706763498000003</v>
      </c>
      <c r="H1422" s="24" t="str">
        <f t="shared" si="355"/>
        <v>N/A</v>
      </c>
      <c r="I1422" s="25">
        <v>4.4930000000000003</v>
      </c>
      <c r="J1422" s="25">
        <v>2.6080000000000001</v>
      </c>
      <c r="K1422" s="26" t="s">
        <v>1191</v>
      </c>
      <c r="L1422" s="27" t="str">
        <f t="shared" si="356"/>
        <v>Yes</v>
      </c>
    </row>
    <row r="1423" spans="1:12" x14ac:dyDescent="0.25">
      <c r="A1423" s="39" t="s">
        <v>523</v>
      </c>
      <c r="B1423" s="22" t="s">
        <v>49</v>
      </c>
      <c r="C1423" s="24">
        <v>22.836214473999998</v>
      </c>
      <c r="D1423" s="24" t="str">
        <f t="shared" si="353"/>
        <v>N/A</v>
      </c>
      <c r="E1423" s="24">
        <v>26.249356795000001</v>
      </c>
      <c r="F1423" s="24" t="str">
        <f t="shared" si="354"/>
        <v>N/A</v>
      </c>
      <c r="G1423" s="24">
        <v>26.364160326</v>
      </c>
      <c r="H1423" s="24" t="str">
        <f t="shared" si="355"/>
        <v>N/A</v>
      </c>
      <c r="I1423" s="25">
        <v>14.95</v>
      </c>
      <c r="J1423" s="25">
        <v>0.43740000000000001</v>
      </c>
      <c r="K1423" s="26" t="s">
        <v>1191</v>
      </c>
      <c r="L1423" s="27" t="str">
        <f t="shared" si="356"/>
        <v>Yes</v>
      </c>
    </row>
    <row r="1424" spans="1:12" x14ac:dyDescent="0.25">
      <c r="A1424" s="39" t="s">
        <v>526</v>
      </c>
      <c r="B1424" s="22" t="s">
        <v>49</v>
      </c>
      <c r="C1424" s="24">
        <v>12.704236305</v>
      </c>
      <c r="D1424" s="24" t="str">
        <f t="shared" si="353"/>
        <v>N/A</v>
      </c>
      <c r="E1424" s="24">
        <v>14.275345229999999</v>
      </c>
      <c r="F1424" s="24" t="str">
        <f t="shared" si="354"/>
        <v>N/A</v>
      </c>
      <c r="G1424" s="24">
        <v>14.018901205000001</v>
      </c>
      <c r="H1424" s="24" t="str">
        <f t="shared" si="355"/>
        <v>N/A</v>
      </c>
      <c r="I1424" s="25">
        <v>12.37</v>
      </c>
      <c r="J1424" s="25">
        <v>-1.8</v>
      </c>
      <c r="K1424" s="26" t="s">
        <v>1191</v>
      </c>
      <c r="L1424" s="27" t="str">
        <f t="shared" si="356"/>
        <v>Yes</v>
      </c>
    </row>
    <row r="1425" spans="1:13" x14ac:dyDescent="0.25">
      <c r="A1425" s="39" t="s">
        <v>529</v>
      </c>
      <c r="B1425" s="22" t="s">
        <v>49</v>
      </c>
      <c r="C1425" s="24">
        <v>3.1370531299999997E-2</v>
      </c>
      <c r="D1425" s="24" t="str">
        <f t="shared" si="353"/>
        <v>N/A</v>
      </c>
      <c r="E1425" s="24">
        <v>2.0063778800000001E-2</v>
      </c>
      <c r="F1425" s="24" t="str">
        <f t="shared" si="354"/>
        <v>N/A</v>
      </c>
      <c r="G1425" s="24">
        <v>2.0679953500000001E-2</v>
      </c>
      <c r="H1425" s="24" t="str">
        <f t="shared" si="355"/>
        <v>N/A</v>
      </c>
      <c r="I1425" s="25">
        <v>-36</v>
      </c>
      <c r="J1425" s="25">
        <v>3.0710000000000002</v>
      </c>
      <c r="K1425" s="26" t="s">
        <v>1191</v>
      </c>
      <c r="L1425" s="27" t="str">
        <f t="shared" si="356"/>
        <v>Yes</v>
      </c>
    </row>
    <row r="1426" spans="1:13" x14ac:dyDescent="0.25">
      <c r="A1426" s="39" t="s">
        <v>531</v>
      </c>
      <c r="B1426" s="22" t="s">
        <v>49</v>
      </c>
      <c r="C1426" s="24">
        <v>2.7635856E-3</v>
      </c>
      <c r="D1426" s="24" t="str">
        <f t="shared" si="353"/>
        <v>N/A</v>
      </c>
      <c r="E1426" s="24">
        <v>3.6733419E-3</v>
      </c>
      <c r="F1426" s="24" t="str">
        <f t="shared" si="354"/>
        <v>N/A</v>
      </c>
      <c r="G1426" s="24">
        <v>4.7031822000000003E-3</v>
      </c>
      <c r="H1426" s="24" t="str">
        <f t="shared" si="355"/>
        <v>N/A</v>
      </c>
      <c r="I1426" s="25">
        <v>32.92</v>
      </c>
      <c r="J1426" s="25">
        <v>28.04</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2025-05-08T12:31:09Z</dcterms:modified>
</cp:coreProperties>
</file>