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X 2011-2013\"/>
    </mc:Choice>
  </mc:AlternateContent>
  <xr:revisionPtr revIDLastSave="0" documentId="8_{F441E91B-E544-4091-B981-9EE04A133FFB}"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<sst xmlns="http://schemas.openxmlformats.org/spreadsheetml/2006/main" count="6825" uniqueCount="1749">
  <si>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</si>
  <si>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</si>
  <si>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</si>
  <si>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</si>
  <si>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</si>
  <si>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</si>
  <si>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</si>
  <si>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</si>
  <si>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</si>
  <si>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</si>
  <si>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</si>
  <si>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</si>
  <si>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</si>
  <si>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</si>
  <si>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</si>
  <si>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</si>
  <si>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</si>
  <si>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</si>
  <si>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</si>
  <si>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</si>
  <si>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</si>
  <si>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</si>
  <si>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</si>
  <si>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</si>
  <si>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</si>
  <si>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</si>
  <si>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</si>
  <si>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</si>
  <si>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</si>
  <si>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</si>
  <si>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</si>
  <si>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</si>
  <si>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</si>
  <si>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</si>
  <si>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</si>
  <si>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</si>
  <si>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</si>
  <si>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</si>
  <si>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</si>
  <si>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</si>
  <si>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</si>
  <si>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</si>
  <si>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</si>
  <si>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</si>
  <si>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</si>
  <si>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</si>
  <si>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</si>
  <si>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</si>
  <si>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</si>
  <si>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</si>
  <si>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</si>
  <si>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</si>
  <si>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</si>
  <si>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</si>
  <si>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</si>
  <si>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</si>
  <si>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</si>
  <si>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</si>
  <si>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</si>
  <si>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</si>
  <si>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</si>
  <si>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</si>
  <si>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</si>
  <si>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</si>
  <si>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</si>
  <si>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</si>
  <si>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</si>
  <si>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</si>
  <si>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</si>
  <si>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</si>
  <si>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</si>
  <si>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</si>
  <si>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</si>
  <si>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</si>
  <si>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</si>
  <si>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</si>
  <si>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</si>
  <si>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</si>
  <si>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</si>
  <si>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</si>
  <si>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</si>
  <si>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</si>
  <si>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</si>
  <si>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</si>
  <si>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</si>
  <si>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</si>
  <si>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</si>
  <si>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</si>
  <si>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</si>
  <si>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</si>
  <si>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</si>
  <si>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</si>
  <si>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</si>
  <si>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</si>
  <si>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</si>
  <si>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</si>
  <si>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</si>
  <si>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</si>
  <si>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</si>
  <si>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</si>
  <si>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</si>
  <si>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</si>
  <si>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</si>
  <si>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</si>
  <si>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</si>
  <si>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</si>
  <si>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</si>
  <si>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</si>
  <si>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</si>
  <si>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</si>
  <si>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</si>
  <si>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</si>
  <si>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</si>
  <si>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</si>
  <si>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</si>
  <si>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</si>
  <si>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</si>
  <si>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</si>
  <si>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</si>
  <si>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</si>
  <si>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</si>
  <si>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</si>
  <si>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</si>
  <si>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</si>
  <si>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</si>
  <si>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</si>
  <si>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</si>
  <si>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</si>
  <si>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</si>
  <si>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</si>
  <si>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</si>
  <si>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</si>
  <si>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</si>
  <si>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</si>
  <si>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</si>
  <si>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</si>
  <si>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</si>
  <si>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</si>
  <si>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</si>
  <si>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</si>
  <si>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</si>
  <si>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</si>
  <si>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</si>
  <si>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</si>
  <si>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</si>
  <si>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</si>
  <si>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</si>
  <si>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</si>
  <si>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</si>
  <si>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</si>
  <si>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</si>
  <si>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</si>
  <si>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</si>
  <si>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</si>
  <si>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</si>
  <si>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</si>
  <si>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</si>
  <si>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</si>
  <si>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</si>
  <si>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</si>
  <si>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</si>
  <si>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</si>
  <si>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</si>
  <si>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</si>
  <si>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</si>
  <si>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</si>
  <si>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</si>
  <si>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</si>
  <si>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</si>
  <si>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</si>
  <si>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</si>
  <si>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</si>
  <si>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</si>
  <si>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</si>
  <si>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</si>
  <si>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</si>
  <si>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</si>
  <si>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</si>
  <si>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</si>
  <si>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</si>
  <si>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</si>
  <si>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</si>
  <si>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</si>
  <si>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</si>
  <si>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</si>
  <si>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</si>
  <si>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</si>
  <si>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</si>
  <si>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</si>
  <si>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</si>
  <si>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</si>
  <si>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</si>
  <si>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</si>
  <si>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</si>
  <si>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</si>
  <si>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</si>
  <si>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</si>
  <si>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</si>
  <si>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</si>
  <si>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</si>
  <si>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</si>
  <si>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</si>
  <si>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</si>
  <si>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</si>
  <si>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</si>
  <si>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</si>
  <si>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</si>
  <si>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</si>
  <si>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</si>
  <si>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</si>
  <si>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</si>
  <si>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</si>
  <si>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</si>
  <si>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</si>
  <si>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</si>
  <si>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</si>
  <si>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</si>
  <si>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</si>
  <si>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</si>
  <si>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</si>
  <si>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</si>
  <si>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</si>
  <si>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</si>
  <si>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</si>
  <si>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</si>
  <si>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</si>
  <si>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</si>
  <si>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</si>
  <si>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</si>
  <si>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</si>
  <si>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</si>
  <si>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</si>
  <si>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</si>
  <si>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</si>
  <si>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</si>
  <si>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</si>
  <si>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</si>
  <si>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</si>
  <si>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</si>
  <si>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</si>
  <si>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</si>
  <si>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</si>
  <si>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</si>
  <si>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</si>
  <si>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</si>
  <si>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</si>
  <si>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</si>
  <si>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</si>
  <si>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</si>
  <si>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</si>
  <si>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</si>
  <si>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</si>
  <si>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</si>
  <si>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</si>
  <si>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</si>
  <si>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</si>
  <si>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</si>
  <si>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</si>
  <si>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</si>
  <si>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</si>
  <si>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</si>
  <si>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</si>
  <si>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</si>
  <si>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</si>
  <si>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</si>
  <si>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</si>
  <si>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</si>
  <si>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</si>
  <si>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</si>
  <si>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</si>
  <si>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</si>
  <si>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</si>
  <si>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</si>
  <si>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</si>
  <si>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</si>
  <si>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</si>
  <si>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</si>
  <si>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</si>
  <si>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</si>
  <si>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</si>
  <si>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</si>
  <si>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</si>
  <si>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</si>
  <si>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</si>
  <si>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</si>
  <si>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</si>
  <si>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</si>
  <si>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</si>
  <si>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</si>
  <si>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</si>
  <si>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</si>
  <si>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</si>
  <si>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</si>
  <si>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</si>
  <si>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</si>
  <si>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</si>
  <si>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</si>
  <si>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</si>
  <si>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</si>
  <si>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</si>
  <si>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</si>
  <si>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</si>
  <si>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</si>
  <si>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</si>
  <si>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</si>
  <si>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</si>
  <si>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</si>
  <si>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</si>
  <si>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</si>
  <si>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</si>
  <si>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</si>
  <si>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</si>
  <si>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</si>
  <si>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</si>
  <si>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</si>
  <si>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</si>
  <si>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</si>
  <si>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</si>
  <si>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</si>
  <si>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</si>
  <si>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</si>
  <si>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</si>
  <si>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</si>
  <si>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</si>
  <si>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</si>
  <si>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</si>
  <si>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</si>
  <si>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</si>
  <si>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</si>
  <si>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</si>
  <si>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</si>
  <si>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</si>
  <si>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</si>
  <si>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</si>
  <si>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</si>
  <si>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</si>
  <si>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</si>
  <si>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</si>
  <si>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</si>
  <si>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</si>
  <si>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</si>
  <si>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</si>
  <si>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</si>
  <si>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</si>
  <si>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</si>
  <si>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</si>
  <si>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</si>
  <si>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</si>
  <si>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</si>
  <si>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</si>
  <si>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</si>
  <si>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</si>
  <si>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</si>
  <si>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</si>
  <si>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</si>
  <si>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</si>
  <si>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</si>
  <si>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</si>
  <si>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</si>
  <si>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</si>
  <si>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</si>
  <si>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</si>
  <si>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</si>
  <si>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</si>
  <si>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</si>
  <si>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</si>
  <si>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</si>
  <si>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</si>
  <si>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</si>
  <si>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</si>
  <si>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</si>
  <si>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</si>
  <si>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</si>
  <si>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</si>
  <si>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</si>
  <si>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</si>
  <si>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</si>
  <si>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</si>
  <si>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</si>
  <si>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</si>
  <si>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</si>
  <si>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</si>
  <si>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</si>
  <si>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</si>
  <si>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</si>
  <si>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</si>
  <si>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</si>
  <si>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</si>
  <si>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</si>
  <si>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</si>
  <si>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</si>
  <si>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</si>
  <si>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</si>
  <si>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</si>
  <si>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</si>
  <si>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</si>
  <si>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</si>
  <si>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</si>
  <si>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</si>
  <si>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</si>
  <si>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</si>
  <si>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</si>
  <si>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</si>
  <si>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</si>
  <si>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</si>
  <si>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</si>
  <si>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</si>
  <si>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</si>
  <si>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</si>
  <si>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</si>
  <si>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</si>
  <si>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</si>
  <si>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</si>
  <si>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</si>
  <si>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</si>
  <si>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</si>
  <si>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</si>
  <si>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</si>
  <si>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</si>
  <si>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</si>
  <si>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</si>
  <si>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</si>
  <si>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</si>
  <si>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</si>
  <si>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</si>
  <si>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</si>
  <si>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</si>
  <si>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</si>
  <si>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</si>
  <si>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</si>
  <si>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</si>
  <si>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</si>
  <si>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</si>
  <si>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</si>
  <si>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</si>
  <si>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</si>
  <si>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</si>
  <si>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</si>
  <si>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</si>
  <si>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</si>
  <si>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</si>
  <si>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</si>
  <si>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</si>
  <si>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</si>
  <si>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</si>
  <si>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</si>
  <si>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</si>
  <si>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</si>
  <si>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</si>
  <si>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</si>
  <si>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</si>
  <si>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</si>
  <si>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</si>
  <si>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</si>
  <si>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</si>
  <si>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</si>
  <si>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</si>
  <si>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</si>
  <si>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</si>
  <si>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</si>
  <si>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</si>
  <si>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</si>
  <si>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</si>
  <si>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</si>
  <si>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</si>
  <si>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</si>
  <si>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</si>
  <si>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</si>
  <si>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</si>
  <si>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</si>
  <si>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</si>
  <si>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</si>
  <si>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</si>
  <si>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</si>
  <si>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</si>
  <si>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</si>
  <si>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</si>
  <si>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</si>
  <si>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</si>
  <si>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</si>
  <si>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</si>
  <si>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</si>
  <si>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</si>
  <si>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</si>
  <si>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</si>
  <si>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</si>
  <si>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</si>
  <si>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</si>
  <si>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</si>
  <si>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</si>
  <si>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</si>
  <si>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</si>
  <si>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</si>
  <si>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</si>
  <si>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</si>
  <si>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</si>
  <si>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</si>
  <si>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</si>
  <si>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</si>
  <si>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</si>
  <si>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</si>
  <si>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</si>
  <si>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</si>
  <si>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</si>
  <si>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</si>
  <si>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</si>
  <si>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</si>
  <si>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</si>
  <si>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</si>
  <si>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</si>
  <si>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</si>
  <si>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</si>
  <si>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</si>
  <si>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</si>
  <si>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</si>
  <si>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</si>
  <si>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</si>
  <si>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</si>
  <si>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</si>
  <si>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</si>
  <si>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</si>
  <si>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</si>
  <si>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</si>
  <si>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</si>
  <si>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</si>
  <si>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</si>
  <si>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</si>
  <si>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</si>
  <si>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</si>
  <si>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</si>
  <si>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</si>
  <si>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</si>
  <si>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</si>
  <si>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</si>
  <si>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</si>
  <si>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</si>
  <si>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</si>
  <si>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</si>
  <si>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</si>
  <si>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</si>
  <si>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</si>
  <si>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</si>
  <si>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</si>
  <si>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</si>
  <si>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</si>
  <si>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</si>
  <si>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</si>
  <si>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</si>
  <si>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</si>
  <si>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</si>
  <si>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</si>
  <si>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</si>
  <si>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</si>
  <si>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</si>
  <si>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</si>
  <si>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</si>
  <si>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</si>
  <si>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</si>
  <si>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</si>
  <si>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</si>
  <si>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</si>
  <si>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</si>
  <si>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</si>
  <si>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</si>
  <si>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</si>
  <si>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</si>
  <si>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</si>
  <si>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</si>
  <si>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</si>
  <si>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</si>
  <si>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</si>
  <si>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</si>
  <si>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</si>
  <si>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</si>
  <si>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</si>
  <si>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</si>
  <si>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</si>
  <si>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</si>
  <si>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</si>
  <si>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</si>
  <si>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</si>
  <si>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</si>
  <si>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</si>
  <si>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</si>
  <si>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</si>
  <si>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</si>
  <si>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</si>
  <si>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</si>
  <si>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</si>
  <si>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</si>
  <si>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</si>
  <si>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</si>
  <si>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</si>
  <si>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</si>
  <si>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</si>
  <si>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</si>
  <si>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</si>
  <si>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</si>
  <si>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</si>
  <si>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</si>
  <si>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</si>
  <si>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</si>
  <si>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</si>
  <si>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</si>
  <si>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</si>
  <si>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</si>
  <si>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</si>
  <si>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</si>
  <si>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</si>
  <si>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</si>
  <si>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</si>
  <si>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</si>
  <si>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</si>
  <si>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</si>
  <si>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</si>
  <si>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</si>
  <si>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</si>
  <si>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</si>
  <si>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</si>
  <si>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</si>
  <si>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</si>
  <si>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</si>
  <si>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</si>
  <si>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</si>
  <si>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</si>
  <si>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</si>
  <si>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</si>
  <si>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</si>
  <si>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</si>
  <si>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</si>
  <si>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</si>
  <si>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</si>
  <si>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</si>
  <si>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</si>
  <si>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</si>
  <si>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</si>
  <si>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</si>
  <si>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</si>
  <si>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</si>
  <si>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</si>
  <si>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</si>
  <si>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</si>
  <si>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</si>
  <si>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</si>
  <si>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</si>
  <si>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</si>
  <si>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</si>
  <si>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</si>
  <si>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</si>
  <si>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</si>
  <si>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</si>
  <si>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</si>
  <si>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</si>
  <si>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</si>
  <si>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</si>
  <si>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</si>
  <si>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</si>
  <si>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</si>
  <si>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</si>
  <si>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</si>
  <si>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</si>
  <si>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</si>
  <si>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</si>
  <si>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</si>
  <si>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</si>
  <si>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</si>
  <si>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</si>
  <si>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</si>
  <si>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</si>
  <si>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</si>
  <si>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</si>
  <si>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</si>
  <si>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</si>
  <si>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</si>
  <si>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</si>
  <si>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</si>
  <si>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</si>
  <si>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</si>
  <si>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</si>
  <si>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</si>
  <si>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</si>
  <si>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</si>
  <si>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</si>
  <si>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</si>
  <si>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</si>
  <si>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</si>
  <si>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</si>
  <si>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</si>
  <si>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</si>
  <si>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</si>
  <si>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</si>
  <si>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</si>
  <si>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</si>
  <si>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</si>
  <si>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</si>
  <si>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</si>
  <si>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</si>
  <si>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</si>
  <si>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</si>
  <si>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</si>
  <si>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</si>
  <si>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</si>
  <si>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</si>
  <si>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</si>
  <si>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</si>
  <si>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</si>
  <si>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</si>
  <si>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</si>
  <si>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</si>
  <si>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</si>
  <si>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</si>
  <si>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</si>
  <si>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</si>
  <si>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</si>
  <si>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</si>
  <si>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</si>
  <si>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</si>
  <si>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</si>
  <si>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</si>
  <si>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</si>
  <si>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</si>
  <si>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</si>
  <si>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</si>
  <si>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</si>
  <si>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</si>
  <si>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</si>
  <si>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</si>
  <si>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</si>
  <si>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</si>
  <si>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</si>
  <si>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</si>
  <si>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</si>
  <si>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</si>
  <si>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</si>
  <si>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</si>
  <si>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</si>
  <si>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</si>
  <si>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</si>
  <si>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</si>
  <si>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</si>
  <si>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</si>
  <si>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</si>
  <si>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</si>
  <si>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</si>
  <si>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</si>
  <si>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</si>
  <si>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</si>
  <si>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</si>
  <si>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</si>
  <si>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</si>
  <si>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</si>
  <si>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</si>
  <si>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</si>
  <si>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</si>
  <si>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</si>
  <si>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</si>
  <si>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</si>
  <si>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</si>
  <si>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</si>
  <si>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</si>
  <si>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</si>
  <si>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</si>
  <si>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</si>
  <si>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</si>
  <si>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</si>
  <si>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</si>
  <si>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</si>
  <si>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</si>
  <si>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</si>
  <si>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</si>
  <si>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</si>
  <si>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</si>
  <si>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</si>
  <si>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</si>
  <si>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</si>
  <si>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</si>
  <si>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</si>
  <si>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</si>
  <si>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</si>
  <si>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</si>
  <si>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</si>
  <si>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</si>
  <si>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</si>
  <si>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</si>
  <si>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</si>
  <si>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</si>
  <si>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</si>
  <si>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</si>
  <si>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</si>
  <si>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</si>
  <si>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</si>
  <si>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</si>
  <si>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</si>
  <si>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</si>
  <si>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</si>
  <si>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</si>
  <si>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</si>
  <si>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</si>
  <si>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</si>
  <si>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</si>
  <si>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</si>
  <si>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</si>
  <si>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</si>
  <si>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</si>
  <si>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</si>
  <si>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</si>
  <si>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</si>
  <si>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</si>
  <si>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</si>
  <si>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</si>
  <si>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</si>
  <si>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</si>
  <si>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</si>
  <si>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</si>
  <si>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</si>
  <si>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</si>
  <si>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</si>
  <si>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</si>
  <si>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</si>
  <si>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</si>
  <si>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</si>
  <si>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</si>
  <si>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</si>
  <si>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</si>
  <si>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</si>
  <si>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</si>
  <si>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</si>
  <si>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</si>
  <si>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</si>
  <si>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</si>
  <si>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</si>
  <si>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</si>
  <si>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</si>
  <si>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</si>
  <si>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</si>
  <si>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</si>
  <si>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</si>
  <si>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</si>
  <si>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</si>
  <si>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</si>
  <si>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</si>
  <si>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</si>
  <si>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</si>
  <si>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</si>
  <si>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</si>
  <si>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</si>
  <si>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</si>
  <si>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</si>
  <si>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</si>
  <si>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</si>
  <si>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</si>
  <si>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</si>
  <si>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</si>
  <si>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</si>
  <si>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</si>
  <si>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</si>
  <si>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</si>
  <si>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</si>
  <si>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</si>
  <si>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</si>
  <si>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</si>
  <si>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</si>
  <si>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</si>
  <si>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</si>
  <si>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</si>
  <si>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</si>
  <si>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</si>
  <si>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</si>
  <si>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</si>
  <si>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</si>
  <si>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</si>
  <si>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</si>
  <si>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</si>
  <si>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</si>
  <si>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</si>
  <si>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</si>
  <si>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</si>
  <si>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</si>
  <si>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</si>
  <si>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</si>
  <si>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</si>
  <si>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</si>
  <si>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</si>
  <si>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</si>
  <si>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</si>
  <si>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</si>
  <si>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</si>
  <si>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</si>
  <si>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</si>
  <si>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</si>
  <si>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</si>
  <si>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</si>
  <si>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</si>
  <si>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</si>
  <si>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</si>
  <si>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</si>
  <si>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</si>
  <si>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</si>
  <si>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</si>
  <si>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</si>
  <si>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</si>
  <si>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</si>
  <si>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</si>
  <si>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</si>
  <si>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</si>
  <si>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</si>
  <si>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</si>
  <si>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</si>
  <si>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</si>
  <si>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</si>
  <si>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</si>
  <si>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</si>
  <si>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</si>
  <si>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</si>
  <si>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</si>
  <si>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</si>
  <si>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</si>
  <si>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</si>
  <si>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</si>
  <si>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</si>
  <si>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</si>
  <si>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</si>
  <si>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</si>
  <si>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</si>
  <si>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</si>
  <si>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</si>
  <si>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</si>
  <si>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</si>
  <si>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</si>
  <si>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</si>
  <si>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</si>
  <si>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</si>
  <si>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</si>
  <si>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</si>
  <si>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</si>
  <si>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</si>
  <si>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</si>
  <si>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</si>
  <si>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</si>
  <si>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</si>
  <si>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</si>
  <si>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</si>
  <si>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</si>
  <si>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</si>
  <si>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</si>
  <si>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</si>
  <si>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</si>
  <si>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</si>
  <si>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</si>
  <si>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</si>
  <si>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</si>
  <si>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</si>
  <si>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</si>
  <si>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</si>
  <si>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</si>
  <si>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</si>
  <si>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</si>
  <si>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</si>
  <si>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</si>
  <si>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</si>
  <si>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</si>
  <si>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</si>
  <si>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</si>
  <si>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</si>
  <si>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</si>
  <si>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</si>
  <si>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</si>
  <si>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</si>
  <si>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</si>
  <si>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</si>
  <si>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</si>
  <si>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</si>
  <si>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</si>
  <si>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</si>
  <si>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</si>
  <si>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</si>
  <si>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</si>
  <si>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</si>
  <si>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</si>
  <si>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</si>
  <si>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</si>
  <si>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</si>
  <si>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</si>
  <si>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</si>
  <si>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</si>
  <si>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</si>
  <si>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</si>
  <si>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</si>
  <si>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</si>
  <si>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</si>
  <si>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</si>
  <si>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</si>
  <si>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</si>
  <si>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</si>
  <si>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</si>
  <si>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</si>
  <si>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</si>
  <si>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</si>
  <si>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</si>
  <si>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</si>
  <si>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</si>
  <si>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</si>
  <si>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</si>
  <si>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</si>
  <si>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</si>
  <si>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</si>
  <si>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</si>
  <si>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</si>
  <si>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</si>
  <si>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</si>
  <si>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</si>
  <si>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</si>
  <si>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</si>
  <si>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</si>
  <si>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</si>
  <si>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</si>
  <si>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</si>
  <si>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</si>
  <si>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</si>
  <si>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</si>
  <si>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</si>
  <si>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</si>
  <si>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</si>
  <si>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</si>
  <si>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</si>
  <si>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</si>
  <si>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</si>
  <si>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</si>
  <si>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</si>
  <si>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</si>
  <si>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</si>
  <si>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</si>
  <si>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</si>
  <si>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</si>
  <si>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</si>
  <si>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</si>
  <si>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</si>
  <si>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</si>
  <si>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</si>
  <si>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</si>
  <si>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</si>
  <si>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</si>
  <si>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</si>
  <si>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</si>
  <si>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</si>
  <si>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</si>
  <si>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</si>
  <si>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</si>
  <si>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</si>
  <si>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</si>
  <si>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</si>
  <si>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</si>
  <si>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</si>
  <si>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</si>
  <si>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</si>
  <si>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</si>
  <si>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</si>
  <si>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</si>
  <si>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</si>
  <si>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</si>
  <si>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</si>
  <si>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</si>
  <si>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</si>
  <si>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</si>
  <si>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</si>
  <si>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</si>
  <si>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</si>
  <si>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</si>
  <si>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</si>
  <si>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</si>
  <si>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</si>
  <si>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</si>
  <si>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</si>
  <si>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</si>
  <si>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</si>
  <si>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</si>
  <si>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</si>
  <si>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</si>
  <si>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</si>
  <si>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</si>
  <si>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</si>
  <si>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</si>
  <si>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</si>
  <si>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</si>
  <si>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</si>
  <si>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</si>
  <si>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</si>
  <si>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</si>
  <si>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</si>
  <si>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</si>
  <si>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</si>
  <si>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</si>
  <si>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</si>
  <si>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</si>
  <si>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</si>
  <si>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</si>
  <si>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</si>
  <si>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</si>
  <si>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</si>
  <si>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</si>
  <si>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</si>
  <si>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</si>
  <si>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</si>
  <si>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</si>
  <si>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</si>
  <si>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</si>
  <si>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</si>
  <si>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</si>
  <si>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</si>
  <si>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</si>
  <si>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</si>
  <si>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</si>
  <si>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</si>
  <si>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</si>
  <si>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</si>
  <si>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</si>
  <si>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</si>
  <si>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</si>
  <si>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</si>
  <si>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</si>
  <si>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</si>
  <si>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</si>
  <si>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</si>
  <si>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</si>
  <si>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</si>
  <si>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</si>
  <si>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</si>
  <si>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</si>
  <si>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</si>
  <si>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</si>
  <si>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</si>
  <si>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</si>
  <si>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</si>
  <si>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</si>
  <si>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</si>
  <si>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</si>
  <si>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</si>
  <si>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</si>
  <si>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</si>
  <si>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</si>
  <si>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</si>
  <si>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</si>
  <si>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</si>
  <si>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</si>
  <si>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</si>
  <si>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</si>
  <si>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</si>
  <si>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</si>
  <si>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</si>
  <si>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</si>
  <si>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</si>
  <si>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</si>
  <si>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</si>
  <si>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</si>
  <si>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</si>
  <si>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</si>
  <si>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</si>
  <si>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</si>
  <si>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</si>
  <si>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</si>
  <si>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</si>
  <si>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</si>
  <si>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</si>
  <si>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</si>
  <si>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</si>
  <si>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</si>
  <si>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</si>
  <si>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</si>
  <si>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</si>
  <si>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</si>
  <si>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</si>
  <si>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</si>
  <si>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</si>
  <si>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</si>
  <si>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</si>
  <si>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</si>
  <si>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</si>
  <si>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</si>
  <si>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</si>
  <si>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</si>
  <si>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</si>
  <si>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</si>
  <si>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</si>
  <si>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</si>
  <si>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</si>
  <si>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</si>
  <si>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</si>
  <si>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</si>
  <si>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</si>
  <si>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</si>
  <si>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</si>
  <si>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</si>
  <si>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</si>
  <si>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</si>
  <si>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</si>
  <si>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</si>
  <si>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</si>
  <si>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</si>
  <si>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</si>
  <si>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</si>
  <si>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</si>
  <si>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</si>
  <si>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</si>
  <si>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</si>
  <si>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</si>
  <si>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</si>
  <si>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</si>
  <si>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</si>
  <si>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</si>
  <si>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</si>
  <si>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</si>
  <si>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</si>
  <si>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</si>
  <si>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</si>
  <si>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</si>
  <si>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</si>
  <si>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</si>
  <si>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</si>
  <si>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</si>
  <si>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</si>
  <si>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</si>
  <si>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</si>
  <si>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</si>
  <si>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</si>
  <si>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</si>
  <si>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</si>
  <si>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</si>
  <si>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</si>
  <si>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</si>
  <si>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</si>
  <si>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</si>
  <si>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</si>
  <si>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</si>
  <si>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</si>
  <si>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</si>
  <si>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</si>
  <si>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</si>
  <si>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</si>
  <si>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</si>
  <si>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</si>
  <si>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</si>
  <si>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</si>
  <si>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</si>
  <si>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</si>
  <si>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</si>
  <si>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</si>
  <si>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</si>
  <si>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</si>
  <si>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</si>
  <si>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</si>
  <si>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</si>
  <si>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</si>
  <si>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</si>
  <si>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</si>
  <si>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</si>
  <si>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</si>
  <si>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</si>
  <si>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</si>
  <si>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</si>
  <si>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</si>
  <si>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</si>
  <si>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</si>
  <si>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</si>
  <si>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</si>
  <si>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</si>
  <si>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</si>
  <si>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</si>
  <si>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</si>
  <si>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</si>
  <si>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</si>
  <si>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</si>
  <si>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</si>
  <si>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</si>
  <si>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</si>
  <si>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</si>
  <si>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</si>
  <si>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</si>
  <si>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</si>
  <si>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</si>
  <si>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</si>
  <si>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</si>
  <si>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</si>
  <si>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</si>
  <si>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</si>
  <si>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</si>
  <si>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</si>
  <si>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</si>
  <si>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</si>
  <si>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</si>
  <si>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</si>
  <si>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</si>
  <si>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</si>
  <si>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</si>
  <si>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</si>
  <si>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</si>
  <si>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</si>
  <si>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</si>
  <si>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</si>
  <si>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</si>
  <si>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</si>
  <si>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</si>
  <si>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</si>
  <si>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</si>
  <si>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</si>
  <si>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</si>
  <si>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</si>
  <si>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</si>
  <si>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</si>
  <si>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</si>
  <si>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</si>
  <si>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</si>
  <si>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</si>
  <si>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</si>
  <si>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</si>
  <si>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</si>
  <si>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</si>
  <si>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</si>
  <si>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</si>
  <si>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</si>
  <si>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</si>
  <si>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</si>
  <si>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</si>
  <si>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</si>
  <si>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</si>
  <si>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</si>
  <si>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</si>
  <si>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</si>
  <si>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</si>
  <si>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</si>
  <si>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</si>
  <si>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</si>
  <si>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</si>
  <si>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</si>
  <si>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</si>
  <si>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</si>
  <si>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</si>
  <si>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</si>
  <si>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</si>
  <si>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</si>
  <si>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</si>
  <si>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</si>
  <si>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</si>
  <si>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</si>
  <si>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</si>
  <si>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</si>
  <si>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</si>
  <si>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</si>
  <si>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</si>
  <si>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</si>
  <si>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</si>
  <si>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</si>
  <si>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</si>
  <si>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</si>
  <si>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</si>
  <si>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</si>
  <si>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</si>
  <si>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</si>
  <si>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</si>
  <si>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</si>
  <si>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</si>
  <si>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</si>
  <si>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</si>
  <si>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</si>
  <si>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</si>
  <si>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</si>
  <si>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</si>
  <si>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</si>
  <si>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</si>
  <si>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</si>
  <si>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</si>
  <si>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</si>
  <si>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</si>
  <si>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</si>
  <si>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</si>
  <si>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</si>
  <si>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</si>
  <si>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</si>
  <si>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</si>
  <si>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</si>
  <si>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</si>
  <si>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</si>
  <si>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</si>
  <si>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</si>
  <si>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</si>
  <si>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</si>
  <si>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</si>
  <si>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</si>
  <si>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</si>
  <si>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</si>
  <si>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</si>
  <si>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</si>
  <si>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</si>
  <si>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</si>
  <si>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</si>
  <si>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</si>
  <si>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</si>
  <si>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</si>
  <si>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</si>
  <si>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</si>
  <si>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</si>
  <si>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</si>
  <si>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</si>
  <si>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</si>
  <si>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</si>
  <si>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</si>
  <si>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</si>
  <si>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</si>
  <si>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</si>
  <si>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</si>
  <si>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</si>
  <si>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</si>
  <si>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</si>
  <si>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</si>
  <si>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</si>
  <si>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</si>
  <si>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</si>
  <si>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</si>
  <si>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</si>
  <si>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</si>
  <si>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</si>
  <si>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</si>
  <si>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</si>
  <si>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</si>
  <si>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</si>
  <si>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</si>
  <si>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</si>
  <si>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</si>
  <si>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</si>
  <si>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</si>
  <si>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</si>
  <si>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</si>
  <si>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</si>
  <si>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</si>
  <si>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</si>
  <si>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</si>
  <si>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</si>
  <si>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</si>
  <si>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</si>
  <si>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</si>
  <si>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</si>
  <si>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</si>
  <si>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</si>
  <si>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</si>
  <si>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</si>
  <si>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</si>
  <si>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</si>
  <si>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</si>
  <si>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</si>
  <si>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</si>
  <si>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</si>
  <si>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</si>
  <si>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</si>
  <si>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</si>
  <si>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</si>
  <si>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</si>
  <si>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</si>
  <si>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</si>
  <si>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</si>
  <si>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</si>
  <si>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</si>
  <si>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</si>
  <si>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</si>
  <si>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</si>
  <si>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</si>
  <si>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</si>
  <si>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</si>
  <si>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</si>
  <si>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</si>
  <si>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</si>
  <si>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</si>
  <si>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</si>
  <si>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</si>
  <si>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</si>
  <si>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</si>
  <si>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</si>
  <si>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</si>
  <si>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</si>
  <si>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</si>
  <si>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</si>
  <si>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</si>
  <si>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</si>
  <si>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</si>
  <si>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</si>
  <si>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</si>
  <si>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</si>
  <si>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</si>
  <si>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</si>
  <si>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</si>
  <si>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</si>
  <si>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</si>
  <si>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</si>
  <si>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</si>
  <si>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</si>
  <si>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</si>
  <si>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</si>
  <si>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</si>
  <si>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</si>
  <si>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</si>
  <si>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</si>
  <si>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</si>
  <si>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</si>
  <si>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</si>
  <si>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</si>
  <si>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</si>
  <si>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</si>
  <si>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</si>
  <si>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</si>
  <si>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</si>
  <si>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</si>
  <si>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</si>
  <si>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</si>
  <si>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</si>
  <si>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</si>
  <si>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</si>
  <si>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</si>
  <si>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</si>
  <si>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</si>
  <si>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</si>
  <si>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</si>
  <si>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</si>
  <si>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</si>
  <si>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</si>
  <si>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</si>
  <si>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</si>
  <si>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</si>
  <si>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</si>
  <si>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</si>
  <si>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</si>
  <si>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</si>
  <si>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</si>
  <si>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</si>
  <si>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</si>
  <si>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</si>
  <si>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</si>
  <si>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</si>
  <si>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</si>
  <si>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</si>
  <si>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</si>
  <si>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</si>
  <si>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</si>
  <si>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</si>
  <si>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</si>
  <si>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</si>
  <si>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</si>
  <si>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</si>
  <si>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</si>
  <si>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</si>
  <si>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</si>
  <si>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</si>
  <si>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</si>
  <si>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</si>
  <si>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</si>
  <si>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</si>
  <si>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</si>
  <si>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</si>
  <si>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</si>
  <si>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</si>
  <si>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</si>
  <si>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</si>
  <si>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</si>
  <si>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</si>
  <si>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</si>
  <si>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</si>
  <si>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</si>
  <si>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</si>
  <si>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</si>
  <si>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</si>
  <si>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</si>
  <si>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</si>
  <si>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</si>
  <si>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</si>
  <si>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</si>
  <si>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</si>
  <si>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</si>
  <si>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</si>
  <si>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</si>
  <si>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</si>
  <si>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</si>
  <si>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</si>
  <si>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</si>
  <si>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</si>
  <si>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</si>
  <si>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</si>
  <si>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</si>
  <si>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</si>
  <si>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</si>
  <si>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</si>
  <si>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</si>
  <si>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</si>
  <si>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</si>
  <si>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</si>
  <si>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</si>
  <si>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</si>
  <si>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</si>
  <si>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</si>
  <si>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</si>
  <si>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</si>
  <si>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</si>
  <si>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</si>
  <si>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</si>
  <si>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</si>
  <si>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</si>
  <si>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</si>
  <si>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</si>
  <si>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</si>
  <si>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</si>
  <si>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</si>
  <si>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</si>
  <si>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</si>
  <si>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</si>
  <si>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</si>
  <si>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</si>
  <si>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</si>
  <si>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</si>
  <si>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</si>
  <si>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</si>
  <si>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</si>
  <si>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</si>
  <si>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</si>
  <si>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</si>
  <si>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</si>
  <si>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</si>
  <si>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</si>
  <si>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</si>
  <si>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</si>
  <si>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</si>
  <si>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</si>
  <si>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</si>
  <si>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</si>
  <si>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</si>
  <si>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</si>
  <si>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</si>
  <si>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</si>
  <si>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</si>
  <si>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</si>
  <si>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</si>
  <si>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</si>
  <si>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</si>
  <si>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</si>
  <si>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</si>
  <si>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</si>
  <si>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</si>
  <si>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</si>
  <si>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</si>
  <si>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</si>
  <si>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</si>
  <si>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</si>
  <si>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</si>
  <si>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</si>
  <si>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</si>
  <si>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</si>
  <si>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</si>
  <si>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</si>
  <si>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</si>
  <si>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</si>
  <si>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</si>
  <si>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</si>
  <si>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</si>
  <si>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</si>
  <si>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</si>
  <si>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</si>
  <si>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</si>
  <si>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</si>
  <si>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</si>
  <si>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</si>
  <si>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</si>
  <si>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</si>
  <si>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</si>
  <si>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</si>
  <si>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</si>
  <si>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</si>
  <si>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</si>
  <si>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</si>
  <si>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</si>
  <si>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</si>
  <si>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</si>
  <si>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</si>
  <si>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</si>
  <si>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</si>
  <si>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</si>
  <si>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</si>
  <si>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</si>
  <si>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</si>
  <si>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</si>
  <si>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</si>
  <si>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</si>
  <si>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</si>
  <si>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</si>
  <si>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</si>
  <si>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</si>
  <si>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</si>
  <si>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</si>
  <si>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</si>
  <si>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</si>
  <si>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</si>
  <si>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</si>
  <si>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</si>
  <si>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</si>
  <si>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</si>
  <si>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</si>
  <si>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</si>
  <si>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</si>
  <si>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</si>
  <si>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</si>
  <si>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</si>
  <si>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</si>
  <si>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</si>
  <si>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</si>
  <si>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</si>
  <si>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</si>
  <si>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</si>
  <si>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</si>
  <si>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</si>
  <si>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</si>
  <si>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</si>
  <si>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</si>
  <si>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</si>
  <si>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</si>
  <si>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</si>
  <si>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</si>
  <si>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</si>
  <si>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</si>
  <si>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</si>
  <si>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</si>
  <si>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</si>
  <si>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</si>
  <si>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</si>
  <si>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</si>
  <si>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</si>
  <si>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</si>
  <si>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</si>
  <si>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</si>
  <si>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</si>
  <si>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</si>
  <si>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</si>
  <si>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</si>
  <si>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</si>
  <si>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</si>
  <si>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</si>
  <si>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</si>
  <si>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</si>
  <si>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</si>
  <si>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</si>
  <si>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</si>
  <si>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</si>
  <si>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</si>
  <si>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TX</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</si>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</sst>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12797</v>
      </c>
      <c r="D6" s="5" t="str">
        <f>IF($B6="N/A","N/A",IF(C6&lt;0,"No","Yes"))</f>
        <v>N/A</v>
      </c>
      <c r="E6" s="22">
        <v>17542</v>
      </c>
      <c r="F6" s="5" t="str">
        <f>IF($B6="N/A","N/A",IF(E6&lt;0,"No","Yes"))</f>
        <v>N/A</v>
      </c>
      <c r="G6" s="22">
        <v>20108</v>
      </c>
      <c r="H6" s="5" t="str">
        <f>IF($B6="N/A","N/A",IF(G6&lt;0,"No","Yes"))</f>
        <v>N/A</v>
      </c>
      <c r="I6" s="6">
        <v>37.08</v>
      </c>
      <c r="J6" s="6">
        <v>14.63</v>
      </c>
      <c r="K6" s="91" t="str">
        <f t="shared" ref="K6:K11" si="0">IF(J6="Div by 0", "N/A", IF(J6="N/A","N/A", IF(J6&gt;30, "No", IF(J6&lt;-30, "No", "Yes"))))</f>
        <v>Yes</v>
      </c>
    </row>
    <row r="7" spans="1:11" x14ac:dyDescent="0.25">
      <c r="A7" s="111" t="s">
        <v>443</v>
      </c>
      <c r="B7" s="60" t="s">
        <v>213</v>
      </c>
      <c r="C7" s="5">
        <v>0.1406579667</v>
      </c>
      <c r="D7" s="5" t="str">
        <f t="shared" ref="D7:D11" si="1">IF($B7="N/A","N/A",IF(C7&lt;0,"No","Yes"))</f>
        <v>N/A</v>
      </c>
      <c r="E7" s="5">
        <v>7.4107855400000006E-2</v>
      </c>
      <c r="F7" s="5" t="str">
        <f t="shared" ref="F7:F11" si="2">IF($B7="N/A","N/A",IF(E7&lt;0,"No","Yes"))</f>
        <v>N/A</v>
      </c>
      <c r="G7" s="5">
        <v>0.2337378158</v>
      </c>
      <c r="H7" s="5" t="str">
        <f t="shared" ref="H7:H11" si="3">IF($B7="N/A","N/A",IF(G7&lt;0,"No","Yes"))</f>
        <v>N/A</v>
      </c>
      <c r="I7" s="6">
        <v>-47.3</v>
      </c>
      <c r="J7" s="6">
        <v>215.4</v>
      </c>
      <c r="K7" s="91" t="str">
        <f t="shared" si="0"/>
        <v>No</v>
      </c>
    </row>
    <row r="8" spans="1:11" x14ac:dyDescent="0.25">
      <c r="A8" s="111" t="s">
        <v>444</v>
      </c>
      <c r="B8" s="60" t="s">
        <v>213</v>
      </c>
      <c r="C8" s="5">
        <v>42.181761350000002</v>
      </c>
      <c r="D8" s="5" t="str">
        <f t="shared" si="1"/>
        <v>N/A</v>
      </c>
      <c r="E8" s="5">
        <v>46.927374301999997</v>
      </c>
      <c r="F8" s="5" t="str">
        <f t="shared" si="2"/>
        <v>N/A</v>
      </c>
      <c r="G8" s="5">
        <v>50.800676348000003</v>
      </c>
      <c r="H8" s="5" t="str">
        <f t="shared" si="3"/>
        <v>N/A</v>
      </c>
      <c r="I8" s="6">
        <v>11.25</v>
      </c>
      <c r="J8" s="6">
        <v>8.2539999999999996</v>
      </c>
      <c r="K8" s="91" t="str">
        <f t="shared" si="0"/>
        <v>Yes</v>
      </c>
    </row>
    <row r="9" spans="1:11" x14ac:dyDescent="0.25">
      <c r="A9" s="111" t="s">
        <v>445</v>
      </c>
      <c r="B9" s="60" t="s">
        <v>213</v>
      </c>
      <c r="C9" s="5">
        <v>52.145033992000002</v>
      </c>
      <c r="D9" s="5" t="str">
        <f t="shared" si="1"/>
        <v>N/A</v>
      </c>
      <c r="E9" s="5">
        <v>45.359708128999998</v>
      </c>
      <c r="F9" s="5" t="str">
        <f t="shared" si="2"/>
        <v>N/A</v>
      </c>
      <c r="G9" s="5">
        <v>42.202108613</v>
      </c>
      <c r="H9" s="5" t="str">
        <f t="shared" si="3"/>
        <v>N/A</v>
      </c>
      <c r="I9" s="6">
        <v>-13</v>
      </c>
      <c r="J9" s="6">
        <v>-6.96</v>
      </c>
      <c r="K9" s="91" t="str">
        <f t="shared" si="0"/>
        <v>Yes</v>
      </c>
    </row>
    <row r="10" spans="1:11" x14ac:dyDescent="0.25">
      <c r="A10" s="111" t="s">
        <v>446</v>
      </c>
      <c r="B10" s="60" t="s">
        <v>213</v>
      </c>
      <c r="C10" s="5">
        <v>3.5633351567</v>
      </c>
      <c r="D10" s="5" t="str">
        <f t="shared" si="1"/>
        <v>N/A</v>
      </c>
      <c r="E10" s="5">
        <v>4.9766275225000003</v>
      </c>
      <c r="F10" s="5" t="str">
        <f t="shared" si="2"/>
        <v>N/A</v>
      </c>
      <c r="G10" s="5">
        <v>5.1322856573999998</v>
      </c>
      <c r="H10" s="5" t="str">
        <f t="shared" si="3"/>
        <v>N/A</v>
      </c>
      <c r="I10" s="6">
        <v>39.659999999999997</v>
      </c>
      <c r="J10" s="6">
        <v>3.1280000000000001</v>
      </c>
      <c r="K10" s="91" t="str">
        <f t="shared" si="0"/>
        <v>Yes</v>
      </c>
    </row>
    <row r="11" spans="1:11" x14ac:dyDescent="0.25">
      <c r="A11" s="111" t="s">
        <v>204</v>
      </c>
      <c r="B11" s="60" t="s">
        <v>213</v>
      </c>
      <c r="C11" s="5">
        <v>0</v>
      </c>
      <c r="D11" s="5" t="str">
        <f t="shared" si="1"/>
        <v>N/A</v>
      </c>
      <c r="E11" s="5">
        <v>97.018583969999995</v>
      </c>
      <c r="F11" s="5" t="str">
        <f t="shared" si="2"/>
        <v>N/A</v>
      </c>
      <c r="G11" s="5">
        <v>95.573900934999998</v>
      </c>
      <c r="H11" s="5" t="str">
        <f t="shared" si="3"/>
        <v>N/A</v>
      </c>
      <c r="I11" s="6" t="s">
        <v>1747</v>
      </c>
      <c r="J11" s="6">
        <v>-1.49</v>
      </c>
      <c r="K11" s="91" t="str">
        <f t="shared" si="0"/>
        <v>Yes</v>
      </c>
    </row>
    <row r="12" spans="1:11" x14ac:dyDescent="0.25">
      <c r="A12" s="111" t="s">
        <v>652</v>
      </c>
      <c r="B12" s="60" t="s">
        <v>213</v>
      </c>
      <c r="C12" s="5">
        <v>0.16410096120000001</v>
      </c>
      <c r="D12" s="5" t="str">
        <f t="shared" ref="D12:D23" si="4">IF($B12="N/A","N/A",IF(C12&lt;0,"No","Yes"))</f>
        <v>N/A</v>
      </c>
      <c r="E12" s="5">
        <v>3.260745639</v>
      </c>
      <c r="F12" s="5" t="str">
        <f t="shared" ref="F12:F23" si="5">IF($B12="N/A","N/A",IF(E12&lt;0,"No","Yes"))</f>
        <v>N/A</v>
      </c>
      <c r="G12" s="5">
        <v>2.1135866322000001</v>
      </c>
      <c r="H12" s="5" t="str">
        <f t="shared" ref="H12:H23" si="6">IF($B12="N/A","N/A",IF(G12&lt;0,"No","Yes"))</f>
        <v>N/A</v>
      </c>
      <c r="I12" s="6">
        <v>1887</v>
      </c>
      <c r="J12" s="6">
        <v>-35.200000000000003</v>
      </c>
      <c r="K12" s="91" t="str">
        <f t="shared" ref="K12:K23" si="7">IF(J12="Div by 0", "N/A", IF(J12="N/A","N/A", IF(J12&gt;30, "No", IF(J12&lt;-30, "No", "Yes"))))</f>
        <v>No</v>
      </c>
    </row>
    <row r="13" spans="1:11" x14ac:dyDescent="0.25">
      <c r="A13" s="111" t="s">
        <v>651</v>
      </c>
      <c r="B13" s="60" t="s">
        <v>213</v>
      </c>
      <c r="C13" s="5">
        <v>80.952380951999999</v>
      </c>
      <c r="D13" s="5" t="str">
        <f t="shared" si="4"/>
        <v>N/A</v>
      </c>
      <c r="E13" s="5">
        <v>88.811188810999994</v>
      </c>
      <c r="F13" s="5" t="str">
        <f t="shared" si="5"/>
        <v>N/A</v>
      </c>
      <c r="G13" s="5">
        <v>78.588235294</v>
      </c>
      <c r="H13" s="5" t="str">
        <f t="shared" si="6"/>
        <v>N/A</v>
      </c>
      <c r="I13" s="6">
        <v>9.7080000000000002</v>
      </c>
      <c r="J13" s="6">
        <v>-11.5</v>
      </c>
      <c r="K13" s="91" t="str">
        <f t="shared" si="7"/>
        <v>Yes</v>
      </c>
    </row>
    <row r="14" spans="1:11" x14ac:dyDescent="0.25">
      <c r="A14" s="111" t="s">
        <v>852</v>
      </c>
      <c r="B14" s="60" t="s">
        <v>213</v>
      </c>
      <c r="C14" s="6">
        <v>7.3529411764999999</v>
      </c>
      <c r="D14" s="5" t="str">
        <f t="shared" si="4"/>
        <v>N/A</v>
      </c>
      <c r="E14" s="6">
        <v>11.712598424999999</v>
      </c>
      <c r="F14" s="5" t="str">
        <f t="shared" si="5"/>
        <v>N/A</v>
      </c>
      <c r="G14" s="6">
        <v>13.200598802</v>
      </c>
      <c r="H14" s="5" t="str">
        <f t="shared" si="6"/>
        <v>N/A</v>
      </c>
      <c r="I14" s="6">
        <v>59.29</v>
      </c>
      <c r="J14" s="6">
        <v>12.7</v>
      </c>
      <c r="K14" s="91" t="str">
        <f t="shared" si="7"/>
        <v>Yes</v>
      </c>
    </row>
    <row r="15" spans="1:11" x14ac:dyDescent="0.25">
      <c r="A15" s="111" t="s">
        <v>653</v>
      </c>
      <c r="B15" s="60" t="s">
        <v>213</v>
      </c>
      <c r="C15" s="5">
        <v>1.3909510040999999</v>
      </c>
      <c r="D15" s="5" t="str">
        <f t="shared" si="4"/>
        <v>N/A</v>
      </c>
      <c r="E15" s="5">
        <v>2.8617033406000001</v>
      </c>
      <c r="F15" s="5" t="str">
        <f t="shared" si="5"/>
        <v>N/A</v>
      </c>
      <c r="G15" s="5">
        <v>1.8400636562999999</v>
      </c>
      <c r="H15" s="5" t="str">
        <f t="shared" si="6"/>
        <v>N/A</v>
      </c>
      <c r="I15" s="6">
        <v>105.7</v>
      </c>
      <c r="J15" s="6">
        <v>-35.700000000000003</v>
      </c>
      <c r="K15" s="91" t="str">
        <f t="shared" si="7"/>
        <v>No</v>
      </c>
    </row>
    <row r="16" spans="1:11" x14ac:dyDescent="0.25">
      <c r="A16" s="111" t="s">
        <v>370</v>
      </c>
      <c r="B16" s="60" t="s">
        <v>213</v>
      </c>
      <c r="C16" s="5">
        <v>0</v>
      </c>
      <c r="D16" s="5" t="str">
        <f t="shared" si="4"/>
        <v>N/A</v>
      </c>
      <c r="E16" s="5">
        <v>0</v>
      </c>
      <c r="F16" s="5" t="str">
        <f t="shared" si="5"/>
        <v>N/A</v>
      </c>
      <c r="G16" s="5">
        <v>0</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v>0.1015863093</v>
      </c>
      <c r="D18" s="5" t="str">
        <f t="shared" si="4"/>
        <v>N/A</v>
      </c>
      <c r="E18" s="5">
        <v>2.28024171E-2</v>
      </c>
      <c r="F18" s="5" t="str">
        <f t="shared" si="5"/>
        <v>N/A</v>
      </c>
      <c r="G18" s="5">
        <v>9.9462900300000004E-2</v>
      </c>
      <c r="H18" s="5" t="str">
        <f t="shared" si="6"/>
        <v>N/A</v>
      </c>
      <c r="I18" s="6">
        <v>-77.599999999999994</v>
      </c>
      <c r="J18" s="6">
        <v>336.2</v>
      </c>
      <c r="K18" s="91" t="str">
        <f t="shared" si="7"/>
        <v>No</v>
      </c>
    </row>
    <row r="19" spans="1:11" x14ac:dyDescent="0.25">
      <c r="A19" s="111" t="s">
        <v>205</v>
      </c>
      <c r="B19" s="60" t="s">
        <v>213</v>
      </c>
      <c r="C19" s="5">
        <v>100</v>
      </c>
      <c r="D19" s="5" t="str">
        <f t="shared" si="4"/>
        <v>N/A</v>
      </c>
      <c r="E19" s="5">
        <v>100</v>
      </c>
      <c r="F19" s="5" t="str">
        <f t="shared" si="5"/>
        <v>N/A</v>
      </c>
      <c r="G19" s="5">
        <v>100</v>
      </c>
      <c r="H19" s="5" t="str">
        <f t="shared" si="6"/>
        <v>N/A</v>
      </c>
      <c r="I19" s="6">
        <v>0</v>
      </c>
      <c r="J19" s="6">
        <v>0</v>
      </c>
      <c r="K19" s="91" t="str">
        <f t="shared" si="7"/>
        <v>Yes</v>
      </c>
    </row>
    <row r="20" spans="1:11" x14ac:dyDescent="0.25">
      <c r="A20" s="111" t="s">
        <v>854</v>
      </c>
      <c r="B20" s="60" t="s">
        <v>213</v>
      </c>
      <c r="C20" s="6">
        <v>10</v>
      </c>
      <c r="D20" s="5" t="str">
        <f t="shared" si="4"/>
        <v>N/A</v>
      </c>
      <c r="E20" s="6">
        <v>9.75</v>
      </c>
      <c r="F20" s="5" t="str">
        <f t="shared" si="5"/>
        <v>N/A</v>
      </c>
      <c r="G20" s="6">
        <v>12.6</v>
      </c>
      <c r="H20" s="5" t="str">
        <f t="shared" si="6"/>
        <v>N/A</v>
      </c>
      <c r="I20" s="6">
        <v>-2.5</v>
      </c>
      <c r="J20" s="6">
        <v>29.23</v>
      </c>
      <c r="K20" s="91" t="str">
        <f t="shared" si="7"/>
        <v>Yes</v>
      </c>
    </row>
    <row r="21" spans="1:11" x14ac:dyDescent="0.25">
      <c r="A21" s="111" t="s">
        <v>655</v>
      </c>
      <c r="B21" s="60" t="s">
        <v>213</v>
      </c>
      <c r="C21" s="5">
        <v>98.343361724999994</v>
      </c>
      <c r="D21" s="5" t="str">
        <f t="shared" si="4"/>
        <v>N/A</v>
      </c>
      <c r="E21" s="5">
        <v>93.854748603000004</v>
      </c>
      <c r="F21" s="5" t="str">
        <f t="shared" si="5"/>
        <v>N/A</v>
      </c>
      <c r="G21" s="5">
        <v>95.902128505999997</v>
      </c>
      <c r="H21" s="5" t="str">
        <f t="shared" si="6"/>
        <v>N/A</v>
      </c>
      <c r="I21" s="6">
        <v>-4.5599999999999996</v>
      </c>
      <c r="J21" s="6">
        <v>2.181</v>
      </c>
      <c r="K21" s="91" t="str">
        <f t="shared" si="7"/>
        <v>Yes</v>
      </c>
    </row>
    <row r="22" spans="1:11" x14ac:dyDescent="0.25">
      <c r="A22" s="111" t="s">
        <v>1697</v>
      </c>
      <c r="B22" s="60" t="s">
        <v>213</v>
      </c>
      <c r="C22" s="5">
        <v>98.204211362999999</v>
      </c>
      <c r="D22" s="5" t="str">
        <f t="shared" si="4"/>
        <v>N/A</v>
      </c>
      <c r="E22" s="5">
        <v>97.084548104999996</v>
      </c>
      <c r="F22" s="5" t="str">
        <f t="shared" si="5"/>
        <v>N/A</v>
      </c>
      <c r="G22" s="5">
        <v>97.656087948999996</v>
      </c>
      <c r="H22" s="5" t="str">
        <f t="shared" si="6"/>
        <v>N/A</v>
      </c>
      <c r="I22" s="6">
        <v>-1.1399999999999999</v>
      </c>
      <c r="J22" s="6">
        <v>0.5887</v>
      </c>
      <c r="K22" s="91" t="str">
        <f t="shared" si="7"/>
        <v>Yes</v>
      </c>
    </row>
    <row r="23" spans="1:11" x14ac:dyDescent="0.25">
      <c r="A23" s="111" t="s">
        <v>855</v>
      </c>
      <c r="B23" s="60" t="s">
        <v>213</v>
      </c>
      <c r="C23" s="6">
        <v>7.1337486851999996</v>
      </c>
      <c r="D23" s="5" t="str">
        <f t="shared" si="4"/>
        <v>N/A</v>
      </c>
      <c r="E23" s="6">
        <v>7.5915290290000002</v>
      </c>
      <c r="F23" s="5" t="str">
        <f t="shared" si="5"/>
        <v>N/A</v>
      </c>
      <c r="G23" s="6">
        <v>7.6019541206000003</v>
      </c>
      <c r="H23" s="5" t="str">
        <f t="shared" si="6"/>
        <v>N/A</v>
      </c>
      <c r="I23" s="6">
        <v>6.4169999999999998</v>
      </c>
      <c r="J23" s="6">
        <v>0.13730000000000001</v>
      </c>
      <c r="K23" s="91" t="str">
        <f t="shared" si="7"/>
        <v>Yes</v>
      </c>
    </row>
    <row r="24" spans="1:11" x14ac:dyDescent="0.25">
      <c r="A24" s="111" t="s">
        <v>15</v>
      </c>
      <c r="B24" s="60" t="s">
        <v>213</v>
      </c>
      <c r="C24" s="5">
        <v>0</v>
      </c>
      <c r="D24" s="5" t="str">
        <f>IF($B24="N/A","N/A",IF(C24&lt;0,"No","Yes"))</f>
        <v>N/A</v>
      </c>
      <c r="E24" s="5">
        <v>0</v>
      </c>
      <c r="F24" s="5" t="str">
        <f>IF($B24="N/A","N/A",IF(E24&lt;0,"No","Yes"))</f>
        <v>N/A</v>
      </c>
      <c r="G24" s="5">
        <v>0</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v>99.484254121999996</v>
      </c>
      <c r="D25" s="5" t="str">
        <f>IF($B25="N/A","N/A",IF(C25&lt;0,"No","Yes"))</f>
        <v>N/A</v>
      </c>
      <c r="E25" s="5">
        <v>97.041386387000003</v>
      </c>
      <c r="F25" s="5" t="str">
        <f>IF($B25="N/A","N/A",IF(E25&lt;0,"No","Yes"))</f>
        <v>N/A</v>
      </c>
      <c r="G25" s="5">
        <v>98.080366022999996</v>
      </c>
      <c r="H25" s="5" t="str">
        <f>IF($B25="N/A","N/A",IF(G25&lt;0,"No","Yes"))</f>
        <v>N/A</v>
      </c>
      <c r="I25" s="6">
        <v>-2.46</v>
      </c>
      <c r="J25" s="6">
        <v>1.071</v>
      </c>
      <c r="K25" s="91" t="str">
        <f t="shared" si="8"/>
        <v>Yes</v>
      </c>
    </row>
    <row r="26" spans="1:11" x14ac:dyDescent="0.25">
      <c r="A26" s="111" t="s">
        <v>32</v>
      </c>
      <c r="B26" s="60" t="s">
        <v>213</v>
      </c>
      <c r="C26" s="5">
        <v>100</v>
      </c>
      <c r="D26" s="5" t="str">
        <f>IF($B26="N/A","N/A",IF(C26&lt;0,"No","Yes"))</f>
        <v>N/A</v>
      </c>
      <c r="E26" s="5">
        <v>100</v>
      </c>
      <c r="F26" s="5" t="str">
        <f>IF($B26="N/A","N/A",IF(E26&lt;0,"No","Yes"))</f>
        <v>N/A</v>
      </c>
      <c r="G26" s="5">
        <v>100</v>
      </c>
      <c r="H26" s="5" t="str">
        <f>IF($B26="N/A","N/A",IF(G26&lt;0,"No","Yes"))</f>
        <v>N/A</v>
      </c>
      <c r="I26" s="6">
        <v>0</v>
      </c>
      <c r="J26" s="6">
        <v>0</v>
      </c>
      <c r="K26" s="91" t="str">
        <f t="shared" si="8"/>
        <v>Yes</v>
      </c>
    </row>
    <row r="27" spans="1:11" x14ac:dyDescent="0.25">
      <c r="A27" s="111" t="s">
        <v>160</v>
      </c>
      <c r="B27" s="60" t="s">
        <v>213</v>
      </c>
      <c r="C27" s="5">
        <v>98.187075096000001</v>
      </c>
      <c r="D27" s="5" t="str">
        <f t="shared" ref="D27:D30" si="9">IF($B27="N/A","N/A",IF(C27&lt;0,"No","Yes"))</f>
        <v>N/A</v>
      </c>
      <c r="E27" s="5">
        <v>97.930680652000007</v>
      </c>
      <c r="F27" s="5" t="str">
        <f t="shared" ref="F27:F30" si="10">IF($B27="N/A","N/A",IF(E27&lt;0,"No","Yes"))</f>
        <v>N/A</v>
      </c>
      <c r="G27" s="5">
        <v>98.030634573</v>
      </c>
      <c r="H27" s="5" t="str">
        <f t="shared" ref="H27:H30" si="11">IF($B27="N/A","N/A",IF(G27&lt;0,"No","Yes"))</f>
        <v>N/A</v>
      </c>
      <c r="I27" s="6">
        <v>-0.26100000000000001</v>
      </c>
      <c r="J27" s="6">
        <v>0.1021</v>
      </c>
      <c r="K27" s="91" t="str">
        <f t="shared" si="8"/>
        <v>Yes</v>
      </c>
    </row>
    <row r="28" spans="1:11" x14ac:dyDescent="0.25">
      <c r="A28" s="89" t="s">
        <v>372</v>
      </c>
      <c r="B28" s="60" t="s">
        <v>213</v>
      </c>
      <c r="C28" s="5">
        <v>90.622802218999993</v>
      </c>
      <c r="D28" s="5" t="str">
        <f t="shared" si="9"/>
        <v>N/A</v>
      </c>
      <c r="E28" s="5">
        <v>90.200661269999998</v>
      </c>
      <c r="F28" s="5" t="str">
        <f t="shared" si="10"/>
        <v>N/A</v>
      </c>
      <c r="G28" s="5">
        <v>91.908693056999994</v>
      </c>
      <c r="H28" s="5" t="str">
        <f t="shared" si="11"/>
        <v>N/A</v>
      </c>
      <c r="I28" s="6">
        <v>-0.46600000000000003</v>
      </c>
      <c r="J28" s="6">
        <v>1.8939999999999999</v>
      </c>
      <c r="K28" s="91" t="str">
        <f t="shared" si="8"/>
        <v>Yes</v>
      </c>
    </row>
    <row r="29" spans="1:11" x14ac:dyDescent="0.25">
      <c r="A29" s="89" t="s">
        <v>374</v>
      </c>
      <c r="B29" s="60" t="s">
        <v>213</v>
      </c>
      <c r="C29" s="5">
        <v>5.0636868016000003</v>
      </c>
      <c r="D29" s="5" t="str">
        <f t="shared" si="9"/>
        <v>N/A</v>
      </c>
      <c r="E29" s="5">
        <v>5.4041728423000004</v>
      </c>
      <c r="F29" s="5" t="str">
        <f t="shared" si="10"/>
        <v>N/A</v>
      </c>
      <c r="G29" s="5">
        <v>3.9536502884</v>
      </c>
      <c r="H29" s="5" t="str">
        <f t="shared" si="11"/>
        <v>N/A</v>
      </c>
      <c r="I29" s="6">
        <v>6.7240000000000002</v>
      </c>
      <c r="J29" s="6">
        <v>-26.8</v>
      </c>
      <c r="K29" s="91" t="str">
        <f t="shared" si="8"/>
        <v>Yes</v>
      </c>
    </row>
    <row r="30" spans="1:11" x14ac:dyDescent="0.25">
      <c r="A30" s="106" t="s">
        <v>375</v>
      </c>
      <c r="B30" s="113" t="s">
        <v>213</v>
      </c>
      <c r="C30" s="100">
        <v>0</v>
      </c>
      <c r="D30" s="100" t="str">
        <f t="shared" si="9"/>
        <v>N/A</v>
      </c>
      <c r="E30" s="100">
        <v>3.9904229800000003E-2</v>
      </c>
      <c r="F30" s="100" t="str">
        <f t="shared" si="10"/>
        <v>N/A</v>
      </c>
      <c r="G30" s="100">
        <v>4.973145E-3</v>
      </c>
      <c r="H30" s="100" t="str">
        <f t="shared" si="11"/>
        <v>N/A</v>
      </c>
      <c r="I30" s="101" t="s">
        <v>1747</v>
      </c>
      <c r="J30" s="101">
        <v>-87.5</v>
      </c>
      <c r="K30" s="102" t="str">
        <f t="shared" si="8"/>
        <v>No</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195445303</v>
      </c>
      <c r="D7" s="18" t="str">
        <f>IF($B7="N/A","N/A",IF(C7&gt;15,"No",IF(C7&lt;-15,"No","Yes")))</f>
        <v>N/A</v>
      </c>
      <c r="E7" s="17">
        <v>212067357</v>
      </c>
      <c r="F7" s="18" t="str">
        <f>IF($B7="N/A","N/A",IF(E7&gt;15,"No",IF(E7&lt;-15,"No","Yes")))</f>
        <v>N/A</v>
      </c>
      <c r="G7" s="17">
        <v>202466790</v>
      </c>
      <c r="H7" s="18" t="str">
        <f>IF($B7="N/A","N/A",IF(G7&gt;15,"No",IF(G7&lt;-15,"No","Yes")))</f>
        <v>N/A</v>
      </c>
      <c r="I7" s="19">
        <v>8.5050000000000008</v>
      </c>
      <c r="J7" s="19">
        <v>-4.53</v>
      </c>
      <c r="K7" s="92" t="str">
        <f t="shared" ref="K7:K54" si="0">IF(J7="Div by 0", "N/A", IF(J7="N/A","N/A", IF(J7&gt;30, "No", IF(J7&lt;-30, "No", "Yes"))))</f>
        <v>Yes</v>
      </c>
    </row>
    <row r="8" spans="1:11" x14ac:dyDescent="0.25">
      <c r="A8" s="110" t="s">
        <v>362</v>
      </c>
      <c r="B8" s="16" t="s">
        <v>213</v>
      </c>
      <c r="C8" s="86">
        <v>55.325442637999998</v>
      </c>
      <c r="D8" s="18" t="str">
        <f>IF($B8="N/A","N/A",IF(C8&gt;15,"No",IF(C8&lt;-15,"No","Yes")))</f>
        <v>N/A</v>
      </c>
      <c r="E8" s="20">
        <v>31.151260116</v>
      </c>
      <c r="F8" s="18" t="str">
        <f>IF($B8="N/A","N/A",IF(E8&gt;15,"No",IF(E8&lt;-15,"No","Yes")))</f>
        <v>N/A</v>
      </c>
      <c r="G8" s="20">
        <v>29.143194299000001</v>
      </c>
      <c r="H8" s="18" t="str">
        <f>IF($B8="N/A","N/A",IF(G8&gt;15,"No",IF(G8&lt;-15,"No","Yes")))</f>
        <v>N/A</v>
      </c>
      <c r="I8" s="19">
        <v>-43.7</v>
      </c>
      <c r="J8" s="19">
        <v>-6.45</v>
      </c>
      <c r="K8" s="92" t="str">
        <f t="shared" si="0"/>
        <v>Yes</v>
      </c>
    </row>
    <row r="9" spans="1:11" x14ac:dyDescent="0.25">
      <c r="A9" s="110" t="s">
        <v>119</v>
      </c>
      <c r="B9" s="21" t="s">
        <v>213</v>
      </c>
      <c r="C9" s="53">
        <v>24.817258975000001</v>
      </c>
      <c r="D9" s="5" t="str">
        <f>IF($B9="N/A","N/A",IF(C9&gt;15,"No",IF(C9&lt;-15,"No","Yes")))</f>
        <v>N/A</v>
      </c>
      <c r="E9" s="5">
        <v>49.262183241000002</v>
      </c>
      <c r="F9" s="5" t="str">
        <f>IF($B9="N/A","N/A",IF(E9&gt;15,"No",IF(E9&lt;-15,"No","Yes")))</f>
        <v>N/A</v>
      </c>
      <c r="G9" s="5">
        <v>50.312860198000003</v>
      </c>
      <c r="H9" s="5" t="str">
        <f>IF($B9="N/A","N/A",IF(G9&gt;15,"No",IF(G9&lt;-15,"No","Yes")))</f>
        <v>N/A</v>
      </c>
      <c r="I9" s="6">
        <v>98.5</v>
      </c>
      <c r="J9" s="6">
        <v>2.133</v>
      </c>
      <c r="K9" s="91" t="str">
        <f t="shared" si="0"/>
        <v>Yes</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19.857298387</v>
      </c>
      <c r="D11" s="5" t="str">
        <f>IF($B11="N/A","N/A",IF(C11&gt;15,"No",IF(C11&lt;-15,"No","Yes")))</f>
        <v>N/A</v>
      </c>
      <c r="E11" s="5">
        <v>19.586556643000002</v>
      </c>
      <c r="F11" s="5" t="str">
        <f>IF($B11="N/A","N/A",IF(E11&gt;15,"No",IF(E11&lt;-15,"No","Yes")))</f>
        <v>N/A</v>
      </c>
      <c r="G11" s="5">
        <v>20.543945503</v>
      </c>
      <c r="H11" s="5" t="str">
        <f>IF($B11="N/A","N/A",IF(G11&gt;15,"No",IF(G11&lt;-15,"No","Yes")))</f>
        <v>N/A</v>
      </c>
      <c r="I11" s="6">
        <v>-1.36</v>
      </c>
      <c r="J11" s="6">
        <v>4.8879999999999999</v>
      </c>
      <c r="K11" s="91" t="str">
        <f t="shared" si="0"/>
        <v>Yes</v>
      </c>
    </row>
    <row r="12" spans="1:11" x14ac:dyDescent="0.25">
      <c r="A12" s="110" t="s">
        <v>857</v>
      </c>
      <c r="B12" s="55" t="s">
        <v>214</v>
      </c>
      <c r="C12" s="53">
        <v>84.882774010000006</v>
      </c>
      <c r="D12" s="5" t="str">
        <f>IF(OR($B12="N/A",$C12="N/A"),"N/A",IF(C12&gt;100,"No",IF(C12&lt;95,"No","Yes")))</f>
        <v>No</v>
      </c>
      <c r="E12" s="53">
        <v>81.524098210999995</v>
      </c>
      <c r="F12" s="5" t="str">
        <f>IF(OR($B12="N/A",$E12="N/A"),"N/A",IF(E12&gt;100,"No",IF(E12&lt;95,"No","Yes")))</f>
        <v>No</v>
      </c>
      <c r="G12" s="53">
        <v>78.929202669000006</v>
      </c>
      <c r="H12" s="5" t="str">
        <f>IF($B12="N/A","N/A",IF(G12&gt;100,"No",IF(G12&lt;95,"No","Yes")))</f>
        <v>No</v>
      </c>
      <c r="I12" s="56">
        <v>-3.96</v>
      </c>
      <c r="J12" s="56">
        <v>-3.18</v>
      </c>
      <c r="K12" s="91" t="str">
        <f t="shared" si="0"/>
        <v>Yes</v>
      </c>
    </row>
    <row r="13" spans="1:11" x14ac:dyDescent="0.25">
      <c r="A13" s="110" t="s">
        <v>347</v>
      </c>
      <c r="B13" s="55" t="s">
        <v>213</v>
      </c>
      <c r="C13" s="53">
        <v>93.101971875999993</v>
      </c>
      <c r="D13" s="5" t="str">
        <f>IF($B13="N/A","N/A",IF(C13&gt;100,"No",IF(C13&lt;95,"No","Yes")))</f>
        <v>N/A</v>
      </c>
      <c r="E13" s="53">
        <v>95.789036113999998</v>
      </c>
      <c r="F13" s="5" t="str">
        <f>IF($B13="N/A","N/A",IF(E13&gt;100,"No",IF(E13&lt;95,"No","Yes")))</f>
        <v>N/A</v>
      </c>
      <c r="G13" s="53">
        <v>94.638543416999994</v>
      </c>
      <c r="H13" s="5" t="str">
        <f>IF($B13="N/A","N/A",IF(G13&gt;100,"No",IF(G13&lt;95,"No","Yes")))</f>
        <v>N/A</v>
      </c>
      <c r="I13" s="56">
        <v>2.8860000000000001</v>
      </c>
      <c r="J13" s="56">
        <v>-1.2</v>
      </c>
      <c r="K13" s="91" t="str">
        <f t="shared" si="0"/>
        <v>Yes</v>
      </c>
    </row>
    <row r="14" spans="1:11" x14ac:dyDescent="0.25">
      <c r="A14" s="110" t="s">
        <v>348</v>
      </c>
      <c r="B14" s="55" t="s">
        <v>213</v>
      </c>
      <c r="C14" s="53">
        <v>63.031226126999996</v>
      </c>
      <c r="D14" s="5" t="str">
        <f t="shared" ref="D14" si="1">IF($B14="N/A","N/A",IF(C14&lt;0,"No","Yes"))</f>
        <v>N/A</v>
      </c>
      <c r="E14" s="53">
        <v>60.853292908</v>
      </c>
      <c r="F14" s="5" t="str">
        <f t="shared" ref="F14" si="2">IF($B14="N/A","N/A",IF(E14&lt;0,"No","Yes"))</f>
        <v>N/A</v>
      </c>
      <c r="G14" s="53">
        <v>63.676176028</v>
      </c>
      <c r="H14" s="5" t="str">
        <f t="shared" ref="H14" si="3">IF($B14="N/A","N/A",IF(G14&lt;0,"No","Yes"))</f>
        <v>N/A</v>
      </c>
      <c r="I14" s="56">
        <v>-3.46</v>
      </c>
      <c r="J14" s="56">
        <v>4.6390000000000002</v>
      </c>
      <c r="K14" s="91" t="str">
        <f t="shared" si="0"/>
        <v>Yes</v>
      </c>
    </row>
    <row r="15" spans="1:11" x14ac:dyDescent="0.25">
      <c r="A15" s="110" t="s">
        <v>858</v>
      </c>
      <c r="B15" s="55" t="s">
        <v>214</v>
      </c>
      <c r="C15" s="53">
        <v>66.546728919000003</v>
      </c>
      <c r="D15" s="5" t="str">
        <f>IF(OR($B15="N/A",$C15="N/A"),"N/A",IF(C15&gt;100,"No",IF(C15&lt;95,"No","Yes")))</f>
        <v>No</v>
      </c>
      <c r="E15" s="53">
        <v>56.464352945000002</v>
      </c>
      <c r="F15" s="5" t="str">
        <f>IF(OR($B15="N/A",$E15="N/A"),"N/A",IF(E15&gt;100,"No",IF(E15&lt;95,"No","Yes")))</f>
        <v>No</v>
      </c>
      <c r="G15" s="53">
        <v>50.369890996999999</v>
      </c>
      <c r="H15" s="5" t="str">
        <f>IF($B15="N/A","N/A",IF(G15&gt;100,"No",IF(G15&lt;95,"No","Yes")))</f>
        <v>No</v>
      </c>
      <c r="I15" s="56">
        <v>-15.2</v>
      </c>
      <c r="J15" s="56">
        <v>-10.8</v>
      </c>
      <c r="K15" s="91" t="str">
        <f t="shared" si="0"/>
        <v>Yes</v>
      </c>
    </row>
    <row r="16" spans="1:11" x14ac:dyDescent="0.25">
      <c r="A16" s="110" t="s">
        <v>331</v>
      </c>
      <c r="B16" s="21" t="s">
        <v>213</v>
      </c>
      <c r="C16" s="43">
        <v>108130979</v>
      </c>
      <c r="D16" s="5" t="str">
        <f>IF($B16="N/A","N/A",IF(C16&gt;15,"No",IF(C16&lt;-15,"No","Yes")))</f>
        <v>N/A</v>
      </c>
      <c r="E16" s="22">
        <v>66061654</v>
      </c>
      <c r="F16" s="5" t="str">
        <f>IF($B16="N/A","N/A",IF(E16&gt;15,"No",IF(E16&lt;-15,"No","Yes")))</f>
        <v>N/A</v>
      </c>
      <c r="G16" s="22">
        <v>59005290</v>
      </c>
      <c r="H16" s="5" t="str">
        <f>IF($B16="N/A","N/A",IF(G16&gt;15,"No",IF(G16&lt;-15,"No","Yes")))</f>
        <v>N/A</v>
      </c>
      <c r="I16" s="6">
        <v>-38.9</v>
      </c>
      <c r="J16" s="6">
        <v>-10.7</v>
      </c>
      <c r="K16" s="91" t="str">
        <f t="shared" si="0"/>
        <v>Yes</v>
      </c>
    </row>
    <row r="17" spans="1:11" x14ac:dyDescent="0.25">
      <c r="A17" s="110" t="s">
        <v>440</v>
      </c>
      <c r="B17" s="21" t="s">
        <v>215</v>
      </c>
      <c r="C17" s="53">
        <v>4.8089800000000002E-5</v>
      </c>
      <c r="D17" s="5" t="str">
        <f>IF($B17="N/A","N/A",IF(C17&gt;20,"No",IF(C17&lt;5,"No","Yes")))</f>
        <v>No</v>
      </c>
      <c r="E17" s="5">
        <v>5.1467100000000001E-5</v>
      </c>
      <c r="F17" s="5" t="str">
        <f>IF($B17="N/A","N/A",IF(E17&gt;20,"No",IF(E17&lt;5,"No","Yes")))</f>
        <v>No</v>
      </c>
      <c r="G17" s="5">
        <v>0.22437649230000001</v>
      </c>
      <c r="H17" s="5" t="str">
        <f>IF($B17="N/A","N/A",IF(G17&gt;20,"No",IF(G17&lt;5,"No","Yes")))</f>
        <v>No</v>
      </c>
      <c r="I17" s="6">
        <v>7.0229999999999997</v>
      </c>
      <c r="J17" s="6">
        <v>436000</v>
      </c>
      <c r="K17" s="91" t="str">
        <f t="shared" si="0"/>
        <v>No</v>
      </c>
    </row>
    <row r="18" spans="1:11" x14ac:dyDescent="0.25">
      <c r="A18" s="110" t="s">
        <v>441</v>
      </c>
      <c r="B18" s="16" t="s">
        <v>213</v>
      </c>
      <c r="C18" s="53">
        <v>99.999951909999993</v>
      </c>
      <c r="D18" s="5" t="str">
        <f>IF($B18="N/A","N/A",IF(C18&gt;15,"No",IF(C18&lt;-15,"No","Yes")))</f>
        <v>N/A</v>
      </c>
      <c r="E18" s="5">
        <v>99.999948532999994</v>
      </c>
      <c r="F18" s="5" t="str">
        <f>IF($B18="N/A","N/A",IF(E18&gt;15,"No",IF(E18&lt;-15,"No","Yes")))</f>
        <v>N/A</v>
      </c>
      <c r="G18" s="5">
        <v>99.775623507999995</v>
      </c>
      <c r="H18" s="5" t="str">
        <f>IF($B18="N/A","N/A",IF(G18&gt;15,"No",IF(G18&lt;-15,"No","Yes")))</f>
        <v>N/A</v>
      </c>
      <c r="I18" s="6">
        <v>0</v>
      </c>
      <c r="J18" s="6">
        <v>-0.224</v>
      </c>
      <c r="K18" s="91" t="str">
        <f t="shared" si="0"/>
        <v>Yes</v>
      </c>
    </row>
    <row r="19" spans="1:11" x14ac:dyDescent="0.25">
      <c r="A19" s="110" t="s">
        <v>442</v>
      </c>
      <c r="B19" s="21" t="s">
        <v>216</v>
      </c>
      <c r="C19" s="53">
        <v>4.4229905659000002</v>
      </c>
      <c r="D19" s="5" t="str">
        <f>IF($B19="N/A","N/A",IF(C19&gt;1,"Yes","No"))</f>
        <v>Yes</v>
      </c>
      <c r="E19" s="5">
        <v>4.3273152076999999</v>
      </c>
      <c r="F19" s="5" t="str">
        <f>IF($B19="N/A","N/A",IF(E19&gt;1,"Yes","No"))</f>
        <v>Yes</v>
      </c>
      <c r="G19" s="5">
        <v>6.8311197182000001</v>
      </c>
      <c r="H19" s="5" t="str">
        <f>IF($B19="N/A","N/A",IF(G19&gt;1,"Yes","No"))</f>
        <v>Yes</v>
      </c>
      <c r="I19" s="6">
        <v>-2.16</v>
      </c>
      <c r="J19" s="6">
        <v>57.86</v>
      </c>
      <c r="K19" s="91" t="str">
        <f t="shared" si="0"/>
        <v>No</v>
      </c>
    </row>
    <row r="20" spans="1:11" x14ac:dyDescent="0.25">
      <c r="A20" s="110" t="s">
        <v>859</v>
      </c>
      <c r="B20" s="21" t="s">
        <v>213</v>
      </c>
      <c r="C20" s="46">
        <v>109.5466011</v>
      </c>
      <c r="D20" s="5" t="str">
        <f>IF($B20="N/A","N/A",IF(C20&gt;15,"No",IF(C20&lt;-15,"No","Yes")))</f>
        <v>N/A</v>
      </c>
      <c r="E20" s="23">
        <v>91.014114827</v>
      </c>
      <c r="F20" s="5" t="str">
        <f>IF($B20="N/A","N/A",IF(E20&gt;15,"No",IF(E20&lt;-15,"No","Yes")))</f>
        <v>N/A</v>
      </c>
      <c r="G20" s="23">
        <v>119.13007768999999</v>
      </c>
      <c r="H20" s="5" t="str">
        <f>IF($B20="N/A","N/A",IF(G20&gt;15,"No",IF(G20&lt;-15,"No","Yes")))</f>
        <v>N/A</v>
      </c>
      <c r="I20" s="6">
        <v>-16.899999999999999</v>
      </c>
      <c r="J20" s="6">
        <v>30.89</v>
      </c>
      <c r="K20" s="91" t="str">
        <f t="shared" si="0"/>
        <v>No</v>
      </c>
    </row>
    <row r="21" spans="1:11" x14ac:dyDescent="0.25">
      <c r="A21" s="110" t="s">
        <v>34</v>
      </c>
      <c r="B21" s="21" t="s">
        <v>213</v>
      </c>
      <c r="C21" s="57">
        <v>15.615632644</v>
      </c>
      <c r="D21" s="5" t="str">
        <f>IF($B21="N/A","N/A",IF(C21&gt;15,"No",IF(C21&lt;-15,"No","Yes")))</f>
        <v>N/A</v>
      </c>
      <c r="E21" s="58">
        <v>31.819946082000001</v>
      </c>
      <c r="F21" s="5" t="str">
        <f>IF($B21="N/A","N/A",IF(E21&gt;15,"No",IF(E21&lt;-15,"No","Yes")))</f>
        <v>N/A</v>
      </c>
      <c r="G21" s="58">
        <v>35.928661480000002</v>
      </c>
      <c r="H21" s="5" t="str">
        <f>IF($B21="N/A","N/A",IF(G21&gt;15,"No",IF(G21&lt;-15,"No","Yes")))</f>
        <v>N/A</v>
      </c>
      <c r="I21" s="6">
        <v>103.8</v>
      </c>
      <c r="J21" s="6">
        <v>12.91</v>
      </c>
      <c r="K21" s="91" t="str">
        <f t="shared" si="0"/>
        <v>Yes</v>
      </c>
    </row>
    <row r="22" spans="1:11" x14ac:dyDescent="0.25">
      <c r="A22" s="110" t="s">
        <v>1698</v>
      </c>
      <c r="B22" s="21" t="s">
        <v>213</v>
      </c>
      <c r="C22" s="57">
        <v>3.6043460287000002</v>
      </c>
      <c r="D22" s="5" t="str">
        <f>IF($B22="N/A","N/A",IF(C22&gt;15,"No",IF(C22&lt;-15,"No","Yes")))</f>
        <v>N/A</v>
      </c>
      <c r="E22" s="58">
        <v>5.2712027258000003</v>
      </c>
      <c r="F22" s="5" t="str">
        <f>IF($B22="N/A","N/A",IF(E22&gt;15,"No",IF(E22&lt;-15,"No","Yes")))</f>
        <v>N/A</v>
      </c>
      <c r="G22" s="58">
        <v>5.4179436677000004</v>
      </c>
      <c r="H22" s="5" t="str">
        <f>IF($B22="N/A","N/A",IF(G22&gt;15,"No",IF(G22&lt;-15,"No","Yes")))</f>
        <v>N/A</v>
      </c>
      <c r="I22" s="6">
        <v>46.25</v>
      </c>
      <c r="J22" s="6">
        <v>2.7839999999999998</v>
      </c>
      <c r="K22" s="91" t="str">
        <f t="shared" si="0"/>
        <v>Yes</v>
      </c>
    </row>
    <row r="23" spans="1:11" x14ac:dyDescent="0.25">
      <c r="A23" s="110" t="s">
        <v>35</v>
      </c>
      <c r="B23" s="21" t="s">
        <v>213</v>
      </c>
      <c r="C23" s="57">
        <v>7.1920649911999996</v>
      </c>
      <c r="D23" s="5" t="str">
        <f>IF($B23="N/A","N/A",IF(C23&gt;15,"No",IF(C23&lt;-15,"No","Yes")))</f>
        <v>N/A</v>
      </c>
      <c r="E23" s="58">
        <v>1.512318772</v>
      </c>
      <c r="F23" s="5" t="str">
        <f>IF($B23="N/A","N/A",IF(E23&gt;15,"No",IF(E23&lt;-15,"No","Yes")))</f>
        <v>N/A</v>
      </c>
      <c r="G23" s="58">
        <v>0</v>
      </c>
      <c r="H23" s="5" t="str">
        <f>IF($B23="N/A","N/A",IF(G23&gt;15,"No",IF(G23&lt;-15,"No","Yes")))</f>
        <v>N/A</v>
      </c>
      <c r="I23" s="6">
        <v>-79</v>
      </c>
      <c r="J23" s="6">
        <v>-100</v>
      </c>
      <c r="K23" s="91" t="str">
        <f t="shared" si="0"/>
        <v>No</v>
      </c>
    </row>
    <row r="24" spans="1:11" x14ac:dyDescent="0.25">
      <c r="A24" s="110" t="s">
        <v>860</v>
      </c>
      <c r="B24" s="21" t="s">
        <v>243</v>
      </c>
      <c r="C24" s="46">
        <v>246.54958047</v>
      </c>
      <c r="D24" s="5" t="str">
        <f>IF($B24="N/A","N/A",IF(C24&gt;300,"No",IF(C24&lt;75,"No","Yes")))</f>
        <v>Yes</v>
      </c>
      <c r="E24" s="23">
        <v>305.06609949</v>
      </c>
      <c r="F24" s="5" t="str">
        <f>IF($B24="N/A","N/A",IF(E24&gt;300,"No",IF(E24&lt;75,"No","Yes")))</f>
        <v>No</v>
      </c>
      <c r="G24" s="23">
        <v>339.82129401999998</v>
      </c>
      <c r="H24" s="5" t="str">
        <f>IF($B24="N/A","N/A",IF(G24&gt;300,"No",IF(G24&lt;75,"No","Yes")))</f>
        <v>No</v>
      </c>
      <c r="I24" s="6">
        <v>23.73</v>
      </c>
      <c r="J24" s="6">
        <v>11.39</v>
      </c>
      <c r="K24" s="91" t="str">
        <f t="shared" si="0"/>
        <v>Yes</v>
      </c>
    </row>
    <row r="25" spans="1:11" x14ac:dyDescent="0.25">
      <c r="A25" s="110" t="s">
        <v>861</v>
      </c>
      <c r="B25" s="21" t="s">
        <v>244</v>
      </c>
      <c r="C25" s="46">
        <v>12.148836530000001</v>
      </c>
      <c r="D25" s="5" t="str">
        <f>IF($B25="N/A","N/A",IF(C25&gt;250,"No",IF(C25&lt;20,"No","Yes")))</f>
        <v>No</v>
      </c>
      <c r="E25" s="23">
        <v>11.864964410000001</v>
      </c>
      <c r="F25" s="5" t="str">
        <f>IF($B25="N/A","N/A",IF(E25&gt;250,"No",IF(E25&lt;20,"No","Yes")))</f>
        <v>No</v>
      </c>
      <c r="G25" s="23">
        <v>11.926601643</v>
      </c>
      <c r="H25" s="5" t="str">
        <f>IF($B25="N/A","N/A",IF(G25&gt;250,"No",IF(G25&lt;20,"No","Yes")))</f>
        <v>No</v>
      </c>
      <c r="I25" s="6">
        <v>-2.34</v>
      </c>
      <c r="J25" s="6">
        <v>0.51949999999999996</v>
      </c>
      <c r="K25" s="91" t="str">
        <f t="shared" si="0"/>
        <v>Yes</v>
      </c>
    </row>
    <row r="26" spans="1:11" x14ac:dyDescent="0.25">
      <c r="A26" s="110" t="s">
        <v>862</v>
      </c>
      <c r="B26" s="21" t="s">
        <v>245</v>
      </c>
      <c r="C26" s="46">
        <v>5.0126478718999996</v>
      </c>
      <c r="D26" s="5" t="str">
        <f>IF($B26="N/A","N/A",IF(C26&gt;5,"No",IF(C26&lt;3,"No","Yes")))</f>
        <v>No</v>
      </c>
      <c r="E26" s="23">
        <v>5.0002034132000004</v>
      </c>
      <c r="F26" s="5" t="str">
        <f>IF($B26="N/A","N/A",IF(E26&gt;5,"No",IF(E26&lt;3,"No","Yes")))</f>
        <v>No</v>
      </c>
      <c r="G26" s="23" t="s">
        <v>1747</v>
      </c>
      <c r="H26" s="5" t="str">
        <f>IF($B26="N/A","N/A",IF(G26&gt;5,"No",IF(G26&lt;3,"No","Yes")))</f>
        <v>No</v>
      </c>
      <c r="I26" s="6">
        <v>-0.248</v>
      </c>
      <c r="J26" s="6" t="s">
        <v>1747</v>
      </c>
      <c r="K26" s="91" t="str">
        <f t="shared" si="0"/>
        <v>N/A</v>
      </c>
    </row>
    <row r="27" spans="1:11" x14ac:dyDescent="0.25">
      <c r="A27" s="110" t="s">
        <v>131</v>
      </c>
      <c r="B27" s="21" t="s">
        <v>213</v>
      </c>
      <c r="C27" s="43">
        <v>331184</v>
      </c>
      <c r="D27" s="21" t="s">
        <v>213</v>
      </c>
      <c r="E27" s="22">
        <v>2562461</v>
      </c>
      <c r="F27" s="21" t="s">
        <v>213</v>
      </c>
      <c r="G27" s="22">
        <v>841716</v>
      </c>
      <c r="H27" s="5" t="str">
        <f>IF($B27="N/A","N/A",IF(G27&gt;15,"No",IF(G27&lt;-15,"No","Yes")))</f>
        <v>N/A</v>
      </c>
      <c r="I27" s="6">
        <v>673.7</v>
      </c>
      <c r="J27" s="6">
        <v>-67.2</v>
      </c>
      <c r="K27" s="91" t="str">
        <f t="shared" si="0"/>
        <v>No</v>
      </c>
    </row>
    <row r="28" spans="1:11" x14ac:dyDescent="0.25">
      <c r="A28" s="110" t="s">
        <v>346</v>
      </c>
      <c r="B28" s="21" t="s">
        <v>213</v>
      </c>
      <c r="C28" s="44">
        <v>0.16945098959999999</v>
      </c>
      <c r="D28" s="21" t="s">
        <v>213</v>
      </c>
      <c r="E28" s="4">
        <v>1.2083241081</v>
      </c>
      <c r="F28" s="21" t="s">
        <v>213</v>
      </c>
      <c r="G28" s="4">
        <v>0.415730402</v>
      </c>
      <c r="H28" s="5" t="str">
        <f>IF($B28="N/A","N/A",IF(G28&gt;15,"No",IF(G28&lt;-15,"No","Yes")))</f>
        <v>N/A</v>
      </c>
      <c r="I28" s="6">
        <v>613.1</v>
      </c>
      <c r="J28" s="6">
        <v>-65.599999999999994</v>
      </c>
      <c r="K28" s="91" t="str">
        <f t="shared" si="0"/>
        <v>No</v>
      </c>
    </row>
    <row r="29" spans="1:11" ht="25" x14ac:dyDescent="0.25">
      <c r="A29" s="110" t="s">
        <v>838</v>
      </c>
      <c r="B29" s="21" t="s">
        <v>213</v>
      </c>
      <c r="C29" s="23">
        <v>123.22266474</v>
      </c>
      <c r="D29" s="21" t="s">
        <v>213</v>
      </c>
      <c r="E29" s="23">
        <v>63.183612551000003</v>
      </c>
      <c r="F29" s="21" t="s">
        <v>213</v>
      </c>
      <c r="G29" s="23">
        <v>134.87963873999999</v>
      </c>
      <c r="H29" s="21" t="s">
        <v>213</v>
      </c>
      <c r="I29" s="6">
        <v>-48.7</v>
      </c>
      <c r="J29" s="6">
        <v>113.5</v>
      </c>
      <c r="K29" s="91" t="str">
        <f t="shared" si="0"/>
        <v>No</v>
      </c>
    </row>
    <row r="30" spans="1:11" x14ac:dyDescent="0.25">
      <c r="A30" s="110"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91" t="str">
        <f t="shared" si="0"/>
        <v>N/A</v>
      </c>
    </row>
    <row r="31" spans="1:11" x14ac:dyDescent="0.25">
      <c r="A31" s="110" t="s">
        <v>206</v>
      </c>
      <c r="B31" s="59" t="s">
        <v>213</v>
      </c>
      <c r="C31" s="43">
        <v>22945788</v>
      </c>
      <c r="D31" s="5" t="str">
        <f t="shared" ref="D31:F50" si="4">IF($B31="N/A","N/A",IF(C31&lt;0,"No","Yes"))</f>
        <v>N/A</v>
      </c>
      <c r="E31" s="43">
        <v>34237736</v>
      </c>
      <c r="F31" s="5" t="str">
        <f t="shared" si="4"/>
        <v>N/A</v>
      </c>
      <c r="G31" s="43">
        <v>36144218</v>
      </c>
      <c r="H31" s="5" t="str">
        <f t="shared" ref="H31:H50" si="5">IF($B31="N/A","N/A",IF(G31&lt;0,"No","Yes"))</f>
        <v>N/A</v>
      </c>
      <c r="I31" s="6">
        <v>49.21</v>
      </c>
      <c r="J31" s="6">
        <v>5.5679999999999996</v>
      </c>
      <c r="K31" s="91" t="str">
        <f t="shared" si="0"/>
        <v>Yes</v>
      </c>
    </row>
    <row r="32" spans="1:11" x14ac:dyDescent="0.25">
      <c r="A32" s="114" t="s">
        <v>656</v>
      </c>
      <c r="B32" s="59" t="s">
        <v>213</v>
      </c>
      <c r="C32" s="44">
        <v>99.864432636000004</v>
      </c>
      <c r="D32" s="5" t="str">
        <f t="shared" si="4"/>
        <v>N/A</v>
      </c>
      <c r="E32" s="44">
        <v>99.885342886000004</v>
      </c>
      <c r="F32" s="5" t="str">
        <f t="shared" si="4"/>
        <v>N/A</v>
      </c>
      <c r="G32" s="44">
        <v>99.792528364999995</v>
      </c>
      <c r="H32" s="5" t="str">
        <f t="shared" si="5"/>
        <v>N/A</v>
      </c>
      <c r="I32" s="6">
        <v>2.0899999999999998E-2</v>
      </c>
      <c r="J32" s="6">
        <v>-9.2999999999999999E-2</v>
      </c>
      <c r="K32" s="91" t="str">
        <f t="shared" si="0"/>
        <v>Yes</v>
      </c>
    </row>
    <row r="33" spans="1:11" x14ac:dyDescent="0.25">
      <c r="A33" s="114" t="s">
        <v>657</v>
      </c>
      <c r="B33" s="59" t="s">
        <v>213</v>
      </c>
      <c r="C33" s="44">
        <v>0</v>
      </c>
      <c r="D33" s="5" t="str">
        <f t="shared" si="4"/>
        <v>N/A</v>
      </c>
      <c r="E33" s="44">
        <v>0</v>
      </c>
      <c r="F33" s="5" t="str">
        <f t="shared" si="4"/>
        <v>N/A</v>
      </c>
      <c r="G33" s="44">
        <v>9.2487821999999997E-2</v>
      </c>
      <c r="H33" s="5" t="str">
        <f t="shared" si="5"/>
        <v>N/A</v>
      </c>
      <c r="I33" s="6" t="s">
        <v>1747</v>
      </c>
      <c r="J33" s="6" t="s">
        <v>1747</v>
      </c>
      <c r="K33" s="91" t="str">
        <f t="shared" si="0"/>
        <v>N/A</v>
      </c>
    </row>
    <row r="34" spans="1:11" x14ac:dyDescent="0.25">
      <c r="A34" s="114" t="s">
        <v>658</v>
      </c>
      <c r="B34" s="59" t="s">
        <v>213</v>
      </c>
      <c r="C34" s="44">
        <v>0</v>
      </c>
      <c r="D34" s="5" t="str">
        <f t="shared" si="4"/>
        <v>N/A</v>
      </c>
      <c r="E34" s="44">
        <v>0</v>
      </c>
      <c r="F34" s="5" t="str">
        <f t="shared" si="4"/>
        <v>N/A</v>
      </c>
      <c r="G34" s="44">
        <v>0</v>
      </c>
      <c r="H34" s="5" t="str">
        <f t="shared" si="5"/>
        <v>N/A</v>
      </c>
      <c r="I34" s="6" t="s">
        <v>1747</v>
      </c>
      <c r="J34" s="6" t="s">
        <v>1747</v>
      </c>
      <c r="K34" s="91" t="str">
        <f t="shared" si="0"/>
        <v>N/A</v>
      </c>
    </row>
    <row r="35" spans="1:11" x14ac:dyDescent="0.25">
      <c r="A35" s="114" t="s">
        <v>659</v>
      </c>
      <c r="B35" s="59" t="s">
        <v>213</v>
      </c>
      <c r="C35" s="44">
        <v>0.13471317699999999</v>
      </c>
      <c r="D35" s="5" t="str">
        <f t="shared" si="4"/>
        <v>N/A</v>
      </c>
      <c r="E35" s="44">
        <v>0.1140583595</v>
      </c>
      <c r="F35" s="5" t="str">
        <f t="shared" si="4"/>
        <v>N/A</v>
      </c>
      <c r="G35" s="44">
        <v>0.11400993650000001</v>
      </c>
      <c r="H35" s="5" t="str">
        <f t="shared" si="5"/>
        <v>N/A</v>
      </c>
      <c r="I35" s="6">
        <v>-15.3</v>
      </c>
      <c r="J35" s="6">
        <v>-4.2000000000000003E-2</v>
      </c>
      <c r="K35" s="91" t="str">
        <f t="shared" si="0"/>
        <v>Yes</v>
      </c>
    </row>
    <row r="36" spans="1:11" x14ac:dyDescent="0.25">
      <c r="A36" s="114" t="s">
        <v>349</v>
      </c>
      <c r="B36" s="59" t="s">
        <v>213</v>
      </c>
      <c r="C36" s="43">
        <v>5296267</v>
      </c>
      <c r="D36" s="5" t="str">
        <f t="shared" si="4"/>
        <v>N/A</v>
      </c>
      <c r="E36" s="43">
        <v>5671727</v>
      </c>
      <c r="F36" s="5" t="str">
        <f t="shared" si="4"/>
        <v>N/A</v>
      </c>
      <c r="G36" s="43">
        <v>5450449</v>
      </c>
      <c r="H36" s="5" t="str">
        <f t="shared" si="5"/>
        <v>N/A</v>
      </c>
      <c r="I36" s="6">
        <v>7.0890000000000004</v>
      </c>
      <c r="J36" s="6">
        <v>-3.9</v>
      </c>
      <c r="K36" s="91" t="str">
        <f t="shared" si="0"/>
        <v>Yes</v>
      </c>
    </row>
    <row r="37" spans="1:11" x14ac:dyDescent="0.25">
      <c r="A37" s="114" t="s">
        <v>660</v>
      </c>
      <c r="B37" s="59" t="s">
        <v>213</v>
      </c>
      <c r="C37" s="44">
        <v>0</v>
      </c>
      <c r="D37" s="5" t="str">
        <f t="shared" si="4"/>
        <v>N/A</v>
      </c>
      <c r="E37" s="44">
        <v>2.8398052304000001</v>
      </c>
      <c r="F37" s="5" t="str">
        <f t="shared" si="4"/>
        <v>N/A</v>
      </c>
      <c r="G37" s="44">
        <v>8.9624359388000006</v>
      </c>
      <c r="H37" s="5" t="str">
        <f t="shared" si="5"/>
        <v>N/A</v>
      </c>
      <c r="I37" s="6" t="s">
        <v>1747</v>
      </c>
      <c r="J37" s="6">
        <v>215.6</v>
      </c>
      <c r="K37" s="91" t="str">
        <f t="shared" si="0"/>
        <v>No</v>
      </c>
    </row>
    <row r="38" spans="1:11" x14ac:dyDescent="0.25">
      <c r="A38" s="114" t="s">
        <v>661</v>
      </c>
      <c r="B38" s="59" t="s">
        <v>213</v>
      </c>
      <c r="C38" s="44">
        <v>6.7405967000000004E-3</v>
      </c>
      <c r="D38" s="5" t="str">
        <f t="shared" si="4"/>
        <v>N/A</v>
      </c>
      <c r="E38" s="44">
        <v>1.17953491E-2</v>
      </c>
      <c r="F38" s="5" t="str">
        <f t="shared" si="4"/>
        <v>N/A</v>
      </c>
      <c r="G38" s="44">
        <v>1.21090941E-2</v>
      </c>
      <c r="H38" s="5" t="str">
        <f t="shared" si="5"/>
        <v>N/A</v>
      </c>
      <c r="I38" s="6">
        <v>74.989999999999995</v>
      </c>
      <c r="J38" s="6">
        <v>2.66</v>
      </c>
      <c r="K38" s="91" t="str">
        <f t="shared" si="0"/>
        <v>Yes</v>
      </c>
    </row>
    <row r="39" spans="1:11" x14ac:dyDescent="0.25">
      <c r="A39" s="114" t="s">
        <v>662</v>
      </c>
      <c r="B39" s="59" t="s">
        <v>213</v>
      </c>
      <c r="C39" s="44">
        <v>0</v>
      </c>
      <c r="D39" s="5" t="str">
        <f t="shared" si="4"/>
        <v>N/A</v>
      </c>
      <c r="E39" s="44">
        <v>0</v>
      </c>
      <c r="F39" s="5" t="str">
        <f t="shared" si="4"/>
        <v>N/A</v>
      </c>
      <c r="G39" s="44">
        <v>0</v>
      </c>
      <c r="H39" s="5" t="str">
        <f t="shared" si="5"/>
        <v>N/A</v>
      </c>
      <c r="I39" s="6" t="s">
        <v>1747</v>
      </c>
      <c r="J39" s="6" t="s">
        <v>1747</v>
      </c>
      <c r="K39" s="91" t="str">
        <f t="shared" si="0"/>
        <v>N/A</v>
      </c>
    </row>
    <row r="40" spans="1:11" x14ac:dyDescent="0.25">
      <c r="A40" s="114" t="s">
        <v>663</v>
      </c>
      <c r="B40" s="59" t="s">
        <v>213</v>
      </c>
      <c r="C40" s="44">
        <v>0</v>
      </c>
      <c r="D40" s="5" t="str">
        <f t="shared" si="4"/>
        <v>N/A</v>
      </c>
      <c r="E40" s="44">
        <v>0</v>
      </c>
      <c r="F40" s="5" t="str">
        <f t="shared" si="4"/>
        <v>N/A</v>
      </c>
      <c r="G40" s="44">
        <v>0</v>
      </c>
      <c r="H40" s="5" t="str">
        <f t="shared" si="5"/>
        <v>N/A</v>
      </c>
      <c r="I40" s="6" t="s">
        <v>1747</v>
      </c>
      <c r="J40" s="6" t="s">
        <v>1747</v>
      </c>
      <c r="K40" s="91" t="str">
        <f t="shared" si="0"/>
        <v>N/A</v>
      </c>
    </row>
    <row r="41" spans="1:11" x14ac:dyDescent="0.25">
      <c r="A41" s="114" t="s">
        <v>664</v>
      </c>
      <c r="B41" s="59" t="s">
        <v>213</v>
      </c>
      <c r="C41" s="44">
        <v>0</v>
      </c>
      <c r="D41" s="5" t="str">
        <f t="shared" si="4"/>
        <v>N/A</v>
      </c>
      <c r="E41" s="44">
        <v>0</v>
      </c>
      <c r="F41" s="5" t="str">
        <f t="shared" si="4"/>
        <v>N/A</v>
      </c>
      <c r="G41" s="44">
        <v>0</v>
      </c>
      <c r="H41" s="5" t="str">
        <f t="shared" si="5"/>
        <v>N/A</v>
      </c>
      <c r="I41" s="6" t="s">
        <v>1747</v>
      </c>
      <c r="J41" s="6" t="s">
        <v>1747</v>
      </c>
      <c r="K41" s="91" t="str">
        <f t="shared" si="0"/>
        <v>N/A</v>
      </c>
    </row>
    <row r="42" spans="1:11" x14ac:dyDescent="0.25">
      <c r="A42" s="114" t="s">
        <v>665</v>
      </c>
      <c r="B42" s="59" t="s">
        <v>213</v>
      </c>
      <c r="C42" s="44">
        <v>6.7405967000000004E-3</v>
      </c>
      <c r="D42" s="5" t="str">
        <f t="shared" si="4"/>
        <v>N/A</v>
      </c>
      <c r="E42" s="44">
        <v>2.8516005794999999</v>
      </c>
      <c r="F42" s="5" t="str">
        <f t="shared" si="4"/>
        <v>N/A</v>
      </c>
      <c r="G42" s="44">
        <v>8.9745450329000001</v>
      </c>
      <c r="H42" s="5" t="str">
        <f t="shared" si="5"/>
        <v>N/A</v>
      </c>
      <c r="I42" s="6">
        <v>42205</v>
      </c>
      <c r="J42" s="6">
        <v>214.7</v>
      </c>
      <c r="K42" s="91" t="str">
        <f t="shared" si="0"/>
        <v>No</v>
      </c>
    </row>
    <row r="43" spans="1:11" x14ac:dyDescent="0.25">
      <c r="A43" s="114" t="s">
        <v>666</v>
      </c>
      <c r="B43" s="59" t="s">
        <v>213</v>
      </c>
      <c r="C43" s="44">
        <v>4.6156849721000004</v>
      </c>
      <c r="D43" s="5" t="str">
        <f t="shared" si="4"/>
        <v>N/A</v>
      </c>
      <c r="E43" s="44">
        <v>3.5862974364000002</v>
      </c>
      <c r="F43" s="5" t="str">
        <f t="shared" si="4"/>
        <v>N/A</v>
      </c>
      <c r="G43" s="44">
        <v>2.6317648326</v>
      </c>
      <c r="H43" s="5" t="str">
        <f t="shared" si="5"/>
        <v>N/A</v>
      </c>
      <c r="I43" s="6">
        <v>-22.3</v>
      </c>
      <c r="J43" s="6">
        <v>-26.6</v>
      </c>
      <c r="K43" s="91" t="str">
        <f t="shared" si="0"/>
        <v>Yes</v>
      </c>
    </row>
    <row r="44" spans="1:11" x14ac:dyDescent="0.25">
      <c r="A44" s="114" t="s">
        <v>667</v>
      </c>
      <c r="B44" s="59" t="s">
        <v>213</v>
      </c>
      <c r="C44" s="44">
        <v>4.4956192700000001E-2</v>
      </c>
      <c r="D44" s="5" t="str">
        <f t="shared" si="4"/>
        <v>N/A</v>
      </c>
      <c r="E44" s="44">
        <v>5.9946469999999999E-4</v>
      </c>
      <c r="F44" s="5" t="str">
        <f t="shared" si="4"/>
        <v>N/A</v>
      </c>
      <c r="G44" s="44">
        <v>0</v>
      </c>
      <c r="H44" s="5" t="str">
        <f t="shared" si="5"/>
        <v>N/A</v>
      </c>
      <c r="I44" s="6">
        <v>-98.7</v>
      </c>
      <c r="J44" s="6">
        <v>-100</v>
      </c>
      <c r="K44" s="91" t="str">
        <f t="shared" si="0"/>
        <v>No</v>
      </c>
    </row>
    <row r="45" spans="1:11" x14ac:dyDescent="0.25">
      <c r="A45" s="114" t="s">
        <v>668</v>
      </c>
      <c r="B45" s="59" t="s">
        <v>213</v>
      </c>
      <c r="C45" s="44">
        <v>39.280100492999999</v>
      </c>
      <c r="D45" s="5" t="str">
        <f t="shared" si="4"/>
        <v>N/A</v>
      </c>
      <c r="E45" s="44">
        <v>51.509690081999999</v>
      </c>
      <c r="F45" s="5" t="str">
        <f t="shared" si="4"/>
        <v>N/A</v>
      </c>
      <c r="G45" s="44">
        <v>59.007652397000001</v>
      </c>
      <c r="H45" s="5" t="str">
        <f t="shared" si="5"/>
        <v>N/A</v>
      </c>
      <c r="I45" s="6">
        <v>31.13</v>
      </c>
      <c r="J45" s="6">
        <v>14.56</v>
      </c>
      <c r="K45" s="91" t="str">
        <f t="shared" si="0"/>
        <v>Yes</v>
      </c>
    </row>
    <row r="46" spans="1:11" x14ac:dyDescent="0.25">
      <c r="A46" s="114" t="s">
        <v>350</v>
      </c>
      <c r="B46" s="59" t="s">
        <v>213</v>
      </c>
      <c r="C46" s="43">
        <v>10568102</v>
      </c>
      <c r="D46" s="5" t="str">
        <f t="shared" si="4"/>
        <v>N/A</v>
      </c>
      <c r="E46" s="43">
        <v>1627230</v>
      </c>
      <c r="F46" s="5" t="str">
        <f t="shared" si="4"/>
        <v>N/A</v>
      </c>
      <c r="G46" s="43">
        <v>0</v>
      </c>
      <c r="H46" s="5" t="str">
        <f t="shared" si="5"/>
        <v>N/A</v>
      </c>
      <c r="I46" s="6">
        <v>-84.6</v>
      </c>
      <c r="J46" s="6">
        <v>-100</v>
      </c>
      <c r="K46" s="91" t="str">
        <f t="shared" si="0"/>
        <v>No</v>
      </c>
    </row>
    <row r="47" spans="1:11" x14ac:dyDescent="0.25">
      <c r="A47" s="114" t="s">
        <v>669</v>
      </c>
      <c r="B47" s="59" t="s">
        <v>213</v>
      </c>
      <c r="C47" s="44">
        <v>99.970287948000006</v>
      </c>
      <c r="D47" s="5" t="str">
        <f t="shared" si="4"/>
        <v>N/A</v>
      </c>
      <c r="E47" s="44">
        <v>99.786201090000006</v>
      </c>
      <c r="F47" s="5" t="str">
        <f t="shared" si="4"/>
        <v>N/A</v>
      </c>
      <c r="G47" s="44" t="s">
        <v>1747</v>
      </c>
      <c r="H47" s="5" t="str">
        <f t="shared" si="5"/>
        <v>N/A</v>
      </c>
      <c r="I47" s="6">
        <v>-0.184</v>
      </c>
      <c r="J47" s="6" t="s">
        <v>1747</v>
      </c>
      <c r="K47" s="91" t="str">
        <f t="shared" si="0"/>
        <v>N/A</v>
      </c>
    </row>
    <row r="48" spans="1:11" x14ac:dyDescent="0.25">
      <c r="A48" s="114" t="s">
        <v>670</v>
      </c>
      <c r="B48" s="59" t="s">
        <v>213</v>
      </c>
      <c r="C48" s="44">
        <v>0</v>
      </c>
      <c r="D48" s="5" t="str">
        <f t="shared" si="4"/>
        <v>N/A</v>
      </c>
      <c r="E48" s="44">
        <v>0</v>
      </c>
      <c r="F48" s="5" t="str">
        <f t="shared" si="4"/>
        <v>N/A</v>
      </c>
      <c r="G48" s="44" t="s">
        <v>1747</v>
      </c>
      <c r="H48" s="5" t="str">
        <f t="shared" si="5"/>
        <v>N/A</v>
      </c>
      <c r="I48" s="6" t="s">
        <v>1747</v>
      </c>
      <c r="J48" s="6" t="s">
        <v>1747</v>
      </c>
      <c r="K48" s="91" t="str">
        <f t="shared" si="0"/>
        <v>N/A</v>
      </c>
    </row>
    <row r="49" spans="1:11" x14ac:dyDescent="0.25">
      <c r="A49" s="114" t="s">
        <v>671</v>
      </c>
      <c r="B49" s="59" t="s">
        <v>213</v>
      </c>
      <c r="C49" s="44">
        <v>0</v>
      </c>
      <c r="D49" s="5" t="str">
        <f t="shared" si="4"/>
        <v>N/A</v>
      </c>
      <c r="E49" s="44">
        <v>0</v>
      </c>
      <c r="F49" s="5" t="str">
        <f t="shared" si="4"/>
        <v>N/A</v>
      </c>
      <c r="G49" s="44" t="s">
        <v>1747</v>
      </c>
      <c r="H49" s="5" t="str">
        <f t="shared" si="5"/>
        <v>N/A</v>
      </c>
      <c r="I49" s="6" t="s">
        <v>1747</v>
      </c>
      <c r="J49" s="6" t="s">
        <v>1747</v>
      </c>
      <c r="K49" s="91" t="str">
        <f t="shared" si="0"/>
        <v>N/A</v>
      </c>
    </row>
    <row r="50" spans="1:11" x14ac:dyDescent="0.25">
      <c r="A50" s="114" t="s">
        <v>672</v>
      </c>
      <c r="B50" s="59" t="s">
        <v>213</v>
      </c>
      <c r="C50" s="44">
        <v>2.9541728499999999E-2</v>
      </c>
      <c r="D50" s="5" t="str">
        <f t="shared" si="4"/>
        <v>N/A</v>
      </c>
      <c r="E50" s="44">
        <v>0.21343018499999999</v>
      </c>
      <c r="F50" s="5" t="str">
        <f t="shared" si="4"/>
        <v>N/A</v>
      </c>
      <c r="G50" s="44" t="s">
        <v>1747</v>
      </c>
      <c r="H50" s="5" t="str">
        <f t="shared" si="5"/>
        <v>N/A</v>
      </c>
      <c r="I50" s="6">
        <v>622.5</v>
      </c>
      <c r="J50" s="6" t="s">
        <v>1747</v>
      </c>
      <c r="K50" s="91" t="str">
        <f t="shared" si="0"/>
        <v>N/A</v>
      </c>
    </row>
    <row r="51" spans="1:11" x14ac:dyDescent="0.25">
      <c r="A51" s="114" t="s">
        <v>351</v>
      </c>
      <c r="B51" s="21" t="s">
        <v>213</v>
      </c>
      <c r="C51" s="43">
        <v>48504167</v>
      </c>
      <c r="D51" s="21" t="s">
        <v>213</v>
      </c>
      <c r="E51" s="22">
        <v>104469010</v>
      </c>
      <c r="F51" s="21" t="s">
        <v>213</v>
      </c>
      <c r="G51" s="22">
        <v>101866833</v>
      </c>
      <c r="H51" s="21" t="s">
        <v>213</v>
      </c>
      <c r="I51" s="6">
        <v>115.4</v>
      </c>
      <c r="J51" s="6">
        <v>-2.4900000000000002</v>
      </c>
      <c r="K51" s="91" t="str">
        <f t="shared" si="0"/>
        <v>Yes</v>
      </c>
    </row>
    <row r="52" spans="1:11" x14ac:dyDescent="0.25">
      <c r="A52" s="114" t="s">
        <v>352</v>
      </c>
      <c r="B52" s="21" t="s">
        <v>213</v>
      </c>
      <c r="C52" s="44">
        <v>98.998401518999998</v>
      </c>
      <c r="D52" s="5" t="str">
        <f t="shared" ref="D52:D54" si="6">IF($B52="N/A","N/A",IF(C52&gt;15,"No",IF(C52&lt;-15,"No","Yes")))</f>
        <v>N/A</v>
      </c>
      <c r="E52" s="4">
        <v>73.811582975999997</v>
      </c>
      <c r="F52" s="5" t="str">
        <f t="shared" ref="F52:F54" si="7">IF($B52="N/A","N/A",IF(E52&gt;15,"No",IF(E52&lt;-15,"No","Yes")))</f>
        <v>N/A</v>
      </c>
      <c r="G52" s="4">
        <v>80.000951830999995</v>
      </c>
      <c r="H52" s="5" t="str">
        <f t="shared" ref="H52:H54" si="8">IF($B52="N/A","N/A",IF(G52&gt;15,"No",IF(G52&lt;-15,"No","Yes")))</f>
        <v>N/A</v>
      </c>
      <c r="I52" s="6">
        <v>-25.4</v>
      </c>
      <c r="J52" s="6">
        <v>8.3849999999999998</v>
      </c>
      <c r="K52" s="91" t="str">
        <f t="shared" si="0"/>
        <v>Yes</v>
      </c>
    </row>
    <row r="53" spans="1:11" x14ac:dyDescent="0.25">
      <c r="A53" s="114" t="s">
        <v>353</v>
      </c>
      <c r="B53" s="21" t="s">
        <v>213</v>
      </c>
      <c r="C53" s="44">
        <v>0</v>
      </c>
      <c r="D53" s="5" t="str">
        <f t="shared" si="6"/>
        <v>N/A</v>
      </c>
      <c r="E53" s="4">
        <v>20.583253349</v>
      </c>
      <c r="F53" s="5" t="str">
        <f t="shared" si="7"/>
        <v>N/A</v>
      </c>
      <c r="G53" s="4">
        <v>16.415447017999998</v>
      </c>
      <c r="H53" s="5" t="str">
        <f t="shared" si="8"/>
        <v>N/A</v>
      </c>
      <c r="I53" s="6" t="s">
        <v>1747</v>
      </c>
      <c r="J53" s="6">
        <v>-20.2</v>
      </c>
      <c r="K53" s="91" t="str">
        <f t="shared" si="0"/>
        <v>Yes</v>
      </c>
    </row>
    <row r="54" spans="1:11" x14ac:dyDescent="0.25">
      <c r="A54" s="115" t="s">
        <v>354</v>
      </c>
      <c r="B54" s="99" t="s">
        <v>213</v>
      </c>
      <c r="C54" s="116">
        <v>0.74602868659999999</v>
      </c>
      <c r="D54" s="100" t="str">
        <f t="shared" si="6"/>
        <v>N/A</v>
      </c>
      <c r="E54" s="104">
        <v>4.3408203064000004</v>
      </c>
      <c r="F54" s="100" t="str">
        <f t="shared" si="7"/>
        <v>N/A</v>
      </c>
      <c r="G54" s="104">
        <v>2.4591762855999999</v>
      </c>
      <c r="H54" s="100" t="str">
        <f t="shared" si="8"/>
        <v>N/A</v>
      </c>
      <c r="I54" s="101">
        <v>481.9</v>
      </c>
      <c r="J54" s="101">
        <v>-43.3</v>
      </c>
      <c r="K54" s="102" t="str">
        <f t="shared" si="0"/>
        <v>No</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108130927</v>
      </c>
      <c r="D6" s="5" t="str">
        <f>IF($B6="N/A","N/A",IF(C6&gt;15,"No",IF(C6&lt;-15,"No","Yes")))</f>
        <v>N/A</v>
      </c>
      <c r="E6" s="22">
        <v>66061620</v>
      </c>
      <c r="F6" s="5" t="str">
        <f>IF($B6="N/A","N/A",IF(E6&gt;15,"No",IF(E6&lt;-15,"No","Yes")))</f>
        <v>N/A</v>
      </c>
      <c r="G6" s="22">
        <v>58872896</v>
      </c>
      <c r="H6" s="5" t="str">
        <f>IF($B6="N/A","N/A",IF(G6&gt;15,"No",IF(G6&lt;-15,"No","Yes")))</f>
        <v>N/A</v>
      </c>
      <c r="I6" s="6">
        <v>-38.9</v>
      </c>
      <c r="J6" s="6">
        <v>-10.9</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4.7770014956000004</v>
      </c>
      <c r="D9" s="5" t="str">
        <f t="shared" ref="D9:D15" si="1">IF($B9="N/A","N/A",IF(C9&gt;15,"No",IF(C9&lt;-15,"No","Yes")))</f>
        <v>N/A</v>
      </c>
      <c r="E9" s="4">
        <v>4.9311794049</v>
      </c>
      <c r="F9" s="5" t="str">
        <f t="shared" ref="F9:F15" si="2">IF($B9="N/A","N/A",IF(E9&gt;15,"No",IF(E9&lt;-15,"No","Yes")))</f>
        <v>N/A</v>
      </c>
      <c r="G9" s="4">
        <v>4.8820988863999997</v>
      </c>
      <c r="H9" s="5" t="str">
        <f t="shared" ref="H9:H15" si="3">IF($B9="N/A","N/A",IF(G9&gt;15,"No",IF(G9&lt;-15,"No","Yes")))</f>
        <v>N/A</v>
      </c>
      <c r="I9" s="6">
        <v>3.2280000000000002</v>
      </c>
      <c r="J9" s="6">
        <v>-0.995</v>
      </c>
      <c r="K9" s="91" t="str">
        <f t="shared" si="0"/>
        <v>Yes</v>
      </c>
    </row>
    <row r="10" spans="1:11" x14ac:dyDescent="0.25">
      <c r="A10" s="110" t="s">
        <v>36</v>
      </c>
      <c r="B10" s="21" t="s">
        <v>213</v>
      </c>
      <c r="C10" s="44">
        <v>5.0071600000000001E-4</v>
      </c>
      <c r="D10" s="5" t="str">
        <f t="shared" si="1"/>
        <v>N/A</v>
      </c>
      <c r="E10" s="4">
        <v>2.3279609999999999E-4</v>
      </c>
      <c r="F10" s="5" t="str">
        <f t="shared" si="2"/>
        <v>N/A</v>
      </c>
      <c r="G10" s="4">
        <v>1.2875580000000001E-4</v>
      </c>
      <c r="H10" s="5" t="str">
        <f t="shared" si="3"/>
        <v>N/A</v>
      </c>
      <c r="I10" s="6">
        <v>-53.5</v>
      </c>
      <c r="J10" s="6">
        <v>-44.7</v>
      </c>
      <c r="K10" s="91" t="str">
        <f t="shared" si="0"/>
        <v>No</v>
      </c>
    </row>
    <row r="11" spans="1:11" x14ac:dyDescent="0.25">
      <c r="A11" s="110" t="s">
        <v>37</v>
      </c>
      <c r="B11" s="21" t="s">
        <v>213</v>
      </c>
      <c r="C11" s="44">
        <v>1.63558655E-2</v>
      </c>
      <c r="D11" s="5" t="str">
        <f t="shared" si="1"/>
        <v>N/A</v>
      </c>
      <c r="E11" s="4">
        <v>1.8315382099999999E-2</v>
      </c>
      <c r="F11" s="5" t="str">
        <f t="shared" si="2"/>
        <v>N/A</v>
      </c>
      <c r="G11" s="4">
        <v>2.9803287099999999E-2</v>
      </c>
      <c r="H11" s="5" t="str">
        <f t="shared" si="3"/>
        <v>N/A</v>
      </c>
      <c r="I11" s="6">
        <v>11.98</v>
      </c>
      <c r="J11" s="6">
        <v>62.72</v>
      </c>
      <c r="K11" s="91" t="str">
        <f t="shared" si="0"/>
        <v>No</v>
      </c>
    </row>
    <row r="12" spans="1:11" x14ac:dyDescent="0.25">
      <c r="A12" s="110" t="s">
        <v>38</v>
      </c>
      <c r="B12" s="21" t="s">
        <v>213</v>
      </c>
      <c r="C12" s="44">
        <v>5.0030684489999997</v>
      </c>
      <c r="D12" s="5" t="str">
        <f t="shared" si="1"/>
        <v>N/A</v>
      </c>
      <c r="E12" s="4">
        <v>5.2469844842000004</v>
      </c>
      <c r="F12" s="5" t="str">
        <f t="shared" si="2"/>
        <v>N/A</v>
      </c>
      <c r="G12" s="4">
        <v>5.3334812548999997</v>
      </c>
      <c r="H12" s="5" t="str">
        <f t="shared" si="3"/>
        <v>N/A</v>
      </c>
      <c r="I12" s="6">
        <v>4.875</v>
      </c>
      <c r="J12" s="6">
        <v>1.649</v>
      </c>
      <c r="K12" s="91" t="str">
        <f t="shared" si="0"/>
        <v>Yes</v>
      </c>
    </row>
    <row r="13" spans="1:11" x14ac:dyDescent="0.25">
      <c r="A13" s="110" t="s">
        <v>863</v>
      </c>
      <c r="B13" s="21" t="s">
        <v>213</v>
      </c>
      <c r="C13" s="44">
        <v>16.757299711000002</v>
      </c>
      <c r="D13" s="5" t="str">
        <f t="shared" si="1"/>
        <v>N/A</v>
      </c>
      <c r="E13" s="4">
        <v>14.259086085</v>
      </c>
      <c r="F13" s="5" t="str">
        <f t="shared" si="2"/>
        <v>N/A</v>
      </c>
      <c r="G13" s="4">
        <v>13.796534642999999</v>
      </c>
      <c r="H13" s="5" t="str">
        <f t="shared" si="3"/>
        <v>N/A</v>
      </c>
      <c r="I13" s="6">
        <v>-14.9</v>
      </c>
      <c r="J13" s="6">
        <v>-3.24</v>
      </c>
      <c r="K13" s="91" t="str">
        <f t="shared" si="0"/>
        <v>Yes</v>
      </c>
    </row>
    <row r="14" spans="1:11" x14ac:dyDescent="0.25">
      <c r="A14" s="110" t="s">
        <v>864</v>
      </c>
      <c r="B14" s="21" t="s">
        <v>213</v>
      </c>
      <c r="C14" s="44">
        <v>15.995765961</v>
      </c>
      <c r="D14" s="5" t="str">
        <f t="shared" si="1"/>
        <v>N/A</v>
      </c>
      <c r="E14" s="4">
        <v>11.757195359000001</v>
      </c>
      <c r="F14" s="5" t="str">
        <f t="shared" si="2"/>
        <v>N/A</v>
      </c>
      <c r="G14" s="4">
        <v>10.715438648999999</v>
      </c>
      <c r="H14" s="5" t="str">
        <f t="shared" si="3"/>
        <v>N/A</v>
      </c>
      <c r="I14" s="6">
        <v>-26.5</v>
      </c>
      <c r="J14" s="6">
        <v>-8.86</v>
      </c>
      <c r="K14" s="91" t="str">
        <f t="shared" si="0"/>
        <v>Yes</v>
      </c>
    </row>
    <row r="15" spans="1:11" x14ac:dyDescent="0.25">
      <c r="A15" s="110" t="s">
        <v>161</v>
      </c>
      <c r="B15" s="21" t="s">
        <v>213</v>
      </c>
      <c r="C15" s="44">
        <v>60.324866169000003</v>
      </c>
      <c r="D15" s="5" t="str">
        <f t="shared" si="1"/>
        <v>N/A</v>
      </c>
      <c r="E15" s="4">
        <v>73.678485328999997</v>
      </c>
      <c r="F15" s="5" t="str">
        <f t="shared" si="2"/>
        <v>N/A</v>
      </c>
      <c r="G15" s="4">
        <v>79.191832180000006</v>
      </c>
      <c r="H15" s="5" t="str">
        <f t="shared" si="3"/>
        <v>N/A</v>
      </c>
      <c r="I15" s="6">
        <v>22.14</v>
      </c>
      <c r="J15" s="6">
        <v>7.4829999999999997</v>
      </c>
      <c r="K15" s="91" t="str">
        <f t="shared" si="0"/>
        <v>Yes</v>
      </c>
    </row>
    <row r="16" spans="1:11" x14ac:dyDescent="0.25">
      <c r="A16" s="110" t="s">
        <v>162</v>
      </c>
      <c r="B16" s="21" t="s">
        <v>246</v>
      </c>
      <c r="C16" s="44">
        <v>82.016241292000004</v>
      </c>
      <c r="D16" s="5" t="str">
        <f>IF($B16="N/A","N/A",IF(C16&gt;95,"Yes","No"))</f>
        <v>No</v>
      </c>
      <c r="E16" s="4">
        <v>67.193052485999999</v>
      </c>
      <c r="F16" s="5" t="str">
        <f>IF($B16="N/A","N/A",IF(E16&gt;95,"Yes","No"))</f>
        <v>No</v>
      </c>
      <c r="G16" s="4">
        <v>61.052488398000001</v>
      </c>
      <c r="H16" s="5" t="str">
        <f>IF($B16="N/A","N/A",IF(G16&gt;95,"Yes","No"))</f>
        <v>No</v>
      </c>
      <c r="I16" s="6">
        <v>-18.100000000000001</v>
      </c>
      <c r="J16" s="6">
        <v>-9.14</v>
      </c>
      <c r="K16" s="91" t="str">
        <f t="shared" ref="K16:K26" si="4">IF(J16="Div by 0", "N/A", IF(J16="N/A","N/A", IF(J16&gt;30, "No", IF(J16&lt;-30, "No", "Yes"))))</f>
        <v>Yes</v>
      </c>
    </row>
    <row r="17" spans="1:11" x14ac:dyDescent="0.25">
      <c r="A17" s="110" t="s">
        <v>865</v>
      </c>
      <c r="B17" s="29" t="s">
        <v>247</v>
      </c>
      <c r="C17" s="44">
        <v>46.082505146999999</v>
      </c>
      <c r="D17" s="5" t="str">
        <f>IF($B17="N/A","N/A",IF(C17&gt;90,"No",IF(C17&lt;50,"No","Yes")))</f>
        <v>No</v>
      </c>
      <c r="E17" s="4">
        <v>31.317012813000002</v>
      </c>
      <c r="F17" s="5" t="str">
        <f>IF($B17="N/A","N/A",IF(E17&gt;90,"No",IF(E17&lt;50,"No","Yes")))</f>
        <v>No</v>
      </c>
      <c r="G17" s="4">
        <v>25.062538115999999</v>
      </c>
      <c r="H17" s="5" t="str">
        <f>IF($B17="N/A","N/A",IF(G17&gt;90,"No",IF(G17&lt;50,"No","Yes")))</f>
        <v>No</v>
      </c>
      <c r="I17" s="6">
        <v>-32</v>
      </c>
      <c r="J17" s="6">
        <v>-20</v>
      </c>
      <c r="K17" s="91" t="str">
        <f t="shared" si="4"/>
        <v>Yes</v>
      </c>
    </row>
    <row r="18" spans="1:11" x14ac:dyDescent="0.25">
      <c r="A18" s="110" t="s">
        <v>866</v>
      </c>
      <c r="B18" s="29" t="s">
        <v>224</v>
      </c>
      <c r="C18" s="44">
        <v>9.2982630215000004</v>
      </c>
      <c r="D18" s="5" t="str">
        <f t="shared" ref="D18:D23" si="5">IF($B18="N/A","N/A",IF(C18&gt;5,"No",IF(C18&lt;=0,"No","Yes")))</f>
        <v>No</v>
      </c>
      <c r="E18" s="4">
        <v>13.701489608999999</v>
      </c>
      <c r="F18" s="5" t="str">
        <f t="shared" ref="F18:F23" si="6">IF($B18="N/A","N/A",IF(E18&gt;5,"No",IF(E18&lt;=0,"No","Yes")))</f>
        <v>No</v>
      </c>
      <c r="G18" s="4">
        <v>15.70311914</v>
      </c>
      <c r="H18" s="5" t="str">
        <f t="shared" ref="H18:H23" si="7">IF($B18="N/A","N/A",IF(G18&gt;5,"No",IF(G18&lt;=0,"No","Yes")))</f>
        <v>No</v>
      </c>
      <c r="I18" s="6">
        <v>47.36</v>
      </c>
      <c r="J18" s="6">
        <v>14.61</v>
      </c>
      <c r="K18" s="91" t="str">
        <f t="shared" si="4"/>
        <v>Yes</v>
      </c>
    </row>
    <row r="19" spans="1:11" x14ac:dyDescent="0.25">
      <c r="A19" s="110" t="s">
        <v>867</v>
      </c>
      <c r="B19" s="29" t="s">
        <v>224</v>
      </c>
      <c r="C19" s="44">
        <v>2.4034788862999998</v>
      </c>
      <c r="D19" s="5" t="str">
        <f t="shared" si="5"/>
        <v>Yes</v>
      </c>
      <c r="E19" s="4">
        <v>2.3665223469000001</v>
      </c>
      <c r="F19" s="5" t="str">
        <f t="shared" si="6"/>
        <v>Yes</v>
      </c>
      <c r="G19" s="4">
        <v>2.3906145198000002</v>
      </c>
      <c r="H19" s="5" t="str">
        <f t="shared" si="7"/>
        <v>Yes</v>
      </c>
      <c r="I19" s="6">
        <v>-1.54</v>
      </c>
      <c r="J19" s="6">
        <v>1.018</v>
      </c>
      <c r="K19" s="91" t="str">
        <f t="shared" si="4"/>
        <v>Yes</v>
      </c>
    </row>
    <row r="20" spans="1:11" x14ac:dyDescent="0.25">
      <c r="A20" s="110" t="s">
        <v>868</v>
      </c>
      <c r="B20" s="29" t="s">
        <v>224</v>
      </c>
      <c r="C20" s="44">
        <v>0.21315455850000001</v>
      </c>
      <c r="D20" s="5" t="str">
        <f t="shared" si="5"/>
        <v>Yes</v>
      </c>
      <c r="E20" s="4">
        <v>0.31801369689999998</v>
      </c>
      <c r="F20" s="5" t="str">
        <f t="shared" si="6"/>
        <v>Yes</v>
      </c>
      <c r="G20" s="4">
        <v>0.34157823659999997</v>
      </c>
      <c r="H20" s="5" t="str">
        <f t="shared" si="7"/>
        <v>Yes</v>
      </c>
      <c r="I20" s="6">
        <v>49.19</v>
      </c>
      <c r="J20" s="6">
        <v>7.41</v>
      </c>
      <c r="K20" s="91" t="str">
        <f t="shared" si="4"/>
        <v>Yes</v>
      </c>
    </row>
    <row r="21" spans="1:11" x14ac:dyDescent="0.25">
      <c r="A21" s="110" t="s">
        <v>869</v>
      </c>
      <c r="B21" s="21" t="s">
        <v>213</v>
      </c>
      <c r="C21" s="44">
        <v>0</v>
      </c>
      <c r="D21" s="5" t="str">
        <f t="shared" si="5"/>
        <v>N/A</v>
      </c>
      <c r="E21" s="4">
        <v>0</v>
      </c>
      <c r="F21" s="5" t="str">
        <f t="shared" si="6"/>
        <v>N/A</v>
      </c>
      <c r="G21" s="4">
        <v>2.7686760000000002E-4</v>
      </c>
      <c r="H21" s="5" t="str">
        <f t="shared" si="7"/>
        <v>N/A</v>
      </c>
      <c r="I21" s="6" t="s">
        <v>1747</v>
      </c>
      <c r="J21" s="6" t="s">
        <v>1747</v>
      </c>
      <c r="K21" s="91" t="str">
        <f t="shared" si="4"/>
        <v>N/A</v>
      </c>
    </row>
    <row r="22" spans="1:11" x14ac:dyDescent="0.25">
      <c r="A22" s="110" t="s">
        <v>1716</v>
      </c>
      <c r="B22" s="21" t="s">
        <v>213</v>
      </c>
      <c r="C22" s="44">
        <v>0</v>
      </c>
      <c r="D22" s="5" t="str">
        <f t="shared" si="5"/>
        <v>N/A</v>
      </c>
      <c r="E22" s="4">
        <v>0</v>
      </c>
      <c r="F22" s="5" t="str">
        <f t="shared" si="6"/>
        <v>N/A</v>
      </c>
      <c r="G22" s="4">
        <v>0</v>
      </c>
      <c r="H22" s="5" t="str">
        <f t="shared" si="7"/>
        <v>N/A</v>
      </c>
      <c r="I22" s="6" t="s">
        <v>1747</v>
      </c>
      <c r="J22" s="6" t="s">
        <v>1747</v>
      </c>
      <c r="K22" s="91" t="str">
        <f t="shared" si="4"/>
        <v>N/A</v>
      </c>
    </row>
    <row r="23" spans="1:11" x14ac:dyDescent="0.25">
      <c r="A23" s="110" t="s">
        <v>870</v>
      </c>
      <c r="B23" s="21" t="s">
        <v>213</v>
      </c>
      <c r="C23" s="44">
        <v>0</v>
      </c>
      <c r="D23" s="5" t="str">
        <f t="shared" si="5"/>
        <v>N/A</v>
      </c>
      <c r="E23" s="4">
        <v>0</v>
      </c>
      <c r="F23" s="5" t="str">
        <f t="shared" si="6"/>
        <v>N/A</v>
      </c>
      <c r="G23" s="4">
        <v>5.0957235000000003E-6</v>
      </c>
      <c r="H23" s="5" t="str">
        <f t="shared" si="7"/>
        <v>N/A</v>
      </c>
      <c r="I23" s="6" t="s">
        <v>1747</v>
      </c>
      <c r="J23" s="6" t="s">
        <v>1747</v>
      </c>
      <c r="K23" s="91" t="str">
        <f t="shared" si="4"/>
        <v>N/A</v>
      </c>
    </row>
    <row r="24" spans="1:11" x14ac:dyDescent="0.25">
      <c r="A24" s="110" t="s">
        <v>871</v>
      </c>
      <c r="B24" s="21" t="s">
        <v>232</v>
      </c>
      <c r="C24" s="44">
        <v>1.2461809376999999</v>
      </c>
      <c r="D24" s="5" t="str">
        <f>IF($B24="N/A","N/A",IF(C24&gt;10,"No",IF(C24&lt;1,"No","Yes")))</f>
        <v>Yes</v>
      </c>
      <c r="E24" s="4">
        <v>1.1326955046</v>
      </c>
      <c r="F24" s="5" t="str">
        <f>IF($B24="N/A","N/A",IF(E24&gt;10,"No",IF(E24&lt;1,"No","Yes")))</f>
        <v>Yes</v>
      </c>
      <c r="G24" s="4">
        <v>1.0823129883</v>
      </c>
      <c r="H24" s="5" t="str">
        <f>IF($B24="N/A","N/A",IF(G24&gt;10,"No",IF(G24&lt;1,"No","Yes")))</f>
        <v>Yes</v>
      </c>
      <c r="I24" s="6">
        <v>-9.11</v>
      </c>
      <c r="J24" s="6">
        <v>-4.45</v>
      </c>
      <c r="K24" s="91" t="str">
        <f t="shared" si="4"/>
        <v>Yes</v>
      </c>
    </row>
    <row r="25" spans="1:11" x14ac:dyDescent="0.25">
      <c r="A25" s="110" t="s">
        <v>872</v>
      </c>
      <c r="B25" s="47" t="s">
        <v>239</v>
      </c>
      <c r="C25" s="44">
        <v>13.206665656</v>
      </c>
      <c r="D25" s="5" t="str">
        <f>IF($B25="N/A","N/A",IF(C25&gt;10,"No",IF(C25&lt;=0,"No","Yes")))</f>
        <v>No</v>
      </c>
      <c r="E25" s="4">
        <v>11.940753193999999</v>
      </c>
      <c r="F25" s="5" t="str">
        <f>IF($B25="N/A","N/A",IF(E25&gt;10,"No",IF(E25&lt;=0,"No","Yes")))</f>
        <v>No</v>
      </c>
      <c r="G25" s="4">
        <v>11.263388504</v>
      </c>
      <c r="H25" s="5" t="str">
        <f>IF($B25="N/A","N/A",IF(G25&gt;10,"No",IF(G25&lt;=0,"No","Yes")))</f>
        <v>No</v>
      </c>
      <c r="I25" s="6">
        <v>-9.59</v>
      </c>
      <c r="J25" s="6">
        <v>-5.67</v>
      </c>
      <c r="K25" s="91" t="str">
        <f t="shared" si="4"/>
        <v>Yes</v>
      </c>
    </row>
    <row r="26" spans="1:11" x14ac:dyDescent="0.25">
      <c r="A26" s="110" t="s">
        <v>873</v>
      </c>
      <c r="B26" s="29" t="s">
        <v>248</v>
      </c>
      <c r="C26" s="44">
        <v>17.983304627999999</v>
      </c>
      <c r="D26" s="5" t="str">
        <f>IF($B26="N/A","N/A",IF(C26&gt;=5,"No",IF(C26&lt;0,"No","Yes")))</f>
        <v>No</v>
      </c>
      <c r="E26" s="4">
        <v>32.804867637000001</v>
      </c>
      <c r="F26" s="5" t="str">
        <f>IF($B26="N/A","N/A",IF(E26&gt;=5,"No",IF(E26&lt;0,"No","Yes")))</f>
        <v>No</v>
      </c>
      <c r="G26" s="4">
        <v>38.937843315999999</v>
      </c>
      <c r="H26" s="5" t="str">
        <f>IF($B26="N/A","N/A",IF(G26&gt;=5,"No",IF(G26&lt;0,"No","Yes")))</f>
        <v>No</v>
      </c>
      <c r="I26" s="6">
        <v>82.42</v>
      </c>
      <c r="J26" s="6">
        <v>18.7</v>
      </c>
      <c r="K26" s="91" t="str">
        <f t="shared" si="4"/>
        <v>Yes</v>
      </c>
    </row>
    <row r="27" spans="1:11" x14ac:dyDescent="0.25">
      <c r="A27" s="110" t="s">
        <v>14</v>
      </c>
      <c r="B27" s="29" t="s">
        <v>249</v>
      </c>
      <c r="C27" s="44">
        <v>0.14967410759999999</v>
      </c>
      <c r="D27" s="5" t="str">
        <f>IF($B27="N/A","N/A",IF(C27&gt;15,"No",IF(C27&lt;=0,"No","Yes")))</f>
        <v>Yes</v>
      </c>
      <c r="E27" s="4">
        <v>0.219740297</v>
      </c>
      <c r="F27" s="5" t="str">
        <f>IF($B27="N/A","N/A",IF(E27&gt;15,"No",IF(E27&lt;=0,"No","Yes")))</f>
        <v>Yes</v>
      </c>
      <c r="G27" s="4">
        <v>0.25357679020000001</v>
      </c>
      <c r="H27" s="5" t="str">
        <f>IF($B27="N/A","N/A",IF(G27&gt;15,"No",IF(G27&lt;=0,"No","Yes")))</f>
        <v>Yes</v>
      </c>
      <c r="I27" s="6">
        <v>46.81</v>
      </c>
      <c r="J27" s="6">
        <v>15.4</v>
      </c>
      <c r="K27" s="91" t="str">
        <f>IF(J27="Div by 0", "N/A", IF(J27="N/A","N/A", IF(J27&gt;30, "No", IF(J27&lt;-30, "No", "Yes"))))</f>
        <v>Yes</v>
      </c>
    </row>
    <row r="28" spans="1:11" x14ac:dyDescent="0.25">
      <c r="A28" s="110" t="s">
        <v>874</v>
      </c>
      <c r="B28" s="21" t="s">
        <v>213</v>
      </c>
      <c r="C28" s="46">
        <v>84.652727318000004</v>
      </c>
      <c r="D28" s="5" t="str">
        <f>IF($B28="N/A","N/A",IF(C28&gt;15,"No",IF(C28&lt;-15,"No","Yes")))</f>
        <v>N/A</v>
      </c>
      <c r="E28" s="23">
        <v>89.924506076</v>
      </c>
      <c r="F28" s="5" t="str">
        <f>IF($B28="N/A","N/A",IF(E28&gt;15,"No",IF(E28&lt;-15,"No","Yes")))</f>
        <v>N/A</v>
      </c>
      <c r="G28" s="23">
        <v>92.611569583999994</v>
      </c>
      <c r="H28" s="5" t="str">
        <f>IF($B28="N/A","N/A",IF(G28&gt;15,"No",IF(G28&lt;-15,"No","Yes")))</f>
        <v>N/A</v>
      </c>
      <c r="I28" s="6">
        <v>6.2279999999999998</v>
      </c>
      <c r="J28" s="6">
        <v>2.988</v>
      </c>
      <c r="K28" s="91" t="str">
        <f>IF(J28="Div by 0", "N/A", IF(J28="N/A","N/A", IF(J28&gt;30, "No", IF(J28&lt;-30, "No", "Yes"))))</f>
        <v>Yes</v>
      </c>
    </row>
    <row r="29" spans="1:11" x14ac:dyDescent="0.25">
      <c r="A29" s="110" t="s">
        <v>376</v>
      </c>
      <c r="B29" s="21" t="s">
        <v>250</v>
      </c>
      <c r="C29" s="44">
        <v>12.248815734000001</v>
      </c>
      <c r="D29" s="5" t="str">
        <f>IF($B29="N/A","N/A",IF(C29&gt;35,"No",IF(C29&lt;10,"No","Yes")))</f>
        <v>Yes</v>
      </c>
      <c r="E29" s="4">
        <v>9.2456966692999991</v>
      </c>
      <c r="F29" s="5" t="str">
        <f>IF($B29="N/A","N/A",IF(E29&gt;35,"No",IF(E29&lt;10,"No","Yes")))</f>
        <v>No</v>
      </c>
      <c r="G29" s="4">
        <v>8.5199409929000005</v>
      </c>
      <c r="H29" s="5" t="str">
        <f>IF($B29="N/A","N/A",IF(G29&gt;35,"No",IF(G29&lt;10,"No","Yes")))</f>
        <v>No</v>
      </c>
      <c r="I29" s="6">
        <v>-24.5</v>
      </c>
      <c r="J29" s="6">
        <v>-7.85</v>
      </c>
      <c r="K29" s="91" t="str">
        <f t="shared" ref="K29:K54" si="8">IF(J29="Div by 0", "N/A", IF(J29="N/A","N/A", IF(J29&gt;30, "No", IF(J29&lt;-30, "No", "Yes"))))</f>
        <v>Yes</v>
      </c>
    </row>
    <row r="30" spans="1:11" x14ac:dyDescent="0.25">
      <c r="A30" s="110" t="s">
        <v>377</v>
      </c>
      <c r="B30" s="21" t="s">
        <v>251</v>
      </c>
      <c r="C30" s="44">
        <v>24.882351189000001</v>
      </c>
      <c r="D30" s="5" t="str">
        <f>IF($B30="N/A","N/A",IF(C30&gt;20,"No",IF(C30&lt;2,"No","Yes")))</f>
        <v>No</v>
      </c>
      <c r="E30" s="4">
        <v>11.194272862</v>
      </c>
      <c r="F30" s="5" t="str">
        <f>IF($B30="N/A","N/A",IF(E30&gt;20,"No",IF(E30&lt;2,"No","Yes")))</f>
        <v>Yes</v>
      </c>
      <c r="G30" s="4">
        <v>5.1737271425999998</v>
      </c>
      <c r="H30" s="5" t="str">
        <f>IF($B30="N/A","N/A",IF(G30&gt;20,"No",IF(G30&lt;2,"No","Yes")))</f>
        <v>Yes</v>
      </c>
      <c r="I30" s="6">
        <v>-55</v>
      </c>
      <c r="J30" s="6">
        <v>-53.8</v>
      </c>
      <c r="K30" s="91" t="str">
        <f t="shared" si="8"/>
        <v>No</v>
      </c>
    </row>
    <row r="31" spans="1:11" x14ac:dyDescent="0.25">
      <c r="A31" s="110" t="s">
        <v>378</v>
      </c>
      <c r="B31" s="21" t="s">
        <v>252</v>
      </c>
      <c r="C31" s="44">
        <v>0.61303460389999997</v>
      </c>
      <c r="D31" s="5" t="str">
        <f>IF($B31="N/A","N/A",IF(C31&gt;8,"No",IF(C31&lt;0.5,"No","Yes")))</f>
        <v>Yes</v>
      </c>
      <c r="E31" s="4">
        <v>0.4407960326</v>
      </c>
      <c r="F31" s="5" t="str">
        <f>IF($B31="N/A","N/A",IF(E31&gt;8,"No",IF(E31&lt;0.5,"No","Yes")))</f>
        <v>No</v>
      </c>
      <c r="G31" s="4">
        <v>0.88480953949999996</v>
      </c>
      <c r="H31" s="5" t="str">
        <f>IF($B31="N/A","N/A",IF(G31&gt;8,"No",IF(G31&lt;0.5,"No","Yes")))</f>
        <v>Yes</v>
      </c>
      <c r="I31" s="6">
        <v>-28.1</v>
      </c>
      <c r="J31" s="6">
        <v>100.7</v>
      </c>
      <c r="K31" s="91" t="str">
        <f t="shared" si="8"/>
        <v>No</v>
      </c>
    </row>
    <row r="32" spans="1:11" x14ac:dyDescent="0.25">
      <c r="A32" s="110" t="s">
        <v>379</v>
      </c>
      <c r="B32" s="21" t="s">
        <v>253</v>
      </c>
      <c r="C32" s="44">
        <v>2.5857505133999998</v>
      </c>
      <c r="D32" s="5" t="str">
        <f>IF($B32="N/A","N/A",IF(C32&gt;25,"No",IF(C32&lt;3,"No","Yes")))</f>
        <v>No</v>
      </c>
      <c r="E32" s="4">
        <v>2.6009686107999999</v>
      </c>
      <c r="F32" s="5" t="str">
        <f>IF($B32="N/A","N/A",IF(E32&gt;25,"No",IF(E32&lt;3,"No","Yes")))</f>
        <v>No</v>
      </c>
      <c r="G32" s="4">
        <v>3.9576666994999998</v>
      </c>
      <c r="H32" s="5" t="str">
        <f>IF($B32="N/A","N/A",IF(G32&gt;25,"No",IF(G32&lt;3,"No","Yes")))</f>
        <v>Yes</v>
      </c>
      <c r="I32" s="6">
        <v>0.58850000000000002</v>
      </c>
      <c r="J32" s="6">
        <v>52.16</v>
      </c>
      <c r="K32" s="91" t="str">
        <f t="shared" si="8"/>
        <v>No</v>
      </c>
    </row>
    <row r="33" spans="1:11" x14ac:dyDescent="0.25">
      <c r="A33" s="110" t="s">
        <v>380</v>
      </c>
      <c r="B33" s="21" t="s">
        <v>254</v>
      </c>
      <c r="C33" s="44">
        <v>1.0669704145000001</v>
      </c>
      <c r="D33" s="5" t="str">
        <f>IF($B33="N/A","N/A",IF(C33&gt;25,"No",IF(C33&lt;2,"No","Yes")))</f>
        <v>No</v>
      </c>
      <c r="E33" s="4">
        <v>0.77722284129999997</v>
      </c>
      <c r="F33" s="5" t="str">
        <f>IF($B33="N/A","N/A",IF(E33&gt;25,"No",IF(E33&lt;2,"No","Yes")))</f>
        <v>No</v>
      </c>
      <c r="G33" s="4">
        <v>0.34605398040000002</v>
      </c>
      <c r="H33" s="5" t="str">
        <f>IF($B33="N/A","N/A",IF(G33&gt;25,"No",IF(G33&lt;2,"No","Yes")))</f>
        <v>No</v>
      </c>
      <c r="I33" s="6">
        <v>-27.2</v>
      </c>
      <c r="J33" s="6">
        <v>-55.5</v>
      </c>
      <c r="K33" s="91" t="str">
        <f t="shared" si="8"/>
        <v>No</v>
      </c>
    </row>
    <row r="34" spans="1:11" x14ac:dyDescent="0.25">
      <c r="A34" s="110" t="s">
        <v>381</v>
      </c>
      <c r="B34" s="21" t="s">
        <v>255</v>
      </c>
      <c r="C34" s="44">
        <v>1.9394146135000001</v>
      </c>
      <c r="D34" s="5" t="str">
        <f>IF($B34="N/A","N/A",IF(C34&gt;25,"No",IF(C34&lt;=0,"No","Yes")))</f>
        <v>Yes</v>
      </c>
      <c r="E34" s="4">
        <v>3.4299113463999999</v>
      </c>
      <c r="F34" s="5" t="str">
        <f>IF($B34="N/A","N/A",IF(E34&gt;25,"No",IF(E34&lt;=0,"No","Yes")))</f>
        <v>Yes</v>
      </c>
      <c r="G34" s="4">
        <v>4.5309321967000002</v>
      </c>
      <c r="H34" s="5" t="str">
        <f>IF($B34="N/A","N/A",IF(G34&gt;25,"No",IF(G34&lt;=0,"No","Yes")))</f>
        <v>Yes</v>
      </c>
      <c r="I34" s="6">
        <v>76.849999999999994</v>
      </c>
      <c r="J34" s="6">
        <v>32.1</v>
      </c>
      <c r="K34" s="91" t="str">
        <f t="shared" si="8"/>
        <v>No</v>
      </c>
    </row>
    <row r="35" spans="1:11" x14ac:dyDescent="0.25">
      <c r="A35" s="110" t="s">
        <v>382</v>
      </c>
      <c r="B35" s="21" t="s">
        <v>256</v>
      </c>
      <c r="C35" s="44">
        <v>22.105434276</v>
      </c>
      <c r="D35" s="5" t="str">
        <f>IF($B35="N/A","N/A",IF(C35&gt;20,"No",IF(C35&lt;4,"No","Yes")))</f>
        <v>No</v>
      </c>
      <c r="E35" s="4">
        <v>25.167850863999998</v>
      </c>
      <c r="F35" s="5" t="str">
        <f>IF($B35="N/A","N/A",IF(E35&gt;20,"No",IF(E35&lt;4,"No","Yes")))</f>
        <v>No</v>
      </c>
      <c r="G35" s="4">
        <v>25.819497650999999</v>
      </c>
      <c r="H35" s="5" t="str">
        <f>IF($B35="N/A","N/A",IF(G35&gt;20,"No",IF(G35&lt;4,"No","Yes")))</f>
        <v>No</v>
      </c>
      <c r="I35" s="6">
        <v>13.85</v>
      </c>
      <c r="J35" s="6">
        <v>2.589</v>
      </c>
      <c r="K35" s="91" t="str">
        <f t="shared" si="8"/>
        <v>Yes</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14.428089569999999</v>
      </c>
      <c r="D37" s="5" t="str">
        <f>IF($B37="N/A","N/A",IF(C37&gt;=25,"No",IF(C37&lt;0,"No","Yes")))</f>
        <v>Yes</v>
      </c>
      <c r="E37" s="4">
        <v>21.906367115999998</v>
      </c>
      <c r="F37" s="5" t="str">
        <f>IF($B37="N/A","N/A",IF(E37&gt;=25,"No",IF(E37&lt;0,"No","Yes")))</f>
        <v>Yes</v>
      </c>
      <c r="G37" s="4">
        <v>24.425550596000001</v>
      </c>
      <c r="H37" s="5" t="str">
        <f>IF($B37="N/A","N/A",IF(G37&gt;=25,"No",IF(G37&lt;0,"No","Yes")))</f>
        <v>Yes</v>
      </c>
      <c r="I37" s="6">
        <v>51.83</v>
      </c>
      <c r="J37" s="6">
        <v>11.5</v>
      </c>
      <c r="K37" s="91" t="str">
        <f t="shared" si="8"/>
        <v>Yes</v>
      </c>
    </row>
    <row r="38" spans="1:11" x14ac:dyDescent="0.25">
      <c r="A38" s="110" t="s">
        <v>385</v>
      </c>
      <c r="B38" s="21" t="s">
        <v>221</v>
      </c>
      <c r="C38" s="44">
        <v>5.6979628039000003</v>
      </c>
      <c r="D38" s="5" t="str">
        <f>IF($B38="N/A","N/A",IF(C38&gt;3,"Yes","No"))</f>
        <v>Yes</v>
      </c>
      <c r="E38" s="4">
        <v>6.5282171402999998</v>
      </c>
      <c r="F38" s="5" t="str">
        <f>IF($B38="N/A","N/A",IF(E38&gt;3,"Yes","No"))</f>
        <v>Yes</v>
      </c>
      <c r="G38" s="4">
        <v>6.7356479286999997</v>
      </c>
      <c r="H38" s="5" t="str">
        <f>IF($B38="N/A","N/A",IF(G38&gt;3,"Yes","No"))</f>
        <v>Yes</v>
      </c>
      <c r="I38" s="6">
        <v>14.57</v>
      </c>
      <c r="J38" s="6">
        <v>3.177</v>
      </c>
      <c r="K38" s="91" t="str">
        <f t="shared" si="8"/>
        <v>Yes</v>
      </c>
    </row>
    <row r="39" spans="1:11" x14ac:dyDescent="0.25">
      <c r="A39" s="110" t="s">
        <v>386</v>
      </c>
      <c r="B39" s="21" t="s">
        <v>220</v>
      </c>
      <c r="C39" s="44">
        <v>3.6997241317</v>
      </c>
      <c r="D39" s="5" t="str">
        <f>IF($B39="N/A","N/A",IF(C39&gt;1,"Yes","No"))</f>
        <v>Yes</v>
      </c>
      <c r="E39" s="4">
        <v>7.2928850367000004</v>
      </c>
      <c r="F39" s="5" t="str">
        <f>IF($B39="N/A","N/A",IF(E39&gt;1,"Yes","No"))</f>
        <v>Yes</v>
      </c>
      <c r="G39" s="4">
        <v>8.0588952171999999</v>
      </c>
      <c r="H39" s="5" t="str">
        <f>IF($B39="N/A","N/A",IF(G39&gt;1,"Yes","No"))</f>
        <v>Yes</v>
      </c>
      <c r="I39" s="6">
        <v>97.12</v>
      </c>
      <c r="J39" s="6">
        <v>10.5</v>
      </c>
      <c r="K39" s="91" t="str">
        <f t="shared" si="8"/>
        <v>Yes</v>
      </c>
    </row>
    <row r="40" spans="1:11" x14ac:dyDescent="0.25">
      <c r="A40" s="110" t="s">
        <v>387</v>
      </c>
      <c r="B40" s="21" t="s">
        <v>213</v>
      </c>
      <c r="C40" s="44">
        <v>9.9804934000000001E-3</v>
      </c>
      <c r="D40" s="5" t="str">
        <f>IF($B40="N/A","N/A",IF(C40&gt;15,"No",IF(C40&lt;-15,"No","Yes")))</f>
        <v>N/A</v>
      </c>
      <c r="E40" s="4">
        <v>4.7077259000000002E-3</v>
      </c>
      <c r="F40" s="5" t="str">
        <f>IF($B40="N/A","N/A",IF(E40&gt;15,"No",IF(E40&lt;-15,"No","Yes")))</f>
        <v>N/A</v>
      </c>
      <c r="G40" s="4">
        <v>1.7580245999999999E-3</v>
      </c>
      <c r="H40" s="5" t="str">
        <f>IF($B40="N/A","N/A",IF(G40&gt;15,"No",IF(G40&lt;-15,"No","Yes")))</f>
        <v>N/A</v>
      </c>
      <c r="I40" s="6">
        <v>-52.8</v>
      </c>
      <c r="J40" s="6">
        <v>-62.7</v>
      </c>
      <c r="K40" s="91" t="str">
        <f t="shared" si="8"/>
        <v>No</v>
      </c>
    </row>
    <row r="41" spans="1:11" x14ac:dyDescent="0.25">
      <c r="A41" s="110" t="s">
        <v>388</v>
      </c>
      <c r="B41" s="21" t="s">
        <v>213</v>
      </c>
      <c r="C41" s="44">
        <v>6.4042732000000003E-3</v>
      </c>
      <c r="D41" s="5" t="str">
        <f>IF($B41="N/A","N/A",IF(C41&gt;15,"No",IF(C41&lt;-15,"No","Yes")))</f>
        <v>N/A</v>
      </c>
      <c r="E41" s="4">
        <v>6.8027395999999997E-3</v>
      </c>
      <c r="F41" s="5" t="str">
        <f>IF($B41="N/A","N/A",IF(E41&gt;15,"No",IF(E41&lt;-15,"No","Yes")))</f>
        <v>N/A</v>
      </c>
      <c r="G41" s="4">
        <v>1.14415978E-2</v>
      </c>
      <c r="H41" s="5" t="str">
        <f>IF($B41="N/A","N/A",IF(G41&gt;15,"No",IF(G41&lt;-15,"No","Yes")))</f>
        <v>N/A</v>
      </c>
      <c r="I41" s="6">
        <v>6.2220000000000004</v>
      </c>
      <c r="J41" s="6">
        <v>68.19</v>
      </c>
      <c r="K41" s="91" t="str">
        <f t="shared" si="8"/>
        <v>No</v>
      </c>
    </row>
    <row r="42" spans="1:11" x14ac:dyDescent="0.25">
      <c r="A42" s="110" t="s">
        <v>389</v>
      </c>
      <c r="B42" s="21" t="s">
        <v>259</v>
      </c>
      <c r="C42" s="44">
        <v>2.3665671524</v>
      </c>
      <c r="D42" s="5" t="str">
        <f>IF($B42="N/A","N/A",IF(C42&gt;0,"Yes","No"))</f>
        <v>Yes</v>
      </c>
      <c r="E42" s="4">
        <v>4.0326576913999999</v>
      </c>
      <c r="F42" s="5" t="str">
        <f>IF($B42="N/A","N/A",IF(E42&gt;0,"Yes","No"))</f>
        <v>Yes</v>
      </c>
      <c r="G42" s="4">
        <v>4.7162364834000003</v>
      </c>
      <c r="H42" s="5" t="str">
        <f>IF($B42="N/A","N/A",IF(G42&gt;0,"Yes","No"))</f>
        <v>Yes</v>
      </c>
      <c r="I42" s="6">
        <v>70.400000000000006</v>
      </c>
      <c r="J42" s="6">
        <v>16.95</v>
      </c>
      <c r="K42" s="91" t="str">
        <f t="shared" si="8"/>
        <v>Yes</v>
      </c>
    </row>
    <row r="43" spans="1:11" x14ac:dyDescent="0.25">
      <c r="A43" s="110" t="s">
        <v>390</v>
      </c>
      <c r="B43" s="21" t="s">
        <v>259</v>
      </c>
      <c r="C43" s="44">
        <v>2.3362344798999999</v>
      </c>
      <c r="D43" s="5" t="str">
        <f>IF($B43="N/A","N/A",IF(C43&gt;0,"Yes","No"))</f>
        <v>Yes</v>
      </c>
      <c r="E43" s="4">
        <v>1.628030012</v>
      </c>
      <c r="F43" s="5" t="str">
        <f>IF($B43="N/A","N/A",IF(E43&gt;0,"Yes","No"))</f>
        <v>Yes</v>
      </c>
      <c r="G43" s="4">
        <v>1.6913572589000001</v>
      </c>
      <c r="H43" s="5" t="str">
        <f>IF($B43="N/A","N/A",IF(G43&gt;0,"Yes","No"))</f>
        <v>Yes</v>
      </c>
      <c r="I43" s="6">
        <v>-30.3</v>
      </c>
      <c r="J43" s="6">
        <v>3.89</v>
      </c>
      <c r="K43" s="91" t="str">
        <f t="shared" si="8"/>
        <v>Yes</v>
      </c>
    </row>
    <row r="44" spans="1:11" x14ac:dyDescent="0.25">
      <c r="A44" s="110" t="s">
        <v>391</v>
      </c>
      <c r="B44" s="21" t="s">
        <v>259</v>
      </c>
      <c r="C44" s="44">
        <v>2.2240316131000002</v>
      </c>
      <c r="D44" s="5" t="str">
        <f>IF($B44="N/A","N/A",IF(C44&gt;0,"Yes","No"))</f>
        <v>Yes</v>
      </c>
      <c r="E44" s="4">
        <v>1.5643652093</v>
      </c>
      <c r="F44" s="5" t="str">
        <f>IF($B44="N/A","N/A",IF(E44&gt;0,"Yes","No"))</f>
        <v>Yes</v>
      </c>
      <c r="G44" s="4">
        <v>1.3982410514000001</v>
      </c>
      <c r="H44" s="5" t="str">
        <f>IF($B44="N/A","N/A",IF(G44&gt;0,"Yes","No"))</f>
        <v>Yes</v>
      </c>
      <c r="I44" s="6">
        <v>-29.7</v>
      </c>
      <c r="J44" s="6">
        <v>-10.6</v>
      </c>
      <c r="K44" s="91" t="str">
        <f t="shared" si="8"/>
        <v>Yes</v>
      </c>
    </row>
    <row r="45" spans="1:11" x14ac:dyDescent="0.25">
      <c r="A45" s="110" t="s">
        <v>392</v>
      </c>
      <c r="B45" s="21" t="s">
        <v>220</v>
      </c>
      <c r="C45" s="44">
        <v>0.45522221410000002</v>
      </c>
      <c r="D45" s="5" t="str">
        <f>IF($B45="N/A","N/A",IF(C45&gt;1,"Yes","No"))</f>
        <v>No</v>
      </c>
      <c r="E45" s="4">
        <v>0.4254103971</v>
      </c>
      <c r="F45" s="5" t="str">
        <f>IF($B45="N/A","N/A",IF(E45&gt;1,"Yes","No"))</f>
        <v>No</v>
      </c>
      <c r="G45" s="4">
        <v>0.40402293099999997</v>
      </c>
      <c r="H45" s="5" t="str">
        <f>IF($B45="N/A","N/A",IF(G45&gt;1,"Yes","No"))</f>
        <v>No</v>
      </c>
      <c r="I45" s="6">
        <v>-6.55</v>
      </c>
      <c r="J45" s="6">
        <v>-5.03</v>
      </c>
      <c r="K45" s="91" t="str">
        <f t="shared" si="8"/>
        <v>Yes</v>
      </c>
    </row>
    <row r="46" spans="1:11" x14ac:dyDescent="0.25">
      <c r="A46" s="110" t="s">
        <v>393</v>
      </c>
      <c r="B46" s="21" t="s">
        <v>259</v>
      </c>
      <c r="C46" s="44">
        <v>0.1869030495</v>
      </c>
      <c r="D46" s="5" t="str">
        <f>IF($B46="N/A","N/A",IF(C46&gt;0,"Yes","No"))</f>
        <v>Yes</v>
      </c>
      <c r="E46" s="4">
        <v>0.45144366730000002</v>
      </c>
      <c r="F46" s="5" t="str">
        <f>IF($B46="N/A","N/A",IF(E46&gt;0,"Yes","No"))</f>
        <v>Yes</v>
      </c>
      <c r="G46" s="4">
        <v>0.5749182102</v>
      </c>
      <c r="H46" s="5" t="str">
        <f>IF($B46="N/A","N/A",IF(G46&gt;0,"Yes","No"))</f>
        <v>Yes</v>
      </c>
      <c r="I46" s="6">
        <v>141.5</v>
      </c>
      <c r="J46" s="6">
        <v>27.35</v>
      </c>
      <c r="K46" s="91" t="str">
        <f t="shared" si="8"/>
        <v>Yes</v>
      </c>
    </row>
    <row r="47" spans="1:11" x14ac:dyDescent="0.25">
      <c r="A47" s="110" t="s">
        <v>394</v>
      </c>
      <c r="B47" s="21" t="s">
        <v>213</v>
      </c>
      <c r="C47" s="44">
        <v>2.21361276E-2</v>
      </c>
      <c r="D47" s="5" t="str">
        <f>IF($B47="N/A","N/A",IF(C47&gt;15,"No",IF(C47&lt;-15,"No","Yes")))</f>
        <v>N/A</v>
      </c>
      <c r="E47" s="4">
        <v>1.4907294099999999E-2</v>
      </c>
      <c r="F47" s="5" t="str">
        <f>IF($B47="N/A","N/A",IF(E47&gt;15,"No",IF(E47&lt;-15,"No","Yes")))</f>
        <v>N/A</v>
      </c>
      <c r="G47" s="4">
        <v>1.0154078400000001E-2</v>
      </c>
      <c r="H47" s="5" t="str">
        <f>IF($B47="N/A","N/A",IF(G47&gt;15,"No",IF(G47&lt;-15,"No","Yes")))</f>
        <v>N/A</v>
      </c>
      <c r="I47" s="6">
        <v>-32.700000000000003</v>
      </c>
      <c r="J47" s="6">
        <v>-31.9</v>
      </c>
      <c r="K47" s="91" t="str">
        <f t="shared" si="8"/>
        <v>No</v>
      </c>
    </row>
    <row r="48" spans="1:11" x14ac:dyDescent="0.25">
      <c r="A48" s="110" t="s">
        <v>395</v>
      </c>
      <c r="B48" s="21" t="s">
        <v>213</v>
      </c>
      <c r="C48" s="44">
        <v>0.51985774620000003</v>
      </c>
      <c r="D48" s="5" t="str">
        <f>IF($B48="N/A","N/A",IF(C48&gt;15,"No",IF(C48&lt;-15,"No","Yes")))</f>
        <v>N/A</v>
      </c>
      <c r="E48" s="4">
        <v>0.48348647820000001</v>
      </c>
      <c r="F48" s="5" t="str">
        <f>IF($B48="N/A","N/A",IF(E48&gt;15,"No",IF(E48&lt;-15,"No","Yes")))</f>
        <v>N/A</v>
      </c>
      <c r="G48" s="4">
        <v>0.51427740190000004</v>
      </c>
      <c r="H48" s="5" t="str">
        <f>IF($B48="N/A","N/A",IF(G48&gt;15,"No",IF(G48&lt;-15,"No","Yes")))</f>
        <v>N/A</v>
      </c>
      <c r="I48" s="6">
        <v>-7</v>
      </c>
      <c r="J48" s="6">
        <v>6.3689999999999998</v>
      </c>
      <c r="K48" s="91" t="str">
        <f t="shared" si="8"/>
        <v>Yes</v>
      </c>
    </row>
    <row r="49" spans="1:11" x14ac:dyDescent="0.25">
      <c r="A49" s="110" t="s">
        <v>396</v>
      </c>
      <c r="B49" s="21" t="s">
        <v>213</v>
      </c>
      <c r="C49" s="44">
        <v>5.2713873000000003E-3</v>
      </c>
      <c r="D49" s="5" t="str">
        <f>IF($B49="N/A","N/A",IF(C49&gt;15,"No",IF(C49&lt;-15,"No","Yes")))</f>
        <v>N/A</v>
      </c>
      <c r="E49" s="4">
        <v>8.1181780999999998E-3</v>
      </c>
      <c r="F49" s="5" t="str">
        <f>IF($B49="N/A","N/A",IF(E49&gt;15,"No",IF(E49&lt;-15,"No","Yes")))</f>
        <v>N/A</v>
      </c>
      <c r="G49" s="4">
        <v>1.1930787300000001E-2</v>
      </c>
      <c r="H49" s="5" t="str">
        <f>IF($B49="N/A","N/A",IF(G49&gt;15,"No",IF(G49&lt;-15,"No","Yes")))</f>
        <v>N/A</v>
      </c>
      <c r="I49" s="6">
        <v>54</v>
      </c>
      <c r="J49" s="6">
        <v>46.96</v>
      </c>
      <c r="K49" s="91" t="str">
        <f t="shared" si="8"/>
        <v>No</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1.23674146E-2</v>
      </c>
      <c r="D51" s="5" t="str">
        <f>IF($B51="N/A","N/A",IF(C51&gt;15,"No",IF(C51&lt;-15,"No","Yes")))</f>
        <v>N/A</v>
      </c>
      <c r="E51" s="4">
        <v>6.1822583200000003E-2</v>
      </c>
      <c r="F51" s="5" t="str">
        <f>IF($B51="N/A","N/A",IF(E51&gt;15,"No",IF(E51&lt;-15,"No","Yes")))</f>
        <v>N/A</v>
      </c>
      <c r="G51" s="4">
        <v>6.8731118600000002E-2</v>
      </c>
      <c r="H51" s="5" t="str">
        <f>IF($B51="N/A","N/A",IF(G51&gt;15,"No",IF(G51&lt;-15,"No","Yes")))</f>
        <v>N/A</v>
      </c>
      <c r="I51" s="6">
        <v>399.9</v>
      </c>
      <c r="J51" s="6">
        <v>11.17</v>
      </c>
      <c r="K51" s="91" t="str">
        <f t="shared" si="8"/>
        <v>Yes</v>
      </c>
    </row>
    <row r="52" spans="1:11" x14ac:dyDescent="0.25">
      <c r="A52" s="110" t="s">
        <v>399</v>
      </c>
      <c r="B52" s="21" t="s">
        <v>220</v>
      </c>
      <c r="C52" s="44">
        <v>1.7485792941</v>
      </c>
      <c r="D52" s="5" t="str">
        <f>IF($B52="N/A","N/A",IF(C52&gt;1,"Yes","No"))</f>
        <v>Yes</v>
      </c>
      <c r="E52" s="4">
        <v>1.9844684401999999</v>
      </c>
      <c r="F52" s="5" t="str">
        <f>IF($B52="N/A","N/A",IF(E52&gt;1,"Yes","No"))</f>
        <v>Yes</v>
      </c>
      <c r="G52" s="4">
        <v>1.5594306759000001</v>
      </c>
      <c r="H52" s="5" t="str">
        <f>IF($B52="N/A","N/A",IF(G52&gt;1,"Yes","No"))</f>
        <v>Yes</v>
      </c>
      <c r="I52" s="6">
        <v>13.49</v>
      </c>
      <c r="J52" s="6">
        <v>-21.4</v>
      </c>
      <c r="K52" s="91" t="str">
        <f t="shared" si="8"/>
        <v>Yes</v>
      </c>
    </row>
    <row r="53" spans="1:11" x14ac:dyDescent="0.25">
      <c r="A53" s="110" t="s">
        <v>400</v>
      </c>
      <c r="B53" s="21" t="s">
        <v>259</v>
      </c>
      <c r="C53" s="44">
        <v>0.83889690500000003</v>
      </c>
      <c r="D53" s="5" t="str">
        <f>IF($B53="N/A","N/A",IF(C53&gt;0,"Yes","No"))</f>
        <v>Yes</v>
      </c>
      <c r="E53" s="4">
        <v>0.74959106360000005</v>
      </c>
      <c r="F53" s="5" t="str">
        <f>IF($B53="N/A","N/A",IF(E53&gt;0,"Yes","No"))</f>
        <v>Yes</v>
      </c>
      <c r="G53" s="4">
        <v>0.58477843519999995</v>
      </c>
      <c r="H53" s="5" t="str">
        <f>IF($B53="N/A","N/A",IF(G53&gt;0,"Yes","No"))</f>
        <v>Yes</v>
      </c>
      <c r="I53" s="6">
        <v>-10.6</v>
      </c>
      <c r="J53" s="6">
        <v>-22</v>
      </c>
      <c r="K53" s="91" t="str">
        <f t="shared" si="8"/>
        <v>Yes</v>
      </c>
    </row>
    <row r="54" spans="1:11" x14ac:dyDescent="0.25">
      <c r="A54" s="110" t="s">
        <v>401</v>
      </c>
      <c r="B54" s="21" t="s">
        <v>260</v>
      </c>
      <c r="C54" s="44">
        <v>0</v>
      </c>
      <c r="D54" s="5" t="str">
        <f>IF($B54="N/A","N/A",IF(C54&gt;=1,"No",IF(C54&lt;0,"No","Yes")))</f>
        <v>Yes</v>
      </c>
      <c r="E54" s="4">
        <v>0</v>
      </c>
      <c r="F54" s="5" t="str">
        <f>IF($B54="N/A","N/A",IF(E54&gt;=1,"No",IF(E54&lt;0,"No","Yes")))</f>
        <v>Yes</v>
      </c>
      <c r="G54" s="4">
        <v>0</v>
      </c>
      <c r="H54" s="5" t="str">
        <f>IF($B54="N/A","N/A",IF(G54&gt;=1,"No",IF(G54&lt;0,"No","Yes")))</f>
        <v>Yes</v>
      </c>
      <c r="I54" s="6" t="s">
        <v>1747</v>
      </c>
      <c r="J54" s="6" t="s">
        <v>1747</v>
      </c>
      <c r="K54" s="91" t="str">
        <f t="shared" si="8"/>
        <v>N/A</v>
      </c>
    </row>
    <row r="55" spans="1:11" x14ac:dyDescent="0.25">
      <c r="A55" s="110" t="s">
        <v>875</v>
      </c>
      <c r="B55" s="21" t="s">
        <v>213</v>
      </c>
      <c r="C55" s="46">
        <v>79.456036412000003</v>
      </c>
      <c r="D55" s="5" t="str">
        <f>IF($B55="N/A","N/A",IF(C55&gt;15,"No",IF(C55&lt;-15,"No","Yes")))</f>
        <v>N/A</v>
      </c>
      <c r="E55" s="23">
        <v>83.654648371999997</v>
      </c>
      <c r="F55" s="5" t="str">
        <f>IF($B55="N/A","N/A",IF(E55&gt;15,"No",IF(E55&lt;-15,"No","Yes")))</f>
        <v>N/A</v>
      </c>
      <c r="G55" s="23">
        <v>87.104055336000002</v>
      </c>
      <c r="H55" s="5" t="str">
        <f>IF($B55="N/A","N/A",IF(G55&gt;15,"No",IF(G55&lt;-15,"No","Yes")))</f>
        <v>N/A</v>
      </c>
      <c r="I55" s="6">
        <v>5.2839999999999998</v>
      </c>
      <c r="J55" s="6">
        <v>4.1230000000000002</v>
      </c>
      <c r="K55" s="91" t="str">
        <f t="shared" ref="K55:K74" si="9">IF(J55="Div by 0", "N/A", IF(J55="N/A","N/A", IF(J55&gt;30, "No", IF(J55&lt;-30, "No", "Yes"))))</f>
        <v>Yes</v>
      </c>
    </row>
    <row r="56" spans="1:11" x14ac:dyDescent="0.25">
      <c r="A56" s="110" t="s">
        <v>876</v>
      </c>
      <c r="B56" s="21" t="s">
        <v>261</v>
      </c>
      <c r="C56" s="46">
        <v>64.947651441000005</v>
      </c>
      <c r="D56" s="5" t="str">
        <f>IF($B56="N/A","N/A",IF(C56&gt;90,"No",IF(C56&lt;20,"No","Yes")))</f>
        <v>Yes</v>
      </c>
      <c r="E56" s="23">
        <v>72.103904528000001</v>
      </c>
      <c r="F56" s="5" t="str">
        <f>IF($B56="N/A","N/A",IF(E56&gt;90,"No",IF(E56&lt;20,"No","Yes")))</f>
        <v>Yes</v>
      </c>
      <c r="G56" s="23">
        <v>74.398312298999997</v>
      </c>
      <c r="H56" s="5" t="str">
        <f>IF($B56="N/A","N/A",IF(G56&gt;90,"No",IF(G56&lt;20,"No","Yes")))</f>
        <v>Yes</v>
      </c>
      <c r="I56" s="6">
        <v>11.02</v>
      </c>
      <c r="J56" s="6">
        <v>3.1819999999999999</v>
      </c>
      <c r="K56" s="91" t="str">
        <f t="shared" si="9"/>
        <v>Yes</v>
      </c>
    </row>
    <row r="57" spans="1:11" x14ac:dyDescent="0.25">
      <c r="A57" s="110" t="s">
        <v>877</v>
      </c>
      <c r="B57" s="21" t="s">
        <v>262</v>
      </c>
      <c r="C57" s="46">
        <v>55.451356203000003</v>
      </c>
      <c r="D57" s="5" t="str">
        <f>IF($B57="N/A","N/A",IF(C57&gt;60,"No",IF(C57&lt;10,"No","Yes")))</f>
        <v>Yes</v>
      </c>
      <c r="E57" s="23">
        <v>54.060872320999998</v>
      </c>
      <c r="F57" s="5" t="str">
        <f>IF($B57="N/A","N/A",IF(E57&gt;60,"No",IF(E57&lt;10,"No","Yes")))</f>
        <v>Yes</v>
      </c>
      <c r="G57" s="23">
        <v>54.001546658000002</v>
      </c>
      <c r="H57" s="5" t="str">
        <f>IF($B57="N/A","N/A",IF(G57&gt;60,"No",IF(G57&lt;10,"No","Yes")))</f>
        <v>Yes</v>
      </c>
      <c r="I57" s="6">
        <v>-2.5099999999999998</v>
      </c>
      <c r="J57" s="6">
        <v>-0.11</v>
      </c>
      <c r="K57" s="91" t="str">
        <f t="shared" si="9"/>
        <v>Yes</v>
      </c>
    </row>
    <row r="58" spans="1:11" ht="25" x14ac:dyDescent="0.25">
      <c r="A58" s="110" t="s">
        <v>878</v>
      </c>
      <c r="B58" s="21" t="s">
        <v>263</v>
      </c>
      <c r="C58" s="46">
        <v>89.217267077000002</v>
      </c>
      <c r="D58" s="5" t="str">
        <f>IF($B58="N/A","N/A",IF(C58&gt;100,"No",IF(C58&lt;10,"No","Yes")))</f>
        <v>Yes</v>
      </c>
      <c r="E58" s="23">
        <v>88.015048231999998</v>
      </c>
      <c r="F58" s="5" t="str">
        <f>IF($B58="N/A","N/A",IF(E58&gt;100,"No",IF(E58&lt;10,"No","Yes")))</f>
        <v>Yes</v>
      </c>
      <c r="G58" s="23">
        <v>48.692309463999997</v>
      </c>
      <c r="H58" s="5" t="str">
        <f>IF($B58="N/A","N/A",IF(G58&gt;100,"No",IF(G58&lt;10,"No","Yes")))</f>
        <v>Yes</v>
      </c>
      <c r="I58" s="6">
        <v>-1.35</v>
      </c>
      <c r="J58" s="6">
        <v>-44.7</v>
      </c>
      <c r="K58" s="91" t="str">
        <f t="shared" si="9"/>
        <v>No</v>
      </c>
    </row>
    <row r="59" spans="1:11" x14ac:dyDescent="0.25">
      <c r="A59" s="110" t="s">
        <v>879</v>
      </c>
      <c r="B59" s="21" t="s">
        <v>264</v>
      </c>
      <c r="C59" s="46">
        <v>119.32617715000001</v>
      </c>
      <c r="D59" s="5" t="str">
        <f>IF($B59="N/A","N/A",IF(C59&gt;100,"No",IF(C59&lt;20,"No","Yes")))</f>
        <v>No</v>
      </c>
      <c r="E59" s="23">
        <v>112.79555207999999</v>
      </c>
      <c r="F59" s="5" t="str">
        <f>IF($B59="N/A","N/A",IF(E59&gt;100,"No",IF(E59&lt;20,"No","Yes")))</f>
        <v>No</v>
      </c>
      <c r="G59" s="23">
        <v>101.60746105</v>
      </c>
      <c r="H59" s="5" t="str">
        <f>IF($B59="N/A","N/A",IF(G59&gt;100,"No",IF(G59&lt;20,"No","Yes")))</f>
        <v>No</v>
      </c>
      <c r="I59" s="6">
        <v>-5.47</v>
      </c>
      <c r="J59" s="6">
        <v>-9.92</v>
      </c>
      <c r="K59" s="91" t="str">
        <f t="shared" si="9"/>
        <v>Yes</v>
      </c>
    </row>
    <row r="60" spans="1:11" x14ac:dyDescent="0.25">
      <c r="A60" s="110" t="s">
        <v>880</v>
      </c>
      <c r="B60" s="21" t="s">
        <v>264</v>
      </c>
      <c r="C60" s="46">
        <v>108.81024594</v>
      </c>
      <c r="D60" s="5" t="str">
        <f>IF($B60="N/A","N/A",IF(C60&gt;100,"No",IF(C60&lt;20,"No","Yes")))</f>
        <v>No</v>
      </c>
      <c r="E60" s="23">
        <v>104.41834</v>
      </c>
      <c r="F60" s="5" t="str">
        <f>IF($B60="N/A","N/A",IF(E60&gt;100,"No",IF(E60&lt;20,"No","Yes")))</f>
        <v>No</v>
      </c>
      <c r="G60" s="23">
        <v>136.58370801000001</v>
      </c>
      <c r="H60" s="5" t="str">
        <f>IF($B60="N/A","N/A",IF(G60&gt;100,"No",IF(G60&lt;20,"No","Yes")))</f>
        <v>No</v>
      </c>
      <c r="I60" s="6">
        <v>-4.04</v>
      </c>
      <c r="J60" s="6">
        <v>30.8</v>
      </c>
      <c r="K60" s="91" t="str">
        <f t="shared" si="9"/>
        <v>No</v>
      </c>
    </row>
    <row r="61" spans="1:11" x14ac:dyDescent="0.25">
      <c r="A61" s="110" t="s">
        <v>881</v>
      </c>
      <c r="B61" s="21" t="s">
        <v>213</v>
      </c>
      <c r="C61" s="46">
        <v>258.10749951999998</v>
      </c>
      <c r="D61" s="5" t="str">
        <f>IF($B61="N/A","N/A",IF(C61&gt;15,"No",IF(C61&lt;-15,"No","Yes")))</f>
        <v>N/A</v>
      </c>
      <c r="E61" s="23">
        <v>258.63013432000002</v>
      </c>
      <c r="F61" s="5" t="str">
        <f>IF($B61="N/A","N/A",IF(E61&gt;15,"No",IF(E61&lt;-15,"No","Yes")))</f>
        <v>N/A</v>
      </c>
      <c r="G61" s="23">
        <v>253.82115741000001</v>
      </c>
      <c r="H61" s="5" t="str">
        <f>IF($B61="N/A","N/A",IF(G61&gt;15,"No",IF(G61&lt;-15,"No","Yes")))</f>
        <v>N/A</v>
      </c>
      <c r="I61" s="6">
        <v>0.20250000000000001</v>
      </c>
      <c r="J61" s="6">
        <v>-1.86</v>
      </c>
      <c r="K61" s="91" t="str">
        <f t="shared" si="9"/>
        <v>Yes</v>
      </c>
    </row>
    <row r="62" spans="1:11" x14ac:dyDescent="0.25">
      <c r="A62" s="110" t="s">
        <v>882</v>
      </c>
      <c r="B62" s="21" t="s">
        <v>265</v>
      </c>
      <c r="C62" s="46">
        <v>33.923902005000002</v>
      </c>
      <c r="D62" s="5" t="str">
        <f>IF($B62="N/A","N/A",IF(C62&gt;60,"No",IF(C62&lt;10,"No","Yes")))</f>
        <v>Yes</v>
      </c>
      <c r="E62" s="23">
        <v>30.130516610000001</v>
      </c>
      <c r="F62" s="5" t="str">
        <f>IF($B62="N/A","N/A",IF(E62&gt;60,"No",IF(E62&lt;10,"No","Yes")))</f>
        <v>Yes</v>
      </c>
      <c r="G62" s="23">
        <v>32.036504602000001</v>
      </c>
      <c r="H62" s="5" t="str">
        <f>IF($B62="N/A","N/A",IF(G62&gt;60,"No",IF(G62&lt;10,"No","Yes")))</f>
        <v>Yes</v>
      </c>
      <c r="I62" s="6">
        <v>-11.2</v>
      </c>
      <c r="J62" s="6">
        <v>6.3259999999999996</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161.33009045</v>
      </c>
      <c r="D64" s="5" t="str">
        <f t="shared" ref="D64:D74" si="10">IF($B64="N/A","N/A",IF(C64&gt;15,"No",IF(C64&lt;-15,"No","Yes")))</f>
        <v>N/A</v>
      </c>
      <c r="E64" s="23">
        <v>133.43057737000001</v>
      </c>
      <c r="F64" s="5" t="str">
        <f>IF($B64="N/A","N/A",IF(E64&gt;15,"No",IF(E64&lt;-15,"No","Yes")))</f>
        <v>N/A</v>
      </c>
      <c r="G64" s="23">
        <v>128.89996862999999</v>
      </c>
      <c r="H64" s="5" t="str">
        <f>IF($B64="N/A","N/A",IF(G64&gt;15,"No",IF(G64&lt;-15,"No","Yes")))</f>
        <v>N/A</v>
      </c>
      <c r="I64" s="6">
        <v>-17.3</v>
      </c>
      <c r="J64" s="6">
        <v>-3.4</v>
      </c>
      <c r="K64" s="91" t="str">
        <f t="shared" si="9"/>
        <v>Yes</v>
      </c>
    </row>
    <row r="65" spans="1:11" ht="25" customHeight="1" x14ac:dyDescent="0.25">
      <c r="A65" s="110" t="s">
        <v>885</v>
      </c>
      <c r="B65" s="21" t="s">
        <v>213</v>
      </c>
      <c r="C65" s="46">
        <v>86.015188452000004</v>
      </c>
      <c r="D65" s="5" t="str">
        <f t="shared" si="10"/>
        <v>N/A</v>
      </c>
      <c r="E65" s="23">
        <v>88.724157281000004</v>
      </c>
      <c r="F65" s="5" t="str">
        <f t="shared" ref="F65:F73" si="11">IF($B65="N/A","N/A",IF(E65&gt;15,"No",IF(E65&lt;-15,"No","Yes")))</f>
        <v>N/A</v>
      </c>
      <c r="G65" s="23">
        <v>84.006576268000003</v>
      </c>
      <c r="H65" s="5" t="str">
        <f t="shared" ref="H65:H86" si="12">IF($B65="N/A","N/A",IF(G65&gt;15,"No",IF(G65&lt;-15,"No","Yes")))</f>
        <v>N/A</v>
      </c>
      <c r="I65" s="6">
        <v>3.149</v>
      </c>
      <c r="J65" s="6">
        <v>-5.32</v>
      </c>
      <c r="K65" s="91" t="str">
        <f t="shared" si="9"/>
        <v>Yes</v>
      </c>
    </row>
    <row r="66" spans="1:11" x14ac:dyDescent="0.25">
      <c r="A66" s="110" t="s">
        <v>886</v>
      </c>
      <c r="B66" s="21" t="s">
        <v>213</v>
      </c>
      <c r="C66" s="46">
        <v>55.33516625</v>
      </c>
      <c r="D66" s="5" t="str">
        <f t="shared" si="10"/>
        <v>N/A</v>
      </c>
      <c r="E66" s="23">
        <v>35.549071173000002</v>
      </c>
      <c r="F66" s="5" t="str">
        <f t="shared" si="11"/>
        <v>N/A</v>
      </c>
      <c r="G66" s="23">
        <v>32.698895247999999</v>
      </c>
      <c r="H66" s="5" t="str">
        <f t="shared" si="12"/>
        <v>N/A</v>
      </c>
      <c r="I66" s="6">
        <v>-35.799999999999997</v>
      </c>
      <c r="J66" s="6">
        <v>-8.02</v>
      </c>
      <c r="K66" s="91" t="str">
        <f t="shared" si="9"/>
        <v>Yes</v>
      </c>
    </row>
    <row r="67" spans="1:11" x14ac:dyDescent="0.25">
      <c r="A67" s="110" t="s">
        <v>887</v>
      </c>
      <c r="B67" s="21" t="s">
        <v>213</v>
      </c>
      <c r="C67" s="46">
        <v>48.887616252000001</v>
      </c>
      <c r="D67" s="5" t="str">
        <f t="shared" si="10"/>
        <v>N/A</v>
      </c>
      <c r="E67" s="23">
        <v>47.980876780999999</v>
      </c>
      <c r="F67" s="5" t="str">
        <f t="shared" si="11"/>
        <v>N/A</v>
      </c>
      <c r="G67" s="23">
        <v>49.646263666000003</v>
      </c>
      <c r="H67" s="5" t="str">
        <f t="shared" si="12"/>
        <v>N/A</v>
      </c>
      <c r="I67" s="6">
        <v>-1.85</v>
      </c>
      <c r="J67" s="6">
        <v>3.4710000000000001</v>
      </c>
      <c r="K67" s="91" t="str">
        <f t="shared" si="9"/>
        <v>Yes</v>
      </c>
    </row>
    <row r="68" spans="1:11" ht="25" x14ac:dyDescent="0.25">
      <c r="A68" s="110" t="s">
        <v>888</v>
      </c>
      <c r="B68" s="21" t="s">
        <v>213</v>
      </c>
      <c r="C68" s="46">
        <v>50.176979025999998</v>
      </c>
      <c r="D68" s="5" t="str">
        <f t="shared" si="10"/>
        <v>N/A</v>
      </c>
      <c r="E68" s="23">
        <v>90.868278377999999</v>
      </c>
      <c r="F68" s="5" t="str">
        <f t="shared" si="11"/>
        <v>N/A</v>
      </c>
      <c r="G68" s="23">
        <v>91.695217980999999</v>
      </c>
      <c r="H68" s="5" t="str">
        <f t="shared" si="12"/>
        <v>N/A</v>
      </c>
      <c r="I68" s="6">
        <v>81.099999999999994</v>
      </c>
      <c r="J68" s="6">
        <v>0.91</v>
      </c>
      <c r="K68" s="91" t="str">
        <f t="shared" si="9"/>
        <v>Yes</v>
      </c>
    </row>
    <row r="69" spans="1:11" x14ac:dyDescent="0.25">
      <c r="A69" s="110" t="s">
        <v>889</v>
      </c>
      <c r="B69" s="21" t="s">
        <v>213</v>
      </c>
      <c r="C69" s="46">
        <v>128.39521994</v>
      </c>
      <c r="D69" s="5" t="str">
        <f t="shared" si="10"/>
        <v>N/A</v>
      </c>
      <c r="E69" s="23">
        <v>125.22965325</v>
      </c>
      <c r="F69" s="5" t="str">
        <f t="shared" si="11"/>
        <v>N/A</v>
      </c>
      <c r="G69" s="23">
        <v>125.16100876</v>
      </c>
      <c r="H69" s="5" t="str">
        <f t="shared" si="12"/>
        <v>N/A</v>
      </c>
      <c r="I69" s="6">
        <v>-2.4700000000000002</v>
      </c>
      <c r="J69" s="6">
        <v>-5.5E-2</v>
      </c>
      <c r="K69" s="91" t="str">
        <f t="shared" si="9"/>
        <v>Yes</v>
      </c>
    </row>
    <row r="70" spans="1:11" ht="25" x14ac:dyDescent="0.25">
      <c r="A70" s="110" t="s">
        <v>890</v>
      </c>
      <c r="B70" s="21" t="s">
        <v>213</v>
      </c>
      <c r="C70" s="46">
        <v>76.761295395000005</v>
      </c>
      <c r="D70" s="5" t="str">
        <f t="shared" si="10"/>
        <v>N/A</v>
      </c>
      <c r="E70" s="23">
        <v>78.140898043999997</v>
      </c>
      <c r="F70" s="5" t="str">
        <f t="shared" si="11"/>
        <v>N/A</v>
      </c>
      <c r="G70" s="23">
        <v>77.464920540999998</v>
      </c>
      <c r="H70" s="5" t="str">
        <f t="shared" si="12"/>
        <v>N/A</v>
      </c>
      <c r="I70" s="6">
        <v>1.7969999999999999</v>
      </c>
      <c r="J70" s="6">
        <v>-0.86499999999999999</v>
      </c>
      <c r="K70" s="91" t="str">
        <f t="shared" si="9"/>
        <v>Yes</v>
      </c>
    </row>
    <row r="71" spans="1:11" x14ac:dyDescent="0.25">
      <c r="A71" s="110" t="s">
        <v>891</v>
      </c>
      <c r="B71" s="21" t="s">
        <v>213</v>
      </c>
      <c r="C71" s="46">
        <v>1108.2983721000001</v>
      </c>
      <c r="D71" s="5" t="str">
        <f t="shared" si="10"/>
        <v>N/A</v>
      </c>
      <c r="E71" s="23">
        <v>778.43716783000002</v>
      </c>
      <c r="F71" s="5" t="str">
        <f t="shared" si="11"/>
        <v>N/A</v>
      </c>
      <c r="G71" s="23">
        <v>740.09929359</v>
      </c>
      <c r="H71" s="5" t="str">
        <f t="shared" si="12"/>
        <v>N/A</v>
      </c>
      <c r="I71" s="6">
        <v>-29.8</v>
      </c>
      <c r="J71" s="6">
        <v>-4.92</v>
      </c>
      <c r="K71" s="91" t="str">
        <f t="shared" si="9"/>
        <v>Yes</v>
      </c>
    </row>
    <row r="72" spans="1:11" ht="25" x14ac:dyDescent="0.25">
      <c r="A72" s="110" t="s">
        <v>892</v>
      </c>
      <c r="B72" s="21" t="s">
        <v>213</v>
      </c>
      <c r="C72" s="46">
        <v>812.20354445999999</v>
      </c>
      <c r="D72" s="5" t="str">
        <f t="shared" si="10"/>
        <v>N/A</v>
      </c>
      <c r="E72" s="23">
        <v>595.40907420999997</v>
      </c>
      <c r="F72" s="5" t="str">
        <f t="shared" si="11"/>
        <v>N/A</v>
      </c>
      <c r="G72" s="23">
        <v>549.65638592000005</v>
      </c>
      <c r="H72" s="5" t="str">
        <f t="shared" si="12"/>
        <v>N/A</v>
      </c>
      <c r="I72" s="6">
        <v>-26.7</v>
      </c>
      <c r="J72" s="6">
        <v>-7.68</v>
      </c>
      <c r="K72" s="91" t="str">
        <f t="shared" si="9"/>
        <v>Yes</v>
      </c>
    </row>
    <row r="73" spans="1:11" x14ac:dyDescent="0.25">
      <c r="A73" s="110" t="s">
        <v>893</v>
      </c>
      <c r="B73" s="21" t="s">
        <v>213</v>
      </c>
      <c r="C73" s="46">
        <v>63.983062322000002</v>
      </c>
      <c r="D73" s="5" t="str">
        <f t="shared" si="10"/>
        <v>N/A</v>
      </c>
      <c r="E73" s="23">
        <v>66.351862586999999</v>
      </c>
      <c r="F73" s="5" t="str">
        <f t="shared" si="11"/>
        <v>N/A</v>
      </c>
      <c r="G73" s="23">
        <v>73.036301768000001</v>
      </c>
      <c r="H73" s="5" t="str">
        <f t="shared" si="12"/>
        <v>N/A</v>
      </c>
      <c r="I73" s="6">
        <v>3.702</v>
      </c>
      <c r="J73" s="6">
        <v>10.07</v>
      </c>
      <c r="K73" s="91" t="str">
        <f t="shared" si="9"/>
        <v>Yes</v>
      </c>
    </row>
    <row r="74" spans="1:11" x14ac:dyDescent="0.25">
      <c r="A74" s="110" t="s">
        <v>894</v>
      </c>
      <c r="B74" s="21" t="s">
        <v>213</v>
      </c>
      <c r="C74" s="46">
        <v>125.91339169</v>
      </c>
      <c r="D74" s="5" t="str">
        <f t="shared" si="10"/>
        <v>N/A</v>
      </c>
      <c r="E74" s="23">
        <v>205.59348495</v>
      </c>
      <c r="F74" s="5" t="str">
        <f>IF($B74="N/A","N/A",IF(E74&gt;15,"No",IF(E74&lt;-15,"No","Yes")))</f>
        <v>N/A</v>
      </c>
      <c r="G74" s="23">
        <v>247.05338449000001</v>
      </c>
      <c r="H74" s="5" t="str">
        <f t="shared" si="12"/>
        <v>N/A</v>
      </c>
      <c r="I74" s="6">
        <v>63.28</v>
      </c>
      <c r="J74" s="6">
        <v>20.170000000000002</v>
      </c>
      <c r="K74" s="91" t="str">
        <f t="shared" si="9"/>
        <v>Yes</v>
      </c>
    </row>
    <row r="75" spans="1:11" x14ac:dyDescent="0.25">
      <c r="A75" s="110" t="s">
        <v>895</v>
      </c>
      <c r="B75" s="21" t="s">
        <v>213</v>
      </c>
      <c r="C75" s="44">
        <v>0.58600810849999996</v>
      </c>
      <c r="D75" s="5" t="str">
        <f t="shared" ref="D75:D80" si="13">IF($B75="N/A","N/A",IF(C75&gt;15,"No",IF(C75&lt;-15,"No","Yes")))</f>
        <v>N/A</v>
      </c>
      <c r="E75" s="4">
        <v>0.75238088319999996</v>
      </c>
      <c r="F75" s="5" t="str">
        <f>IF($B75="N/A","N/A",IF(E75&gt;15,"No",IF(E75&lt;-15,"No","Yes")))</f>
        <v>N/A</v>
      </c>
      <c r="G75" s="4">
        <v>9.28848481E-2</v>
      </c>
      <c r="H75" s="5" t="str">
        <f t="shared" si="12"/>
        <v>N/A</v>
      </c>
      <c r="I75" s="6">
        <v>28.39</v>
      </c>
      <c r="J75" s="6">
        <v>-87.7</v>
      </c>
      <c r="K75" s="91" t="str">
        <f t="shared" ref="K75:K80" si="14">IF(J75="Div by 0", "N/A", IF(J75="N/A","N/A", IF(J75&gt;30, "No", IF(J75&lt;-30, "No", "Yes"))))</f>
        <v>No</v>
      </c>
    </row>
    <row r="76" spans="1:11" x14ac:dyDescent="0.25">
      <c r="A76" s="110" t="s">
        <v>896</v>
      </c>
      <c r="B76" s="21" t="s">
        <v>213</v>
      </c>
      <c r="C76" s="44">
        <v>0.52695469819999996</v>
      </c>
      <c r="D76" s="5" t="str">
        <f t="shared" si="13"/>
        <v>N/A</v>
      </c>
      <c r="E76" s="4">
        <v>0.27466477509999998</v>
      </c>
      <c r="F76" s="5" t="str">
        <f t="shared" ref="F76:F86" si="15">IF($B76="N/A","N/A",IF(E76&gt;15,"No",IF(E76&lt;-15,"No","Yes")))</f>
        <v>N/A</v>
      </c>
      <c r="G76" s="4">
        <v>0.13952940250000001</v>
      </c>
      <c r="H76" s="5" t="str">
        <f t="shared" si="12"/>
        <v>N/A</v>
      </c>
      <c r="I76" s="6">
        <v>-47.9</v>
      </c>
      <c r="J76" s="6">
        <v>-49.2</v>
      </c>
      <c r="K76" s="91" t="str">
        <f t="shared" si="14"/>
        <v>No</v>
      </c>
    </row>
    <row r="77" spans="1:11" x14ac:dyDescent="0.25">
      <c r="A77" s="110" t="s">
        <v>897</v>
      </c>
      <c r="B77" s="21" t="s">
        <v>213</v>
      </c>
      <c r="C77" s="44">
        <v>0.51741903590000005</v>
      </c>
      <c r="D77" s="5" t="str">
        <f t="shared" si="13"/>
        <v>N/A</v>
      </c>
      <c r="E77" s="4">
        <v>0.33803439880000002</v>
      </c>
      <c r="F77" s="5" t="str">
        <f t="shared" si="15"/>
        <v>N/A</v>
      </c>
      <c r="G77" s="4">
        <v>0.2540863626</v>
      </c>
      <c r="H77" s="5" t="str">
        <f t="shared" si="12"/>
        <v>N/A</v>
      </c>
      <c r="I77" s="6">
        <v>-34.700000000000003</v>
      </c>
      <c r="J77" s="6">
        <v>-24.8</v>
      </c>
      <c r="K77" s="91" t="str">
        <f t="shared" si="14"/>
        <v>Yes</v>
      </c>
    </row>
    <row r="78" spans="1:11" x14ac:dyDescent="0.25">
      <c r="A78" s="110" t="s">
        <v>898</v>
      </c>
      <c r="B78" s="21" t="s">
        <v>213</v>
      </c>
      <c r="C78" s="44">
        <v>1.01729E-5</v>
      </c>
      <c r="D78" s="5" t="str">
        <f t="shared" si="13"/>
        <v>N/A</v>
      </c>
      <c r="E78" s="4">
        <v>1.5137382000000001E-6</v>
      </c>
      <c r="F78" s="5" t="str">
        <f t="shared" si="15"/>
        <v>N/A</v>
      </c>
      <c r="G78" s="4">
        <v>8.1531600000000004E-5</v>
      </c>
      <c r="H78" s="5" t="str">
        <f t="shared" si="12"/>
        <v>N/A</v>
      </c>
      <c r="I78" s="6">
        <v>-85.1</v>
      </c>
      <c r="J78" s="6">
        <v>5286</v>
      </c>
      <c r="K78" s="91" t="str">
        <f t="shared" si="14"/>
        <v>No</v>
      </c>
    </row>
    <row r="79" spans="1:11" ht="25" x14ac:dyDescent="0.25">
      <c r="A79" s="110" t="s">
        <v>899</v>
      </c>
      <c r="B79" s="21" t="s">
        <v>213</v>
      </c>
      <c r="C79" s="44">
        <v>12.67979789</v>
      </c>
      <c r="D79" s="5" t="str">
        <f t="shared" si="13"/>
        <v>N/A</v>
      </c>
      <c r="E79" s="4">
        <v>21.852870093</v>
      </c>
      <c r="F79" s="5" t="str">
        <f t="shared" si="15"/>
        <v>N/A</v>
      </c>
      <c r="G79" s="4">
        <v>24.891918006000001</v>
      </c>
      <c r="H79" s="5" t="str">
        <f t="shared" si="12"/>
        <v>N/A</v>
      </c>
      <c r="I79" s="6">
        <v>72.34</v>
      </c>
      <c r="J79" s="6">
        <v>13.91</v>
      </c>
      <c r="K79" s="91" t="str">
        <f t="shared" si="14"/>
        <v>Yes</v>
      </c>
    </row>
    <row r="80" spans="1:11" ht="25" x14ac:dyDescent="0.25">
      <c r="A80" s="110" t="s">
        <v>900</v>
      </c>
      <c r="B80" s="21" t="s">
        <v>213</v>
      </c>
      <c r="C80" s="48">
        <v>3.5198662450999998</v>
      </c>
      <c r="D80" s="5" t="str">
        <f t="shared" si="13"/>
        <v>N/A</v>
      </c>
      <c r="E80" s="48">
        <v>4.8915240043999999</v>
      </c>
      <c r="F80" s="5" t="str">
        <f t="shared" si="15"/>
        <v>N/A</v>
      </c>
      <c r="G80" s="48">
        <v>5.5872213250999998</v>
      </c>
      <c r="H80" s="5" t="str">
        <f t="shared" si="12"/>
        <v>N/A</v>
      </c>
      <c r="I80" s="6">
        <v>38.97</v>
      </c>
      <c r="J80" s="49">
        <v>14.22</v>
      </c>
      <c r="K80" s="91" t="str">
        <f t="shared" si="14"/>
        <v>Yes</v>
      </c>
    </row>
    <row r="81" spans="1:11" x14ac:dyDescent="0.25">
      <c r="A81" s="110" t="s">
        <v>901</v>
      </c>
      <c r="B81" s="21" t="s">
        <v>213</v>
      </c>
      <c r="C81" s="50">
        <v>45.978898645000001</v>
      </c>
      <c r="D81" s="5" t="str">
        <f t="shared" ref="D81:D86" si="16">IF($B81="N/A","N/A",IF(C81&gt;15,"No",IF(C81&lt;-15,"No","Yes")))</f>
        <v>N/A</v>
      </c>
      <c r="E81" s="51">
        <v>40.239333246000001</v>
      </c>
      <c r="F81" s="5" t="str">
        <f t="shared" si="15"/>
        <v>N/A</v>
      </c>
      <c r="G81" s="51">
        <v>39.817734621</v>
      </c>
      <c r="H81" s="5" t="str">
        <f>IF($B81="N/A","N/A",IF(G81&gt;15,"No",IF(G81&lt;-15,"No","Yes")))</f>
        <v>N/A</v>
      </c>
      <c r="I81" s="6">
        <v>-12.5</v>
      </c>
      <c r="J81" s="6">
        <v>-1.05</v>
      </c>
      <c r="K81" s="91" t="str">
        <f t="shared" ref="K81:K86" si="17">IF(J81="Div by 0", "N/A", IF(J81="N/A","N/A", IF(J81&gt;30, "No", IF(J81&lt;-30, "No", "Yes"))))</f>
        <v>Yes</v>
      </c>
    </row>
    <row r="82" spans="1:11" x14ac:dyDescent="0.25">
      <c r="A82" s="110" t="s">
        <v>902</v>
      </c>
      <c r="B82" s="21" t="s">
        <v>213</v>
      </c>
      <c r="C82" s="50">
        <v>97.395780281</v>
      </c>
      <c r="D82" s="5" t="str">
        <f t="shared" si="16"/>
        <v>N/A</v>
      </c>
      <c r="E82" s="51">
        <v>100.06280587000001</v>
      </c>
      <c r="F82" s="5" t="str">
        <f t="shared" si="15"/>
        <v>N/A</v>
      </c>
      <c r="G82" s="51">
        <v>104.64198673</v>
      </c>
      <c r="H82" s="5" t="str">
        <f t="shared" si="12"/>
        <v>N/A</v>
      </c>
      <c r="I82" s="6">
        <v>2.738</v>
      </c>
      <c r="J82" s="6">
        <v>4.5759999999999996</v>
      </c>
      <c r="K82" s="91" t="str">
        <f t="shared" si="17"/>
        <v>Yes</v>
      </c>
    </row>
    <row r="83" spans="1:11" x14ac:dyDescent="0.25">
      <c r="A83" s="110" t="s">
        <v>903</v>
      </c>
      <c r="B83" s="21" t="s">
        <v>213</v>
      </c>
      <c r="C83" s="50">
        <v>167.98044111999999</v>
      </c>
      <c r="D83" s="5" t="str">
        <f t="shared" si="16"/>
        <v>N/A</v>
      </c>
      <c r="E83" s="51">
        <v>173.40646901</v>
      </c>
      <c r="F83" s="5" t="str">
        <f t="shared" si="15"/>
        <v>N/A</v>
      </c>
      <c r="G83" s="51">
        <v>184.07413696</v>
      </c>
      <c r="H83" s="5" t="str">
        <f t="shared" si="12"/>
        <v>N/A</v>
      </c>
      <c r="I83" s="6">
        <v>3.23</v>
      </c>
      <c r="J83" s="6">
        <v>6.1520000000000001</v>
      </c>
      <c r="K83" s="91" t="str">
        <f t="shared" si="17"/>
        <v>Yes</v>
      </c>
    </row>
    <row r="84" spans="1:11" x14ac:dyDescent="0.25">
      <c r="A84" s="110" t="s">
        <v>904</v>
      </c>
      <c r="B84" s="21" t="s">
        <v>213</v>
      </c>
      <c r="C84" s="50">
        <v>294</v>
      </c>
      <c r="D84" s="5" t="str">
        <f t="shared" si="16"/>
        <v>N/A</v>
      </c>
      <c r="E84" s="51">
        <v>294</v>
      </c>
      <c r="F84" s="5" t="str">
        <f t="shared" si="15"/>
        <v>N/A</v>
      </c>
      <c r="G84" s="51">
        <v>330</v>
      </c>
      <c r="H84" s="5" t="str">
        <f t="shared" si="12"/>
        <v>N/A</v>
      </c>
      <c r="I84" s="6">
        <v>0</v>
      </c>
      <c r="J84" s="6">
        <v>12.24</v>
      </c>
      <c r="K84" s="91" t="str">
        <f t="shared" si="17"/>
        <v>Yes</v>
      </c>
    </row>
    <row r="85" spans="1:11" x14ac:dyDescent="0.25">
      <c r="A85" s="110" t="s">
        <v>905</v>
      </c>
      <c r="B85" s="21" t="s">
        <v>213</v>
      </c>
      <c r="C85" s="50">
        <v>147.48822383000001</v>
      </c>
      <c r="D85" s="5" t="str">
        <f t="shared" si="16"/>
        <v>N/A</v>
      </c>
      <c r="E85" s="51">
        <v>131.15967183000001</v>
      </c>
      <c r="F85" s="5" t="str">
        <f t="shared" si="15"/>
        <v>N/A</v>
      </c>
      <c r="G85" s="51">
        <v>129.14046544999999</v>
      </c>
      <c r="H85" s="5" t="str">
        <f t="shared" si="12"/>
        <v>N/A</v>
      </c>
      <c r="I85" s="6">
        <v>-11.1</v>
      </c>
      <c r="J85" s="6">
        <v>-1.54</v>
      </c>
      <c r="K85" s="91" t="str">
        <f t="shared" si="17"/>
        <v>Yes</v>
      </c>
    </row>
    <row r="86" spans="1:11" ht="25" x14ac:dyDescent="0.25">
      <c r="A86" s="110" t="s">
        <v>906</v>
      </c>
      <c r="B86" s="21" t="s">
        <v>213</v>
      </c>
      <c r="C86" s="52">
        <v>320.97269358</v>
      </c>
      <c r="D86" s="5" t="str">
        <f t="shared" si="16"/>
        <v>N/A</v>
      </c>
      <c r="E86" s="52">
        <v>316.20649775999999</v>
      </c>
      <c r="F86" s="5" t="str">
        <f t="shared" si="15"/>
        <v>N/A</v>
      </c>
      <c r="G86" s="52">
        <v>303.60617737000001</v>
      </c>
      <c r="H86" s="5" t="str">
        <f t="shared" si="12"/>
        <v>N/A</v>
      </c>
      <c r="I86" s="6">
        <v>-1.48</v>
      </c>
      <c r="J86" s="6">
        <v>-3.98</v>
      </c>
      <c r="K86" s="91" t="str">
        <f t="shared" si="17"/>
        <v>Yes</v>
      </c>
    </row>
    <row r="87" spans="1:11" x14ac:dyDescent="0.25">
      <c r="A87" s="110" t="s">
        <v>32</v>
      </c>
      <c r="B87" s="21" t="s">
        <v>266</v>
      </c>
      <c r="C87" s="44">
        <v>60.720185076999996</v>
      </c>
      <c r="D87" s="5" t="str">
        <f>IF($B87="N/A","N/A",IF(C87&gt;60,"Yes","No"))</f>
        <v>Yes</v>
      </c>
      <c r="E87" s="4">
        <v>65.470961807999998</v>
      </c>
      <c r="F87" s="5" t="str">
        <f>IF($B87="N/A","N/A",IF(E87&gt;60,"Yes","No"))</f>
        <v>Yes</v>
      </c>
      <c r="G87" s="4">
        <v>68.474309468000001</v>
      </c>
      <c r="H87" s="5" t="str">
        <f>IF($B87="N/A","N/A",IF(G87&gt;60,"Yes","No"))</f>
        <v>Yes</v>
      </c>
      <c r="I87" s="6">
        <v>7.8239999999999998</v>
      </c>
      <c r="J87" s="6">
        <v>4.5869999999999997</v>
      </c>
      <c r="K87" s="91" t="str">
        <f t="shared" ref="K87:K105" si="18">IF(J87="Div by 0", "N/A", IF(J87="N/A","N/A", IF(J87&gt;30, "No", IF(J87&lt;-30, "No", "Yes"))))</f>
        <v>Yes</v>
      </c>
    </row>
    <row r="88" spans="1:11" x14ac:dyDescent="0.25">
      <c r="A88" s="110" t="s">
        <v>39</v>
      </c>
      <c r="B88" s="21" t="s">
        <v>267</v>
      </c>
      <c r="C88" s="44">
        <v>99.999895315000003</v>
      </c>
      <c r="D88" s="5" t="str">
        <f>IF($B88="N/A","N/A",IF(C88&gt;100,"No",IF(C88&lt;85,"No","Yes")))</f>
        <v>Yes</v>
      </c>
      <c r="E88" s="4">
        <v>99.999664249999995</v>
      </c>
      <c r="F88" s="5" t="str">
        <f>IF($B88="N/A","N/A",IF(E88&gt;100,"No",IF(E88&lt;85,"No","Yes")))</f>
        <v>Yes</v>
      </c>
      <c r="G88" s="4">
        <v>99.999920525999997</v>
      </c>
      <c r="H88" s="5" t="str">
        <f>IF($B88="N/A","N/A",IF(G88&gt;100,"No",IF(G88&lt;85,"No","Yes")))</f>
        <v>Yes</v>
      </c>
      <c r="I88" s="6">
        <v>0</v>
      </c>
      <c r="J88" s="6">
        <v>2.9999999999999997E-4</v>
      </c>
      <c r="K88" s="91" t="str">
        <f t="shared" si="18"/>
        <v>Yes</v>
      </c>
    </row>
    <row r="89" spans="1:11" x14ac:dyDescent="0.25">
      <c r="A89" s="110" t="s">
        <v>907</v>
      </c>
      <c r="B89" s="21" t="s">
        <v>213</v>
      </c>
      <c r="C89" s="44">
        <v>4.0823656178999999</v>
      </c>
      <c r="D89" s="5" t="str">
        <f>IF($B89="N/A","N/A",IF(C89&gt;15,"No",IF(C89&lt;-15,"No","Yes")))</f>
        <v>N/A</v>
      </c>
      <c r="E89" s="4">
        <v>2.7890847274000001</v>
      </c>
      <c r="F89" s="5" t="str">
        <f>IF($B89="N/A","N/A",IF(E89&gt;15,"No",IF(E89&lt;-15,"No","Yes")))</f>
        <v>N/A</v>
      </c>
      <c r="G89" s="4">
        <v>4.3793028661999998</v>
      </c>
      <c r="H89" s="5" t="str">
        <f>IF($B89="N/A","N/A",IF(G89&gt;15,"No",IF(G89&lt;-15,"No","Yes")))</f>
        <v>N/A</v>
      </c>
      <c r="I89" s="6">
        <v>-31.7</v>
      </c>
      <c r="J89" s="6">
        <v>57.02</v>
      </c>
      <c r="K89" s="91" t="str">
        <f t="shared" si="18"/>
        <v>No</v>
      </c>
    </row>
    <row r="90" spans="1:11" x14ac:dyDescent="0.25">
      <c r="A90" s="110" t="s">
        <v>848</v>
      </c>
      <c r="B90" s="21" t="s">
        <v>268</v>
      </c>
      <c r="C90" s="44">
        <v>3.7613670340000001</v>
      </c>
      <c r="D90" s="5" t="str">
        <f>IF($B90="N/A","N/A",IF(C90&gt;25,"No",IF(C90&lt;5,"No","Yes")))</f>
        <v>No</v>
      </c>
      <c r="E90" s="4">
        <v>2.8916322232999998</v>
      </c>
      <c r="F90" s="5" t="str">
        <f>IF($B90="N/A","N/A",IF(E90&gt;25,"No",IF(E90&lt;5,"No","Yes")))</f>
        <v>No</v>
      </c>
      <c r="G90" s="4">
        <v>2.5357672296999998</v>
      </c>
      <c r="H90" s="5" t="str">
        <f>IF($B90="N/A","N/A",IF(G90&gt;25,"No",IF(G90&lt;5,"No","Yes")))</f>
        <v>No</v>
      </c>
      <c r="I90" s="6">
        <v>-23.1</v>
      </c>
      <c r="J90" s="6">
        <v>-12.3</v>
      </c>
      <c r="K90" s="91" t="str">
        <f t="shared" si="18"/>
        <v>Yes</v>
      </c>
    </row>
    <row r="91" spans="1:11" x14ac:dyDescent="0.25">
      <c r="A91" s="110" t="s">
        <v>849</v>
      </c>
      <c r="B91" s="21" t="s">
        <v>269</v>
      </c>
      <c r="C91" s="44">
        <v>51.965302440999999</v>
      </c>
      <c r="D91" s="5" t="str">
        <f>IF($B91="N/A","N/A",IF(C91&gt;70,"No",IF(C91&lt;40,"No","Yes")))</f>
        <v>Yes</v>
      </c>
      <c r="E91" s="4">
        <v>55.295703160000002</v>
      </c>
      <c r="F91" s="5" t="str">
        <f>IF($B91="N/A","N/A",IF(E91&gt;70,"No",IF(E91&lt;40,"No","Yes")))</f>
        <v>Yes</v>
      </c>
      <c r="G91" s="4">
        <v>57.366885547000003</v>
      </c>
      <c r="H91" s="5" t="str">
        <f>IF($B91="N/A","N/A",IF(G91&gt;70,"No",IF(G91&lt;40,"No","Yes")))</f>
        <v>Yes</v>
      </c>
      <c r="I91" s="6">
        <v>6.4089999999999998</v>
      </c>
      <c r="J91" s="6">
        <v>3.746</v>
      </c>
      <c r="K91" s="91" t="str">
        <f t="shared" si="18"/>
        <v>Yes</v>
      </c>
    </row>
    <row r="92" spans="1:11" x14ac:dyDescent="0.25">
      <c r="A92" s="110" t="s">
        <v>850</v>
      </c>
      <c r="B92" s="21" t="s">
        <v>270</v>
      </c>
      <c r="C92" s="44">
        <v>44.265742639999999</v>
      </c>
      <c r="D92" s="5" t="str">
        <f>IF($B92="N/A","N/A",IF(C92&gt;55,"No",IF(C92&lt;20,"No","Yes")))</f>
        <v>Yes</v>
      </c>
      <c r="E92" s="4">
        <v>41.798623380999999</v>
      </c>
      <c r="F92" s="5" t="str">
        <f>IF($B92="N/A","N/A",IF(E92&gt;55,"No",IF(E92&lt;20,"No","Yes")))</f>
        <v>Yes</v>
      </c>
      <c r="G92" s="4">
        <v>40.075475763</v>
      </c>
      <c r="H92" s="5" t="str">
        <f>IF($B92="N/A","N/A",IF(G92&gt;55,"No",IF(G92&lt;20,"No","Yes")))</f>
        <v>Yes</v>
      </c>
      <c r="I92" s="6">
        <v>-5.57</v>
      </c>
      <c r="J92" s="6">
        <v>-4.12</v>
      </c>
      <c r="K92" s="91" t="str">
        <f t="shared" si="18"/>
        <v>Yes</v>
      </c>
    </row>
    <row r="93" spans="1:11" x14ac:dyDescent="0.25">
      <c r="A93" s="110" t="s">
        <v>163</v>
      </c>
      <c r="B93" s="21" t="s">
        <v>246</v>
      </c>
      <c r="C93" s="44">
        <v>90.508154063999996</v>
      </c>
      <c r="D93" s="5" t="str">
        <f>IF($B93="N/A","N/A",IF(C93&gt;95,"Yes","No"))</f>
        <v>No</v>
      </c>
      <c r="E93" s="4">
        <v>83.001694478999994</v>
      </c>
      <c r="F93" s="5" t="str">
        <f>IF($B93="N/A","N/A",IF(E93&gt;95,"Yes","No"))</f>
        <v>No</v>
      </c>
      <c r="G93" s="4">
        <v>79.023150143999999</v>
      </c>
      <c r="H93" s="5" t="str">
        <f>IF($B93="N/A","N/A",IF(G93&gt;95,"Yes","No"))</f>
        <v>No</v>
      </c>
      <c r="I93" s="6">
        <v>-8.2899999999999991</v>
      </c>
      <c r="J93" s="6">
        <v>-4.79</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27.813006740999999</v>
      </c>
      <c r="D96" s="5" t="str">
        <f>IF($B96="N/A","N/A",IF(C96&gt;15,"No",IF(C96&lt;-15,"No","Yes")))</f>
        <v>N/A</v>
      </c>
      <c r="E96" s="4">
        <v>22.407656778</v>
      </c>
      <c r="F96" s="5" t="str">
        <f>IF($B96="N/A","N/A",IF(E96&gt;15,"No",IF(E96&lt;-15,"No","Yes")))</f>
        <v>N/A</v>
      </c>
      <c r="G96" s="4">
        <v>22.552342463999999</v>
      </c>
      <c r="H96" s="5" t="str">
        <f>IF($B96="N/A","N/A",IF(G96&gt;15,"No",IF(G96&lt;-15,"No","Yes")))</f>
        <v>N/A</v>
      </c>
      <c r="I96" s="6">
        <v>-19.399999999999999</v>
      </c>
      <c r="J96" s="6">
        <v>0.64570000000000005</v>
      </c>
      <c r="K96" s="91" t="str">
        <f t="shared" si="18"/>
        <v>Yes</v>
      </c>
    </row>
    <row r="97" spans="1:11" x14ac:dyDescent="0.25">
      <c r="A97" s="110" t="s">
        <v>909</v>
      </c>
      <c r="B97" s="21" t="s">
        <v>213</v>
      </c>
      <c r="C97" s="44">
        <v>47.558967015</v>
      </c>
      <c r="D97" s="5" t="str">
        <f>IF($B97="N/A","N/A",IF(C97&gt;15,"No",IF(C97&lt;-15,"No","Yes")))</f>
        <v>N/A</v>
      </c>
      <c r="E97" s="4">
        <v>41.170010275000003</v>
      </c>
      <c r="F97" s="5" t="str">
        <f>IF($B97="N/A","N/A",IF(E97&gt;15,"No",IF(E97&lt;-15,"No","Yes")))</f>
        <v>N/A</v>
      </c>
      <c r="G97" s="4">
        <v>41.960301663000003</v>
      </c>
      <c r="H97" s="5" t="str">
        <f>IF($B97="N/A","N/A",IF(G97&gt;15,"No",IF(G97&lt;-15,"No","Yes")))</f>
        <v>N/A</v>
      </c>
      <c r="I97" s="6">
        <v>-13.4</v>
      </c>
      <c r="J97" s="6">
        <v>1.92</v>
      </c>
      <c r="K97" s="91" t="str">
        <f t="shared" si="18"/>
        <v>Yes</v>
      </c>
    </row>
    <row r="98" spans="1:11" x14ac:dyDescent="0.25">
      <c r="A98" s="110" t="s">
        <v>43</v>
      </c>
      <c r="B98" s="21" t="s">
        <v>223</v>
      </c>
      <c r="C98" s="44">
        <v>90.100965321000004</v>
      </c>
      <c r="D98" s="5" t="str">
        <f>IF($B98="N/A","N/A",IF(C98&gt;100,"No",IF(C98&lt;98,"No","Yes")))</f>
        <v>No</v>
      </c>
      <c r="E98" s="4">
        <v>82.005164735999998</v>
      </c>
      <c r="F98" s="5" t="str">
        <f>IF($B98="N/A","N/A",IF(E98&gt;100,"No",IF(E98&lt;98,"No","Yes")))</f>
        <v>No</v>
      </c>
      <c r="G98" s="4">
        <v>78.788501886999995</v>
      </c>
      <c r="H98" s="5" t="str">
        <f>IF($B98="N/A","N/A",IF(G98&gt;100,"No",IF(G98&lt;98,"No","Yes")))</f>
        <v>No</v>
      </c>
      <c r="I98" s="6">
        <v>-8.99</v>
      </c>
      <c r="J98" s="6">
        <v>-3.92</v>
      </c>
      <c r="K98" s="91" t="str">
        <f t="shared" si="18"/>
        <v>Yes</v>
      </c>
    </row>
    <row r="99" spans="1:11" x14ac:dyDescent="0.25">
      <c r="A99" s="110" t="s">
        <v>44</v>
      </c>
      <c r="B99" s="21" t="s">
        <v>213</v>
      </c>
      <c r="C99" s="44">
        <v>35.712017045000003</v>
      </c>
      <c r="D99" s="5" t="str">
        <f>IF($B99="N/A","N/A",IF(C99&gt;15,"No",IF(C99&lt;-15,"No","Yes")))</f>
        <v>N/A</v>
      </c>
      <c r="E99" s="4">
        <v>33.152570537999999</v>
      </c>
      <c r="F99" s="5" t="str">
        <f>IF($B99="N/A","N/A",IF(E99&gt;15,"No",IF(E99&lt;-15,"No","Yes")))</f>
        <v>N/A</v>
      </c>
      <c r="G99" s="4">
        <v>31.927523412999999</v>
      </c>
      <c r="H99" s="5" t="str">
        <f>IF($B99="N/A","N/A",IF(G99&gt;15,"No",IF(G99&lt;-15,"No","Yes")))</f>
        <v>N/A</v>
      </c>
      <c r="I99" s="6">
        <v>-7.17</v>
      </c>
      <c r="J99" s="6">
        <v>-3.7</v>
      </c>
      <c r="K99" s="91" t="str">
        <f t="shared" si="18"/>
        <v>Yes</v>
      </c>
    </row>
    <row r="100" spans="1:11" x14ac:dyDescent="0.25">
      <c r="A100" s="110" t="s">
        <v>45</v>
      </c>
      <c r="B100" s="21" t="s">
        <v>213</v>
      </c>
      <c r="C100" s="44">
        <v>46.644870351000002</v>
      </c>
      <c r="D100" s="5" t="str">
        <f>IF($B100="N/A","N/A",IF(C100&gt;15,"No",IF(C100&lt;-15,"No","Yes")))</f>
        <v>N/A</v>
      </c>
      <c r="E100" s="4">
        <v>41.731348171</v>
      </c>
      <c r="F100" s="5" t="str">
        <f>IF($B100="N/A","N/A",IF(E100&gt;15,"No",IF(E100&lt;-15,"No","Yes")))</f>
        <v>N/A</v>
      </c>
      <c r="G100" s="4">
        <v>39.008379408000003</v>
      </c>
      <c r="H100" s="5" t="str">
        <f>IF($B100="N/A","N/A",IF(G100&gt;15,"No",IF(G100&lt;-15,"No","Yes")))</f>
        <v>N/A</v>
      </c>
      <c r="I100" s="6">
        <v>-10.5</v>
      </c>
      <c r="J100" s="6">
        <v>-6.52</v>
      </c>
      <c r="K100" s="91" t="str">
        <f t="shared" si="18"/>
        <v>Yes</v>
      </c>
    </row>
    <row r="101" spans="1:11" x14ac:dyDescent="0.25">
      <c r="A101" s="110" t="s">
        <v>355</v>
      </c>
      <c r="B101" s="21" t="s">
        <v>213</v>
      </c>
      <c r="C101" s="44">
        <v>82.356887396000005</v>
      </c>
      <c r="D101" s="5" t="str">
        <f>IF($B101="N/A","N/A",IF(C101&gt;15,"No",IF(C101&lt;-15,"No","Yes")))</f>
        <v>N/A</v>
      </c>
      <c r="E101" s="4">
        <v>74.883918709</v>
      </c>
      <c r="F101" s="5" t="str">
        <f>IF($B101="N/A","N/A",IF(E101&gt;15,"No",IF(E101&lt;-15,"No","Yes")))</f>
        <v>N/A</v>
      </c>
      <c r="G101" s="4">
        <v>70.935902819999995</v>
      </c>
      <c r="H101" s="5" t="str">
        <f>IF($B101="N/A","N/A",IF(G101&gt;15,"No",IF(G101&lt;-15,"No","Yes")))</f>
        <v>N/A</v>
      </c>
      <c r="I101" s="6">
        <v>-9.07</v>
      </c>
      <c r="J101" s="6">
        <v>-5.27</v>
      </c>
      <c r="K101" s="91" t="str">
        <f t="shared" si="18"/>
        <v>Yes</v>
      </c>
    </row>
    <row r="102" spans="1:11" x14ac:dyDescent="0.25">
      <c r="A102" s="110" t="s">
        <v>46</v>
      </c>
      <c r="B102" s="21" t="s">
        <v>213</v>
      </c>
      <c r="C102" s="44">
        <v>3.5338900613000002</v>
      </c>
      <c r="D102" s="5" t="str">
        <f>IF($B102="N/A","N/A",IF(C102&gt;15,"No",IF(C102&lt;-15,"No","Yes")))</f>
        <v>N/A</v>
      </c>
      <c r="E102" s="4">
        <v>3.7572495638999999</v>
      </c>
      <c r="F102" s="5" t="str">
        <f>IF($B102="N/A","N/A",IF(E102&gt;15,"No",IF(E102&lt;-15,"No","Yes")))</f>
        <v>N/A</v>
      </c>
      <c r="G102" s="4">
        <v>3.7933404303999998</v>
      </c>
      <c r="H102" s="5" t="str">
        <f>IF($B102="N/A","N/A",IF(G102&gt;15,"No",IF(G102&lt;-15,"No","Yes")))</f>
        <v>N/A</v>
      </c>
      <c r="I102" s="6">
        <v>6.32</v>
      </c>
      <c r="J102" s="6">
        <v>0.96060000000000001</v>
      </c>
      <c r="K102" s="91" t="str">
        <f t="shared" si="18"/>
        <v>Yes</v>
      </c>
    </row>
    <row r="103" spans="1:11" x14ac:dyDescent="0.25">
      <c r="A103" s="110" t="s">
        <v>47</v>
      </c>
      <c r="B103" s="21" t="s">
        <v>213</v>
      </c>
      <c r="C103" s="44">
        <v>14.109222543</v>
      </c>
      <c r="D103" s="5" t="str">
        <f>IF($B103="N/A","N/A",IF(C103&gt;15,"No",IF(C103&lt;-15,"No","Yes")))</f>
        <v>N/A</v>
      </c>
      <c r="E103" s="4">
        <v>21.358831726999998</v>
      </c>
      <c r="F103" s="5" t="str">
        <f>IF($B103="N/A","N/A",IF(E103&gt;15,"No",IF(E103&lt;-15,"No","Yes")))</f>
        <v>N/A</v>
      </c>
      <c r="G103" s="4">
        <v>25.268250473999998</v>
      </c>
      <c r="H103" s="5" t="str">
        <f>IF($B103="N/A","N/A",IF(G103&gt;15,"No",IF(G103&lt;-15,"No","Yes")))</f>
        <v>N/A</v>
      </c>
      <c r="I103" s="6">
        <v>51.38</v>
      </c>
      <c r="J103" s="6">
        <v>18.3</v>
      </c>
      <c r="K103" s="91" t="str">
        <f t="shared" si="18"/>
        <v>Yes</v>
      </c>
    </row>
    <row r="104" spans="1:11" x14ac:dyDescent="0.25">
      <c r="A104" s="110" t="s">
        <v>33</v>
      </c>
      <c r="B104" s="21" t="s">
        <v>223</v>
      </c>
      <c r="C104" s="44">
        <v>99.999997139000001</v>
      </c>
      <c r="D104" s="5" t="str">
        <f>IF($B104="N/A","N/A",IF(C104&gt;100,"No",IF(C104&lt;98,"No","Yes")))</f>
        <v>Yes</v>
      </c>
      <c r="E104" s="4">
        <v>99.999966994000005</v>
      </c>
      <c r="F104" s="5" t="str">
        <f>IF($B104="N/A","N/A",IF(E104&gt;100,"No",IF(E104&lt;98,"No","Yes")))</f>
        <v>Yes</v>
      </c>
      <c r="G104" s="4">
        <v>99.866976003999994</v>
      </c>
      <c r="H104" s="5" t="str">
        <f>IF($B104="N/A","N/A",IF(G104&gt;100,"No",IF(G104&lt;98,"No","Yes")))</f>
        <v>Yes</v>
      </c>
      <c r="I104" s="6">
        <v>0</v>
      </c>
      <c r="J104" s="6">
        <v>-0.13300000000000001</v>
      </c>
      <c r="K104" s="91" t="str">
        <f t="shared" si="18"/>
        <v>Yes</v>
      </c>
    </row>
    <row r="105" spans="1:11" ht="25" x14ac:dyDescent="0.25">
      <c r="A105" s="110" t="s">
        <v>48</v>
      </c>
      <c r="B105" s="29" t="s">
        <v>223</v>
      </c>
      <c r="C105" s="44">
        <v>99.999807228999998</v>
      </c>
      <c r="D105" s="5" t="str">
        <f>IF($B105="N/A","N/A",IF(C105&gt;100,"No",IF(C105&lt;98,"No","Yes")))</f>
        <v>Yes</v>
      </c>
      <c r="E105" s="4">
        <v>100</v>
      </c>
      <c r="F105" s="5" t="str">
        <f>IF($B105="N/A","N/A",IF(E105&gt;100,"No",IF(E105&lt;98,"No","Yes")))</f>
        <v>Yes</v>
      </c>
      <c r="G105" s="4">
        <v>99.995514646000004</v>
      </c>
      <c r="H105" s="5" t="str">
        <f>IF($B105="N/A","N/A",IF(G105&gt;100,"No",IF(G105&lt;98,"No","Yes")))</f>
        <v>Yes</v>
      </c>
      <c r="I105" s="6">
        <v>2.0000000000000001E-4</v>
      </c>
      <c r="J105" s="6">
        <v>-4.0000000000000001E-3</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91" t="str">
        <f>IF(J106="Div by 0", "N/A", IF(J106="N/A","N/A", IF(J106&gt;30, "No", IF(J106&lt;-30, "No", "Yes"))))</f>
        <v>Yes</v>
      </c>
    </row>
    <row r="107" spans="1:11" x14ac:dyDescent="0.25">
      <c r="A107" s="110" t="s">
        <v>910</v>
      </c>
      <c r="B107" s="21" t="s">
        <v>213</v>
      </c>
      <c r="C107" s="53">
        <v>73.533862333000002</v>
      </c>
      <c r="D107" s="5" t="str">
        <f t="shared" ref="D107:D130" si="19">IF($B107="N/A","N/A",IF(C107&gt;15,"No",IF(C107&lt;-15,"No","Yes")))</f>
        <v>N/A</v>
      </c>
      <c r="E107" s="5">
        <v>60.234363008000003</v>
      </c>
      <c r="F107" s="5" t="str">
        <f t="shared" ref="F107:F130" si="20">IF($B107="N/A","N/A",IF(E107&gt;15,"No",IF(E107&lt;-15,"No","Yes")))</f>
        <v>N/A</v>
      </c>
      <c r="G107" s="4">
        <v>52.309575529999996</v>
      </c>
      <c r="H107" s="5" t="str">
        <f t="shared" ref="H107:H130" si="21">IF($B107="N/A","N/A",IF(G107&gt;15,"No",IF(G107&lt;-15,"No","Yes")))</f>
        <v>N/A</v>
      </c>
      <c r="I107" s="6">
        <v>-18.100000000000001</v>
      </c>
      <c r="J107" s="6">
        <v>-13.2</v>
      </c>
      <c r="K107" s="91" t="str">
        <f t="shared" ref="K107:K130" si="22">IF(J107="Div by 0", "N/A", IF(J107="N/A","N/A", IF(J107&gt;30, "No", IF(J107&lt;-30, "No", "Yes"))))</f>
        <v>Yes</v>
      </c>
    </row>
    <row r="108" spans="1:11" x14ac:dyDescent="0.25">
      <c r="A108" s="110" t="s">
        <v>911</v>
      </c>
      <c r="B108" s="21" t="s">
        <v>213</v>
      </c>
      <c r="C108" s="53">
        <v>13.789331519999999</v>
      </c>
      <c r="D108" s="21" t="s">
        <v>213</v>
      </c>
      <c r="E108" s="5">
        <v>17.918510020999999</v>
      </c>
      <c r="F108" s="21" t="s">
        <v>213</v>
      </c>
      <c r="G108" s="4">
        <v>22.809119157000001</v>
      </c>
      <c r="H108" s="21" t="s">
        <v>213</v>
      </c>
      <c r="I108" s="6">
        <v>29.94</v>
      </c>
      <c r="J108" s="6">
        <v>27.29</v>
      </c>
      <c r="K108" s="91" t="str">
        <f t="shared" si="22"/>
        <v>Yes</v>
      </c>
    </row>
    <row r="109" spans="1:11" x14ac:dyDescent="0.25">
      <c r="A109" s="110" t="s">
        <v>912</v>
      </c>
      <c r="B109" s="21" t="s">
        <v>213</v>
      </c>
      <c r="C109" s="53">
        <v>2.0389023391999999</v>
      </c>
      <c r="D109" s="5" t="str">
        <f t="shared" si="19"/>
        <v>N/A</v>
      </c>
      <c r="E109" s="5">
        <v>3.3519795608999998</v>
      </c>
      <c r="F109" s="5" t="str">
        <f t="shared" si="20"/>
        <v>N/A</v>
      </c>
      <c r="G109" s="4">
        <v>3.8505494956000001</v>
      </c>
      <c r="H109" s="5" t="str">
        <f t="shared" si="21"/>
        <v>N/A</v>
      </c>
      <c r="I109" s="6">
        <v>64.400000000000006</v>
      </c>
      <c r="J109" s="6">
        <v>14.87</v>
      </c>
      <c r="K109" s="91" t="str">
        <f t="shared" si="22"/>
        <v>Yes</v>
      </c>
    </row>
    <row r="110" spans="1:11" x14ac:dyDescent="0.25">
      <c r="A110" s="110" t="s">
        <v>913</v>
      </c>
      <c r="B110" s="21" t="s">
        <v>213</v>
      </c>
      <c r="C110" s="53">
        <v>3.5253558999999999E-3</v>
      </c>
      <c r="D110" s="5" t="str">
        <f t="shared" si="19"/>
        <v>N/A</v>
      </c>
      <c r="E110" s="5">
        <v>5.2481304999999999E-3</v>
      </c>
      <c r="F110" s="5" t="str">
        <f t="shared" si="20"/>
        <v>N/A</v>
      </c>
      <c r="G110" s="4">
        <v>8.3026322E-3</v>
      </c>
      <c r="H110" s="5" t="str">
        <f t="shared" si="21"/>
        <v>N/A</v>
      </c>
      <c r="I110" s="6">
        <v>48.87</v>
      </c>
      <c r="J110" s="6">
        <v>58.2</v>
      </c>
      <c r="K110" s="91" t="str">
        <f t="shared" si="22"/>
        <v>No</v>
      </c>
    </row>
    <row r="111" spans="1:11" x14ac:dyDescent="0.25">
      <c r="A111" s="110" t="s">
        <v>914</v>
      </c>
      <c r="B111" s="21" t="s">
        <v>213</v>
      </c>
      <c r="C111" s="53">
        <v>0.83881182300000001</v>
      </c>
      <c r="D111" s="5" t="str">
        <f t="shared" si="19"/>
        <v>N/A</v>
      </c>
      <c r="E111" s="5">
        <v>0.34291469089999999</v>
      </c>
      <c r="F111" s="5" t="str">
        <f t="shared" si="20"/>
        <v>N/A</v>
      </c>
      <c r="G111" s="4">
        <v>0.15557583580000001</v>
      </c>
      <c r="H111" s="5" t="str">
        <f t="shared" si="21"/>
        <v>N/A</v>
      </c>
      <c r="I111" s="6">
        <v>-59.1</v>
      </c>
      <c r="J111" s="6">
        <v>-54.6</v>
      </c>
      <c r="K111" s="91" t="str">
        <f t="shared" si="22"/>
        <v>No</v>
      </c>
    </row>
    <row r="112" spans="1:11" x14ac:dyDescent="0.25">
      <c r="A112" s="110" t="s">
        <v>915</v>
      </c>
      <c r="B112" s="21" t="s">
        <v>213</v>
      </c>
      <c r="C112" s="53">
        <v>1.8981951389</v>
      </c>
      <c r="D112" s="5" t="str">
        <f t="shared" si="19"/>
        <v>N/A</v>
      </c>
      <c r="E112" s="5">
        <v>3.3393489290999998</v>
      </c>
      <c r="F112" s="5" t="str">
        <f t="shared" si="20"/>
        <v>N/A</v>
      </c>
      <c r="G112" s="4">
        <v>4.4147989593999997</v>
      </c>
      <c r="H112" s="5" t="str">
        <f t="shared" si="21"/>
        <v>N/A</v>
      </c>
      <c r="I112" s="6">
        <v>75.92</v>
      </c>
      <c r="J112" s="6">
        <v>32.21</v>
      </c>
      <c r="K112" s="91" t="str">
        <f t="shared" si="22"/>
        <v>No</v>
      </c>
    </row>
    <row r="113" spans="1:11" x14ac:dyDescent="0.25">
      <c r="A113" s="110" t="s">
        <v>916</v>
      </c>
      <c r="B113" s="21" t="s">
        <v>213</v>
      </c>
      <c r="C113" s="53">
        <v>0</v>
      </c>
      <c r="D113" s="5" t="str">
        <f t="shared" si="19"/>
        <v>N/A</v>
      </c>
      <c r="E113" s="5">
        <v>9.2337999999999996E-5</v>
      </c>
      <c r="F113" s="5" t="str">
        <f t="shared" si="20"/>
        <v>N/A</v>
      </c>
      <c r="G113" s="4">
        <v>9.7837890000000011E-4</v>
      </c>
      <c r="H113" s="5" t="str">
        <f t="shared" si="21"/>
        <v>N/A</v>
      </c>
      <c r="I113" s="6" t="s">
        <v>1747</v>
      </c>
      <c r="J113" s="6">
        <v>959.6</v>
      </c>
      <c r="K113" s="91" t="str">
        <f t="shared" si="22"/>
        <v>No</v>
      </c>
    </row>
    <row r="114" spans="1:11" x14ac:dyDescent="0.25">
      <c r="A114" s="110" t="s">
        <v>917</v>
      </c>
      <c r="B114" s="21" t="s">
        <v>213</v>
      </c>
      <c r="C114" s="53">
        <v>1.0069367111</v>
      </c>
      <c r="D114" s="5" t="str">
        <f t="shared" si="19"/>
        <v>N/A</v>
      </c>
      <c r="E114" s="5">
        <v>1.1960560459</v>
      </c>
      <c r="F114" s="5" t="str">
        <f t="shared" si="20"/>
        <v>N/A</v>
      </c>
      <c r="G114" s="4">
        <v>1.2938330738999999</v>
      </c>
      <c r="H114" s="5" t="str">
        <f t="shared" si="21"/>
        <v>N/A</v>
      </c>
      <c r="I114" s="6">
        <v>18.78</v>
      </c>
      <c r="J114" s="6">
        <v>8.1750000000000007</v>
      </c>
      <c r="K114" s="91" t="str">
        <f t="shared" si="22"/>
        <v>Yes</v>
      </c>
    </row>
    <row r="115" spans="1:11" x14ac:dyDescent="0.25">
      <c r="A115" s="110" t="s">
        <v>918</v>
      </c>
      <c r="B115" s="21" t="s">
        <v>213</v>
      </c>
      <c r="C115" s="53">
        <v>1.6757000520000001</v>
      </c>
      <c r="D115" s="5" t="str">
        <f t="shared" si="19"/>
        <v>N/A</v>
      </c>
      <c r="E115" s="5">
        <v>0.69112443810000002</v>
      </c>
      <c r="F115" s="5" t="str">
        <f t="shared" si="20"/>
        <v>N/A</v>
      </c>
      <c r="G115" s="4">
        <v>0.71406203629999998</v>
      </c>
      <c r="H115" s="5" t="str">
        <f t="shared" si="21"/>
        <v>N/A</v>
      </c>
      <c r="I115" s="6">
        <v>-58.8</v>
      </c>
      <c r="J115" s="6">
        <v>3.319</v>
      </c>
      <c r="K115" s="91" t="str">
        <f t="shared" si="22"/>
        <v>Yes</v>
      </c>
    </row>
    <row r="116" spans="1:11" x14ac:dyDescent="0.25">
      <c r="A116" s="110" t="s">
        <v>919</v>
      </c>
      <c r="B116" s="21" t="s">
        <v>213</v>
      </c>
      <c r="C116" s="53">
        <v>2.4270863782999998</v>
      </c>
      <c r="D116" s="5" t="str">
        <f t="shared" si="19"/>
        <v>N/A</v>
      </c>
      <c r="E116" s="5">
        <v>3.5105724019000002</v>
      </c>
      <c r="F116" s="5" t="str">
        <f t="shared" si="20"/>
        <v>N/A</v>
      </c>
      <c r="G116" s="4">
        <v>6.2254742827999996</v>
      </c>
      <c r="H116" s="5" t="str">
        <f t="shared" si="21"/>
        <v>N/A</v>
      </c>
      <c r="I116" s="6">
        <v>44.64</v>
      </c>
      <c r="J116" s="6">
        <v>77.34</v>
      </c>
      <c r="K116" s="91" t="str">
        <f t="shared" si="22"/>
        <v>No</v>
      </c>
    </row>
    <row r="117" spans="1:11" x14ac:dyDescent="0.25">
      <c r="A117" s="110" t="s">
        <v>920</v>
      </c>
      <c r="B117" s="21" t="s">
        <v>213</v>
      </c>
      <c r="C117" s="53">
        <v>0.185540812</v>
      </c>
      <c r="D117" s="5" t="str">
        <f t="shared" si="19"/>
        <v>N/A</v>
      </c>
      <c r="E117" s="5">
        <v>0.44908072189999998</v>
      </c>
      <c r="F117" s="5" t="str">
        <f t="shared" si="20"/>
        <v>N/A</v>
      </c>
      <c r="G117" s="4">
        <v>0.57240092279999999</v>
      </c>
      <c r="H117" s="5" t="str">
        <f t="shared" si="21"/>
        <v>N/A</v>
      </c>
      <c r="I117" s="6">
        <v>142</v>
      </c>
      <c r="J117" s="6">
        <v>27.46</v>
      </c>
      <c r="K117" s="91" t="str">
        <f t="shared" si="22"/>
        <v>Yes</v>
      </c>
    </row>
    <row r="118" spans="1:11" x14ac:dyDescent="0.25">
      <c r="A118" s="110" t="s">
        <v>921</v>
      </c>
      <c r="B118" s="21" t="s">
        <v>213</v>
      </c>
      <c r="C118" s="53">
        <v>3.7146329098000002</v>
      </c>
      <c r="D118" s="5" t="str">
        <f t="shared" si="19"/>
        <v>N/A</v>
      </c>
      <c r="E118" s="5">
        <v>5.0320927642999997</v>
      </c>
      <c r="F118" s="5" t="str">
        <f t="shared" si="20"/>
        <v>N/A</v>
      </c>
      <c r="G118" s="4">
        <v>5.5731435396000002</v>
      </c>
      <c r="H118" s="5" t="str">
        <f t="shared" si="21"/>
        <v>N/A</v>
      </c>
      <c r="I118" s="6">
        <v>35.47</v>
      </c>
      <c r="J118" s="6">
        <v>10.75</v>
      </c>
      <c r="K118" s="91" t="str">
        <f t="shared" si="22"/>
        <v>Yes</v>
      </c>
    </row>
    <row r="119" spans="1:11" x14ac:dyDescent="0.25">
      <c r="A119" s="110" t="s">
        <v>922</v>
      </c>
      <c r="B119" s="21" t="s">
        <v>213</v>
      </c>
      <c r="C119" s="53">
        <v>12.676806146000001</v>
      </c>
      <c r="D119" s="5" t="str">
        <f t="shared" si="19"/>
        <v>N/A</v>
      </c>
      <c r="E119" s="5">
        <v>21.847126970000001</v>
      </c>
      <c r="F119" s="5" t="str">
        <f t="shared" si="20"/>
        <v>N/A</v>
      </c>
      <c r="G119" s="4">
        <v>24.881305311999999</v>
      </c>
      <c r="H119" s="5" t="str">
        <f t="shared" si="21"/>
        <v>N/A</v>
      </c>
      <c r="I119" s="6">
        <v>72.34</v>
      </c>
      <c r="J119" s="6">
        <v>13.89</v>
      </c>
      <c r="K119" s="91" t="str">
        <f t="shared" si="22"/>
        <v>Yes</v>
      </c>
    </row>
    <row r="120" spans="1:11" x14ac:dyDescent="0.25">
      <c r="A120" s="110" t="s">
        <v>923</v>
      </c>
      <c r="B120" s="21" t="s">
        <v>213</v>
      </c>
      <c r="C120" s="53">
        <v>12.078561021000001</v>
      </c>
      <c r="D120" s="5" t="str">
        <f t="shared" si="19"/>
        <v>N/A</v>
      </c>
      <c r="E120" s="5">
        <v>20.433876734999998</v>
      </c>
      <c r="F120" s="5" t="str">
        <f t="shared" si="20"/>
        <v>N/A</v>
      </c>
      <c r="G120" s="4">
        <v>23.226654248999999</v>
      </c>
      <c r="H120" s="5" t="str">
        <f t="shared" si="21"/>
        <v>N/A</v>
      </c>
      <c r="I120" s="6">
        <v>69.17</v>
      </c>
      <c r="J120" s="6">
        <v>13.67</v>
      </c>
      <c r="K120" s="91" t="str">
        <f t="shared" si="22"/>
        <v>Yes</v>
      </c>
    </row>
    <row r="121" spans="1:11" x14ac:dyDescent="0.25">
      <c r="A121" s="110" t="s">
        <v>924</v>
      </c>
      <c r="B121" s="21" t="s">
        <v>213</v>
      </c>
      <c r="C121" s="53">
        <v>0.32735222920000001</v>
      </c>
      <c r="D121" s="5" t="str">
        <f t="shared" si="19"/>
        <v>N/A</v>
      </c>
      <c r="E121" s="5">
        <v>0.6804601522</v>
      </c>
      <c r="F121" s="5" t="str">
        <f t="shared" si="20"/>
        <v>N/A</v>
      </c>
      <c r="G121" s="4">
        <v>0.86543050300000002</v>
      </c>
      <c r="H121" s="5" t="str">
        <f t="shared" si="21"/>
        <v>N/A</v>
      </c>
      <c r="I121" s="6">
        <v>107.9</v>
      </c>
      <c r="J121" s="6">
        <v>27.18</v>
      </c>
      <c r="K121" s="91" t="str">
        <f t="shared" si="22"/>
        <v>Yes</v>
      </c>
    </row>
    <row r="122" spans="1:11" x14ac:dyDescent="0.25">
      <c r="A122" s="110" t="s">
        <v>925</v>
      </c>
      <c r="B122" s="21" t="s">
        <v>213</v>
      </c>
      <c r="C122" s="53">
        <v>1.7460315000000001E-3</v>
      </c>
      <c r="D122" s="5" t="str">
        <f t="shared" si="19"/>
        <v>N/A</v>
      </c>
      <c r="E122" s="5">
        <v>2.8700476999999999E-3</v>
      </c>
      <c r="F122" s="5" t="str">
        <f t="shared" si="20"/>
        <v>N/A</v>
      </c>
      <c r="G122" s="4">
        <v>3.6281551000000001E-3</v>
      </c>
      <c r="H122" s="5" t="str">
        <f t="shared" si="21"/>
        <v>N/A</v>
      </c>
      <c r="I122" s="6">
        <v>64.38</v>
      </c>
      <c r="J122" s="6">
        <v>26.41</v>
      </c>
      <c r="K122" s="91" t="str">
        <f t="shared" si="22"/>
        <v>Yes</v>
      </c>
    </row>
    <row r="123" spans="1:11" x14ac:dyDescent="0.25">
      <c r="A123" s="110" t="s">
        <v>926</v>
      </c>
      <c r="B123" s="21" t="s">
        <v>213</v>
      </c>
      <c r="C123" s="53">
        <v>0</v>
      </c>
      <c r="D123" s="5" t="str">
        <f t="shared" si="19"/>
        <v>N/A</v>
      </c>
      <c r="E123" s="5">
        <v>0.40647050439999999</v>
      </c>
      <c r="F123" s="5" t="str">
        <f t="shared" si="20"/>
        <v>N/A</v>
      </c>
      <c r="G123" s="4">
        <v>0.4289104446</v>
      </c>
      <c r="H123" s="5" t="str">
        <f t="shared" si="21"/>
        <v>N/A</v>
      </c>
      <c r="I123" s="6" t="s">
        <v>1747</v>
      </c>
      <c r="J123" s="6">
        <v>5.5209999999999999</v>
      </c>
      <c r="K123" s="91" t="str">
        <f t="shared" si="22"/>
        <v>Yes</v>
      </c>
    </row>
    <row r="124" spans="1:11" x14ac:dyDescent="0.25">
      <c r="A124" s="110" t="s">
        <v>927</v>
      </c>
      <c r="B124" s="21" t="s">
        <v>213</v>
      </c>
      <c r="C124" s="53">
        <v>4.1181557600000002E-2</v>
      </c>
      <c r="D124" s="5" t="str">
        <f t="shared" si="19"/>
        <v>N/A</v>
      </c>
      <c r="E124" s="5">
        <v>8.9672339200000006E-2</v>
      </c>
      <c r="F124" s="5" t="str">
        <f t="shared" si="20"/>
        <v>N/A</v>
      </c>
      <c r="G124" s="4">
        <v>0.114940838</v>
      </c>
      <c r="H124" s="5" t="str">
        <f t="shared" si="21"/>
        <v>N/A</v>
      </c>
      <c r="I124" s="6">
        <v>117.7</v>
      </c>
      <c r="J124" s="6">
        <v>28.18</v>
      </c>
      <c r="K124" s="91" t="str">
        <f t="shared" si="22"/>
        <v>Yes</v>
      </c>
    </row>
    <row r="125" spans="1:11" x14ac:dyDescent="0.25">
      <c r="A125" s="110" t="s">
        <v>928</v>
      </c>
      <c r="B125" s="21" t="s">
        <v>213</v>
      </c>
      <c r="C125" s="53">
        <v>1.23674146E-2</v>
      </c>
      <c r="D125" s="5" t="str">
        <f t="shared" si="19"/>
        <v>N/A</v>
      </c>
      <c r="E125" s="5">
        <v>6.1692401700000003E-2</v>
      </c>
      <c r="F125" s="5" t="str">
        <f t="shared" si="20"/>
        <v>N/A</v>
      </c>
      <c r="G125" s="4">
        <v>6.7691591100000004E-2</v>
      </c>
      <c r="H125" s="5" t="str">
        <f t="shared" si="21"/>
        <v>N/A</v>
      </c>
      <c r="I125" s="6">
        <v>398.8</v>
      </c>
      <c r="J125" s="6">
        <v>9.7240000000000002</v>
      </c>
      <c r="K125" s="91" t="str">
        <f t="shared" si="22"/>
        <v>Yes</v>
      </c>
    </row>
    <row r="126" spans="1:11" x14ac:dyDescent="0.25">
      <c r="A126" s="110" t="s">
        <v>929</v>
      </c>
      <c r="B126" s="21" t="s">
        <v>213</v>
      </c>
      <c r="C126" s="53">
        <v>8.0088095000000002E-3</v>
      </c>
      <c r="D126" s="5" t="str">
        <f t="shared" si="19"/>
        <v>N/A</v>
      </c>
      <c r="E126" s="5">
        <v>1.8033163599999999E-2</v>
      </c>
      <c r="F126" s="5" t="str">
        <f t="shared" si="20"/>
        <v>N/A</v>
      </c>
      <c r="G126" s="4">
        <v>2.8498683E-2</v>
      </c>
      <c r="H126" s="5" t="str">
        <f t="shared" si="21"/>
        <v>N/A</v>
      </c>
      <c r="I126" s="6">
        <v>125.2</v>
      </c>
      <c r="J126" s="6">
        <v>58.03</v>
      </c>
      <c r="K126" s="91" t="str">
        <f t="shared" si="22"/>
        <v>No</v>
      </c>
    </row>
    <row r="127" spans="1:11" x14ac:dyDescent="0.25">
      <c r="A127" s="110" t="s">
        <v>930</v>
      </c>
      <c r="B127" s="21" t="s">
        <v>213</v>
      </c>
      <c r="C127" s="53">
        <v>0</v>
      </c>
      <c r="D127" s="5" t="str">
        <f t="shared" si="19"/>
        <v>N/A</v>
      </c>
      <c r="E127" s="5">
        <v>0</v>
      </c>
      <c r="F127" s="5" t="str">
        <f t="shared" si="20"/>
        <v>N/A</v>
      </c>
      <c r="G127" s="4">
        <v>0</v>
      </c>
      <c r="H127" s="5" t="str">
        <f t="shared" si="21"/>
        <v>N/A</v>
      </c>
      <c r="I127" s="6" t="s">
        <v>1747</v>
      </c>
      <c r="J127" s="6" t="s">
        <v>1747</v>
      </c>
      <c r="K127" s="91" t="str">
        <f t="shared" si="22"/>
        <v>N/A</v>
      </c>
    </row>
    <row r="128" spans="1:11" x14ac:dyDescent="0.25">
      <c r="A128" s="110" t="s">
        <v>931</v>
      </c>
      <c r="B128" s="21" t="s">
        <v>213</v>
      </c>
      <c r="C128" s="53">
        <v>3.6992200000000001E-5</v>
      </c>
      <c r="D128" s="5" t="str">
        <f t="shared" si="19"/>
        <v>N/A</v>
      </c>
      <c r="E128" s="5">
        <v>1.3093836000000001E-3</v>
      </c>
      <c r="F128" s="5" t="str">
        <f t="shared" si="20"/>
        <v>N/A</v>
      </c>
      <c r="G128" s="4">
        <v>2.5971204000000002E-3</v>
      </c>
      <c r="H128" s="5" t="str">
        <f t="shared" si="21"/>
        <v>N/A</v>
      </c>
      <c r="I128" s="6">
        <v>3440</v>
      </c>
      <c r="J128" s="6">
        <v>98.35</v>
      </c>
      <c r="K128" s="91" t="str">
        <f t="shared" si="22"/>
        <v>No</v>
      </c>
    </row>
    <row r="129" spans="1:11" x14ac:dyDescent="0.25">
      <c r="A129" s="110" t="s">
        <v>932</v>
      </c>
      <c r="B129" s="21" t="s">
        <v>213</v>
      </c>
      <c r="C129" s="53">
        <v>2.3120099999999999E-5</v>
      </c>
      <c r="D129" s="5" t="str">
        <f t="shared" si="19"/>
        <v>N/A</v>
      </c>
      <c r="E129" s="5">
        <v>6.3577000000000005E-5</v>
      </c>
      <c r="F129" s="5" t="str">
        <f t="shared" si="20"/>
        <v>N/A</v>
      </c>
      <c r="G129" s="4">
        <v>1.5966600000000001E-4</v>
      </c>
      <c r="H129" s="5" t="str">
        <f t="shared" si="21"/>
        <v>N/A</v>
      </c>
      <c r="I129" s="6">
        <v>175</v>
      </c>
      <c r="J129" s="6">
        <v>151.1</v>
      </c>
      <c r="K129" s="91" t="str">
        <f t="shared" si="22"/>
        <v>No</v>
      </c>
    </row>
    <row r="130" spans="1:11" x14ac:dyDescent="0.25">
      <c r="A130" s="117" t="s">
        <v>933</v>
      </c>
      <c r="B130" s="99" t="s">
        <v>213</v>
      </c>
      <c r="C130" s="118">
        <v>0.2075289709</v>
      </c>
      <c r="D130" s="100" t="str">
        <f t="shared" si="19"/>
        <v>N/A</v>
      </c>
      <c r="E130" s="100">
        <v>0.1526786658</v>
      </c>
      <c r="F130" s="100" t="str">
        <f t="shared" si="20"/>
        <v>N/A</v>
      </c>
      <c r="G130" s="104">
        <v>0.1427940627</v>
      </c>
      <c r="H130" s="100" t="str">
        <f t="shared" si="21"/>
        <v>N/A</v>
      </c>
      <c r="I130" s="101">
        <v>-26.4</v>
      </c>
      <c r="J130" s="101">
        <v>-6.47</v>
      </c>
      <c r="K130" s="102" t="str">
        <f t="shared" si="22"/>
        <v>Yes</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52</v>
      </c>
      <c r="D6" s="5" t="str">
        <f>IF($B6="N/A","N/A",IF(C6&gt;15,"No",IF(C6&lt;-15,"No","Yes")))</f>
        <v>N/A</v>
      </c>
      <c r="E6" s="22">
        <v>34</v>
      </c>
      <c r="F6" s="5" t="str">
        <f>IF($B6="N/A","N/A",IF(E6&gt;15,"No",IF(E6&lt;-15,"No","Yes")))</f>
        <v>N/A</v>
      </c>
      <c r="G6" s="22">
        <v>132394</v>
      </c>
      <c r="H6" s="5" t="str">
        <f>IF($B6="N/A","N/A",IF(G6&gt;15,"No",IF(G6&lt;-15,"No","Yes")))</f>
        <v>N/A</v>
      </c>
      <c r="I6" s="6">
        <v>-34.6</v>
      </c>
      <c r="J6" s="6">
        <v>389000</v>
      </c>
      <c r="K6" s="91" t="str">
        <f t="shared" ref="K6:K13" si="0">IF(J6="Div by 0", "N/A", IF(J6="N/A","N/A", IF(J6&gt;30, "No", IF(J6&lt;-30, "No", "Yes"))))</f>
        <v>No</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35.576923076999996</v>
      </c>
      <c r="D9" s="5" t="str">
        <f t="shared" ref="D9:D17" si="1">IF($B9="N/A","N/A",IF(C9&gt;15,"No",IF(C9&lt;-15,"No","Yes")))</f>
        <v>N/A</v>
      </c>
      <c r="E9" s="23">
        <v>669.64705881999998</v>
      </c>
      <c r="F9" s="5" t="str">
        <f>IF($B9="N/A","N/A",IF(E9&gt;15,"No",IF(E9&lt;-15,"No","Yes")))</f>
        <v>N/A</v>
      </c>
      <c r="G9" s="23">
        <v>57.749346647000003</v>
      </c>
      <c r="H9" s="5" t="str">
        <f>IF($B9="N/A","N/A",IF(G9&gt;15,"No",IF(G9&lt;-15,"No","Yes")))</f>
        <v>N/A</v>
      </c>
      <c r="I9" s="6">
        <v>1782</v>
      </c>
      <c r="J9" s="6">
        <v>-91.4</v>
      </c>
      <c r="K9" s="91" t="str">
        <f t="shared" si="0"/>
        <v>No</v>
      </c>
    </row>
    <row r="10" spans="1:11" x14ac:dyDescent="0.25">
      <c r="A10" s="110" t="s">
        <v>16</v>
      </c>
      <c r="B10" s="21" t="s">
        <v>213</v>
      </c>
      <c r="C10" s="44">
        <v>59.615384615000004</v>
      </c>
      <c r="D10" s="5" t="str">
        <f t="shared" si="1"/>
        <v>N/A</v>
      </c>
      <c r="E10" s="4">
        <v>14.705882353</v>
      </c>
      <c r="F10" s="5" t="str">
        <f>IF($B10="N/A","N/A",IF(E10&gt;15,"No",IF(E10&lt;-15,"No","Yes")))</f>
        <v>N/A</v>
      </c>
      <c r="G10" s="4">
        <v>1.4570146683</v>
      </c>
      <c r="H10" s="5" t="str">
        <f>IF($B10="N/A","N/A",IF(G10&gt;15,"No",IF(G10&lt;-15,"No","Yes")))</f>
        <v>N/A</v>
      </c>
      <c r="I10" s="6">
        <v>-75.3</v>
      </c>
      <c r="J10" s="6">
        <v>-90.1</v>
      </c>
      <c r="K10" s="91" t="str">
        <f t="shared" si="0"/>
        <v>No</v>
      </c>
    </row>
    <row r="11" spans="1:11" x14ac:dyDescent="0.25">
      <c r="A11" s="110" t="s">
        <v>36</v>
      </c>
      <c r="B11" s="21" t="s">
        <v>213</v>
      </c>
      <c r="C11" s="44" t="s">
        <v>1747</v>
      </c>
      <c r="D11" s="5" t="str">
        <f t="shared" si="1"/>
        <v>N/A</v>
      </c>
      <c r="E11" s="4">
        <v>0</v>
      </c>
      <c r="F11" s="5" t="str">
        <f>IF($B11="N/A","N/A",IF(E11&gt;15,"No",IF(E11&lt;-15,"No","Yes")))</f>
        <v>N/A</v>
      </c>
      <c r="G11" s="4">
        <v>4.9432623299999999E-2</v>
      </c>
      <c r="H11" s="5" t="str">
        <f>IF($B11="N/A","N/A",IF(G11&gt;15,"No",IF(G11&lt;-15,"No","Yes")))</f>
        <v>N/A</v>
      </c>
      <c r="I11" s="6" t="s">
        <v>1747</v>
      </c>
      <c r="J11" s="6" t="s">
        <v>1747</v>
      </c>
      <c r="K11" s="91" t="str">
        <f t="shared" si="0"/>
        <v>N/A</v>
      </c>
    </row>
    <row r="12" spans="1:11" x14ac:dyDescent="0.25">
      <c r="A12" s="110" t="s">
        <v>37</v>
      </c>
      <c r="B12" s="21" t="s">
        <v>213</v>
      </c>
      <c r="C12" s="44" t="s">
        <v>1747</v>
      </c>
      <c r="D12" s="5" t="str">
        <f t="shared" si="1"/>
        <v>N/A</v>
      </c>
      <c r="E12" s="4" t="s">
        <v>1747</v>
      </c>
      <c r="F12" s="5" t="str">
        <f>IF($B12="N/A","N/A",IF(E12&gt;15,"No",IF(E12&lt;-15,"No","Yes")))</f>
        <v>N/A</v>
      </c>
      <c r="G12" s="4">
        <v>8.4474885845000003</v>
      </c>
      <c r="H12" s="5" t="str">
        <f>IF($B12="N/A","N/A",IF(G12&gt;15,"No",IF(G12&lt;-15,"No","Yes")))</f>
        <v>N/A</v>
      </c>
      <c r="I12" s="6" t="s">
        <v>1747</v>
      </c>
      <c r="J12" s="6" t="s">
        <v>1747</v>
      </c>
      <c r="K12" s="91" t="str">
        <f t="shared" si="0"/>
        <v>N/A</v>
      </c>
    </row>
    <row r="13" spans="1:11" x14ac:dyDescent="0.25">
      <c r="A13" s="110" t="s">
        <v>38</v>
      </c>
      <c r="B13" s="21" t="s">
        <v>213</v>
      </c>
      <c r="C13" s="44">
        <v>59.615384615000004</v>
      </c>
      <c r="D13" s="5" t="str">
        <f t="shared" si="1"/>
        <v>N/A</v>
      </c>
      <c r="E13" s="4">
        <v>100</v>
      </c>
      <c r="F13" s="5" t="str">
        <f>IF($B13="N/A","N/A",IF(E13&gt;15,"No",IF(E13&lt;-15,"No","Yes")))</f>
        <v>N/A</v>
      </c>
      <c r="G13" s="4">
        <v>4.5133543484</v>
      </c>
      <c r="H13" s="5" t="str">
        <f>IF($B13="N/A","N/A",IF(G13&gt;15,"No",IF(G13&lt;-15,"No","Yes")))</f>
        <v>N/A</v>
      </c>
      <c r="I13" s="6">
        <v>67.739999999999995</v>
      </c>
      <c r="J13" s="6">
        <v>-95.5</v>
      </c>
      <c r="K13" s="91" t="str">
        <f t="shared" si="0"/>
        <v>No</v>
      </c>
    </row>
    <row r="14" spans="1:11" x14ac:dyDescent="0.25">
      <c r="A14" s="110" t="s">
        <v>673</v>
      </c>
      <c r="B14" s="21" t="s">
        <v>213</v>
      </c>
      <c r="C14" s="44">
        <v>9.6153846154</v>
      </c>
      <c r="D14" s="5" t="str">
        <f t="shared" si="1"/>
        <v>N/A</v>
      </c>
      <c r="E14" s="4">
        <v>0</v>
      </c>
      <c r="F14" s="5" t="str">
        <f t="shared" ref="F14:F33" si="2">IF($B14="N/A","N/A",IF(E14&gt;15,"No",IF(E14&lt;-15,"No","Yes")))</f>
        <v>N/A</v>
      </c>
      <c r="G14" s="4">
        <v>6.7571037962</v>
      </c>
      <c r="H14" s="5" t="str">
        <f t="shared" ref="H14:H33" si="3">IF($B14="N/A","N/A",IF(G14&gt;15,"No",IF(G14&lt;-15,"No","Yes")))</f>
        <v>N/A</v>
      </c>
      <c r="I14" s="6">
        <v>-100</v>
      </c>
      <c r="J14" s="6" t="s">
        <v>1747</v>
      </c>
      <c r="K14" s="91" t="str">
        <f t="shared" ref="K14:K30" si="4">IF(J14="Div by 0", "N/A", IF(J14="N/A","N/A", IF(J14&gt;30, "No", IF(J14&lt;-30, "No", "Yes"))))</f>
        <v>N/A</v>
      </c>
    </row>
    <row r="15" spans="1:11" x14ac:dyDescent="0.25">
      <c r="A15" s="110" t="s">
        <v>674</v>
      </c>
      <c r="B15" s="21" t="s">
        <v>213</v>
      </c>
      <c r="C15" s="44">
        <v>0</v>
      </c>
      <c r="D15" s="5" t="str">
        <f t="shared" si="1"/>
        <v>N/A</v>
      </c>
      <c r="E15" s="4">
        <v>0</v>
      </c>
      <c r="F15" s="5" t="str">
        <f t="shared" si="2"/>
        <v>N/A</v>
      </c>
      <c r="G15" s="4">
        <v>2.8634228137000002</v>
      </c>
      <c r="H15" s="5" t="str">
        <f t="shared" si="3"/>
        <v>N/A</v>
      </c>
      <c r="I15" s="6" t="s">
        <v>1747</v>
      </c>
      <c r="J15" s="6" t="s">
        <v>1747</v>
      </c>
      <c r="K15" s="91" t="str">
        <f t="shared" si="4"/>
        <v>N/A</v>
      </c>
    </row>
    <row r="16" spans="1:11" x14ac:dyDescent="0.25">
      <c r="A16" s="110" t="s">
        <v>379</v>
      </c>
      <c r="B16" s="21" t="s">
        <v>213</v>
      </c>
      <c r="C16" s="44">
        <v>0</v>
      </c>
      <c r="D16" s="5" t="str">
        <f t="shared" si="1"/>
        <v>N/A</v>
      </c>
      <c r="E16" s="4">
        <v>85.294117646999993</v>
      </c>
      <c r="F16" s="5" t="str">
        <f t="shared" si="2"/>
        <v>N/A</v>
      </c>
      <c r="G16" s="4">
        <v>68.75915827</v>
      </c>
      <c r="H16" s="5" t="str">
        <f t="shared" si="3"/>
        <v>N/A</v>
      </c>
      <c r="I16" s="6" t="s">
        <v>1747</v>
      </c>
      <c r="J16" s="6">
        <v>-19.399999999999999</v>
      </c>
      <c r="K16" s="91" t="str">
        <f t="shared" si="4"/>
        <v>Yes</v>
      </c>
    </row>
    <row r="17" spans="1:11" x14ac:dyDescent="0.25">
      <c r="A17" s="110" t="s">
        <v>380</v>
      </c>
      <c r="B17" s="21" t="s">
        <v>213</v>
      </c>
      <c r="C17" s="44">
        <v>0</v>
      </c>
      <c r="D17" s="5" t="str">
        <f t="shared" si="1"/>
        <v>N/A</v>
      </c>
      <c r="E17" s="4">
        <v>0</v>
      </c>
      <c r="F17" s="5" t="str">
        <f t="shared" si="2"/>
        <v>N/A</v>
      </c>
      <c r="G17" s="4">
        <v>0.26889436080000001</v>
      </c>
      <c r="H17" s="5" t="str">
        <f t="shared" si="3"/>
        <v>N/A</v>
      </c>
      <c r="I17" s="6" t="s">
        <v>1747</v>
      </c>
      <c r="J17" s="6" t="s">
        <v>1747</v>
      </c>
      <c r="K17" s="91" t="str">
        <f t="shared" si="4"/>
        <v>N/A</v>
      </c>
    </row>
    <row r="18" spans="1:11" x14ac:dyDescent="0.25">
      <c r="A18" s="110" t="s">
        <v>381</v>
      </c>
      <c r="B18" s="21" t="s">
        <v>213</v>
      </c>
      <c r="C18" s="44">
        <v>0</v>
      </c>
      <c r="D18" s="5" t="str">
        <f t="shared" ref="D18:D33" si="5">IF($B18="N/A","N/A",IF(C18&gt;15,"No",IF(C18&lt;-15,"No","Yes")))</f>
        <v>N/A</v>
      </c>
      <c r="E18" s="4">
        <v>0</v>
      </c>
      <c r="F18" s="5" t="str">
        <f t="shared" si="2"/>
        <v>N/A</v>
      </c>
      <c r="G18" s="4">
        <v>0.3308307023</v>
      </c>
      <c r="H18" s="5" t="str">
        <f t="shared" si="3"/>
        <v>N/A</v>
      </c>
      <c r="I18" s="6" t="s">
        <v>1747</v>
      </c>
      <c r="J18" s="6" t="s">
        <v>1747</v>
      </c>
      <c r="K18" s="91" t="str">
        <f t="shared" si="4"/>
        <v>N/A</v>
      </c>
    </row>
    <row r="19" spans="1:11" x14ac:dyDescent="0.25">
      <c r="A19" s="110" t="s">
        <v>382</v>
      </c>
      <c r="B19" s="21" t="s">
        <v>213</v>
      </c>
      <c r="C19" s="44">
        <v>3.8461538462</v>
      </c>
      <c r="D19" s="5" t="str">
        <f t="shared" si="5"/>
        <v>N/A</v>
      </c>
      <c r="E19" s="4">
        <v>0</v>
      </c>
      <c r="F19" s="5" t="str">
        <f t="shared" si="2"/>
        <v>N/A</v>
      </c>
      <c r="G19" s="4">
        <v>5.8439204193999998</v>
      </c>
      <c r="H19" s="5" t="str">
        <f t="shared" si="3"/>
        <v>N/A</v>
      </c>
      <c r="I19" s="6">
        <v>-100</v>
      </c>
      <c r="J19" s="6" t="s">
        <v>1747</v>
      </c>
      <c r="K19" s="91" t="str">
        <f t="shared" si="4"/>
        <v>N/A</v>
      </c>
    </row>
    <row r="20" spans="1:11" x14ac:dyDescent="0.25">
      <c r="A20" s="110" t="s">
        <v>384</v>
      </c>
      <c r="B20" s="21" t="s">
        <v>213</v>
      </c>
      <c r="C20" s="44">
        <v>0</v>
      </c>
      <c r="D20" s="5" t="str">
        <f t="shared" si="5"/>
        <v>N/A</v>
      </c>
      <c r="E20" s="4">
        <v>0</v>
      </c>
      <c r="F20" s="5" t="str">
        <f t="shared" si="2"/>
        <v>N/A</v>
      </c>
      <c r="G20" s="4">
        <v>1.43511035E-2</v>
      </c>
      <c r="H20" s="5" t="str">
        <f t="shared" si="3"/>
        <v>N/A</v>
      </c>
      <c r="I20" s="6" t="s">
        <v>1747</v>
      </c>
      <c r="J20" s="6" t="s">
        <v>1747</v>
      </c>
      <c r="K20" s="91" t="str">
        <f t="shared" si="4"/>
        <v>N/A</v>
      </c>
    </row>
    <row r="21" spans="1:11" x14ac:dyDescent="0.25">
      <c r="A21" s="110" t="s">
        <v>385</v>
      </c>
      <c r="B21" s="21" t="s">
        <v>213</v>
      </c>
      <c r="C21" s="44">
        <v>59.615384615000004</v>
      </c>
      <c r="D21" s="5" t="str">
        <f t="shared" si="5"/>
        <v>N/A</v>
      </c>
      <c r="E21" s="4">
        <v>14.705882353</v>
      </c>
      <c r="F21" s="5" t="str">
        <f t="shared" si="2"/>
        <v>N/A</v>
      </c>
      <c r="G21" s="4">
        <v>6.3635814312000001</v>
      </c>
      <c r="H21" s="5" t="str">
        <f t="shared" si="3"/>
        <v>N/A</v>
      </c>
      <c r="I21" s="6">
        <v>-75.3</v>
      </c>
      <c r="J21" s="6">
        <v>-56.7</v>
      </c>
      <c r="K21" s="91" t="str">
        <f t="shared" si="4"/>
        <v>No</v>
      </c>
    </row>
    <row r="22" spans="1:11" x14ac:dyDescent="0.25">
      <c r="A22" s="110" t="s">
        <v>386</v>
      </c>
      <c r="B22" s="21" t="s">
        <v>213</v>
      </c>
      <c r="C22" s="44">
        <v>21.153846154</v>
      </c>
      <c r="D22" s="5" t="str">
        <f t="shared" si="5"/>
        <v>N/A</v>
      </c>
      <c r="E22" s="4">
        <v>0</v>
      </c>
      <c r="F22" s="5" t="str">
        <f t="shared" si="2"/>
        <v>N/A</v>
      </c>
      <c r="G22" s="4">
        <v>3.2018067283999998</v>
      </c>
      <c r="H22" s="5" t="str">
        <f t="shared" si="3"/>
        <v>N/A</v>
      </c>
      <c r="I22" s="6">
        <v>-100</v>
      </c>
      <c r="J22" s="6" t="s">
        <v>1747</v>
      </c>
      <c r="K22" s="91" t="str">
        <f t="shared" si="4"/>
        <v>N/A</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0</v>
      </c>
      <c r="H24" s="5" t="str">
        <f t="shared" si="3"/>
        <v>N/A</v>
      </c>
      <c r="I24" s="6" t="s">
        <v>1747</v>
      </c>
      <c r="J24" s="6" t="s">
        <v>1747</v>
      </c>
      <c r="K24" s="91" t="str">
        <f t="shared" si="4"/>
        <v>N/A</v>
      </c>
    </row>
    <row r="25" spans="1:11" x14ac:dyDescent="0.25">
      <c r="A25" s="110" t="s">
        <v>391</v>
      </c>
      <c r="B25" s="21" t="s">
        <v>213</v>
      </c>
      <c r="C25" s="44">
        <v>0</v>
      </c>
      <c r="D25" s="5" t="str">
        <f t="shared" si="5"/>
        <v>N/A</v>
      </c>
      <c r="E25" s="4">
        <v>0</v>
      </c>
      <c r="F25" s="5" t="str">
        <f t="shared" si="2"/>
        <v>N/A</v>
      </c>
      <c r="G25" s="4">
        <v>1.3920570419</v>
      </c>
      <c r="H25" s="5" t="str">
        <f t="shared" si="3"/>
        <v>N/A</v>
      </c>
      <c r="I25" s="6" t="s">
        <v>1747</v>
      </c>
      <c r="J25" s="6" t="s">
        <v>1747</v>
      </c>
      <c r="K25" s="91" t="str">
        <f t="shared" si="4"/>
        <v>N/A</v>
      </c>
    </row>
    <row r="26" spans="1:11" x14ac:dyDescent="0.25">
      <c r="A26" s="110" t="s">
        <v>392</v>
      </c>
      <c r="B26" s="21" t="s">
        <v>213</v>
      </c>
      <c r="C26" s="44">
        <v>0</v>
      </c>
      <c r="D26" s="5" t="str">
        <f t="shared" si="5"/>
        <v>N/A</v>
      </c>
      <c r="E26" s="4">
        <v>0</v>
      </c>
      <c r="F26" s="5" t="str">
        <f t="shared" si="2"/>
        <v>N/A</v>
      </c>
      <c r="G26" s="4">
        <v>1.1828330589</v>
      </c>
      <c r="H26" s="5" t="str">
        <f t="shared" si="3"/>
        <v>N/A</v>
      </c>
      <c r="I26" s="6" t="s">
        <v>1747</v>
      </c>
      <c r="J26" s="6" t="s">
        <v>1747</v>
      </c>
      <c r="K26" s="91" t="str">
        <f t="shared" si="4"/>
        <v>N/A</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5.7692307692</v>
      </c>
      <c r="D29" s="5" t="str">
        <f t="shared" si="5"/>
        <v>N/A</v>
      </c>
      <c r="E29" s="4">
        <v>0</v>
      </c>
      <c r="F29" s="5" t="str">
        <f t="shared" si="2"/>
        <v>N/A</v>
      </c>
      <c r="G29" s="4">
        <v>2.7372841669999999</v>
      </c>
      <c r="H29" s="5" t="str">
        <f t="shared" si="3"/>
        <v>N/A</v>
      </c>
      <c r="I29" s="6">
        <v>-100</v>
      </c>
      <c r="J29" s="6" t="s">
        <v>1747</v>
      </c>
      <c r="K29" s="91" t="str">
        <f t="shared" si="4"/>
        <v>N/A</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100</v>
      </c>
      <c r="D31" s="5" t="str">
        <f t="shared" si="5"/>
        <v>N/A</v>
      </c>
      <c r="E31" s="4">
        <v>97.058823528999994</v>
      </c>
      <c r="F31" s="5" t="str">
        <f t="shared" si="2"/>
        <v>N/A</v>
      </c>
      <c r="G31" s="4">
        <v>99.996978714999997</v>
      </c>
      <c r="H31" s="5" t="str">
        <f t="shared" si="3"/>
        <v>N/A</v>
      </c>
      <c r="I31" s="6">
        <v>-2.94</v>
      </c>
      <c r="J31" s="6">
        <v>3.0270000000000001</v>
      </c>
      <c r="K31" s="91" t="str">
        <f t="shared" ref="K31:K43" si="6">IF(J31="Div by 0", "N/A", IF(J31="N/A","N/A", IF(J31&gt;30, "No", IF(J31&lt;-30, "No", "Yes"))))</f>
        <v>Yes</v>
      </c>
    </row>
    <row r="32" spans="1:11" x14ac:dyDescent="0.25">
      <c r="A32" s="110" t="s">
        <v>39</v>
      </c>
      <c r="B32" s="21" t="s">
        <v>267</v>
      </c>
      <c r="C32" s="44">
        <v>100</v>
      </c>
      <c r="D32" s="5" t="str">
        <f>IF($B32="N/A","N/A",IF(C32&gt;100,"No",IF(C32&lt;85,"No","Yes")))</f>
        <v>Yes</v>
      </c>
      <c r="E32" s="4">
        <v>96.551724137999997</v>
      </c>
      <c r="F32" s="5" t="str">
        <f>IF($B32="N/A","N/A",IF(E32&gt;100,"No",IF(E32&lt;85,"No","Yes")))</f>
        <v>Yes</v>
      </c>
      <c r="G32" s="4">
        <v>99.997010016000004</v>
      </c>
      <c r="H32" s="5" t="str">
        <f>IF($B32="N/A","N/A",IF(G32&gt;100,"No",IF(G32&lt;85,"No","Yes")))</f>
        <v>Yes</v>
      </c>
      <c r="I32" s="6">
        <v>-3.45</v>
      </c>
      <c r="J32" s="6">
        <v>3.5680000000000001</v>
      </c>
      <c r="K32" s="91" t="str">
        <f t="shared" si="6"/>
        <v>Yes</v>
      </c>
    </row>
    <row r="33" spans="1:11" x14ac:dyDescent="0.25">
      <c r="A33" s="110" t="s">
        <v>907</v>
      </c>
      <c r="B33" s="21" t="s">
        <v>213</v>
      </c>
      <c r="C33" s="44">
        <v>0</v>
      </c>
      <c r="D33" s="5" t="str">
        <f t="shared" si="5"/>
        <v>N/A</v>
      </c>
      <c r="E33" s="4">
        <v>0</v>
      </c>
      <c r="F33" s="5" t="str">
        <f t="shared" si="2"/>
        <v>N/A</v>
      </c>
      <c r="G33" s="4">
        <v>74.558501397000001</v>
      </c>
      <c r="H33" s="5" t="str">
        <f t="shared" si="3"/>
        <v>N/A</v>
      </c>
      <c r="I33" s="6" t="s">
        <v>1747</v>
      </c>
      <c r="J33" s="6" t="s">
        <v>1747</v>
      </c>
      <c r="K33" s="91" t="str">
        <f t="shared" si="6"/>
        <v>N/A</v>
      </c>
    </row>
    <row r="34" spans="1:11" x14ac:dyDescent="0.25">
      <c r="A34" s="110" t="s">
        <v>848</v>
      </c>
      <c r="B34" s="21" t="s">
        <v>268</v>
      </c>
      <c r="C34" s="44">
        <v>1.9230769231</v>
      </c>
      <c r="D34" s="5" t="str">
        <f>IF($B34="N/A","N/A",IF(C34&gt;25,"No",IF(C34&lt;5,"No","Yes")))</f>
        <v>No</v>
      </c>
      <c r="E34" s="4">
        <v>3.0303030302999998</v>
      </c>
      <c r="F34" s="5" t="str">
        <f>IF($B34="N/A","N/A",IF(E34&gt;25,"No",IF(E34&lt;5,"No","Yes")))</f>
        <v>No</v>
      </c>
      <c r="G34" s="4">
        <v>4.7820832389000003</v>
      </c>
      <c r="H34" s="5" t="str">
        <f>IF($B34="N/A","N/A",IF(G34&gt;25,"No",IF(G34&lt;5,"No","Yes")))</f>
        <v>No</v>
      </c>
      <c r="I34" s="6">
        <v>57.58</v>
      </c>
      <c r="J34" s="6">
        <v>57.81</v>
      </c>
      <c r="K34" s="91" t="str">
        <f t="shared" si="6"/>
        <v>No</v>
      </c>
    </row>
    <row r="35" spans="1:11" x14ac:dyDescent="0.25">
      <c r="A35" s="110" t="s">
        <v>849</v>
      </c>
      <c r="B35" s="21" t="s">
        <v>269</v>
      </c>
      <c r="C35" s="44">
        <v>17.307692308</v>
      </c>
      <c r="D35" s="5" t="str">
        <f>IF($B35="N/A","N/A",IF(C35&gt;70,"No",IF(C35&lt;40,"No","Yes")))</f>
        <v>No</v>
      </c>
      <c r="E35" s="4">
        <v>42.424242423999999</v>
      </c>
      <c r="F35" s="5" t="str">
        <f>IF($B35="N/A","N/A",IF(E35&gt;70,"No",IF(E35&lt;40,"No","Yes")))</f>
        <v>Yes</v>
      </c>
      <c r="G35" s="4">
        <v>40.537804970000003</v>
      </c>
      <c r="H35" s="5" t="str">
        <f>IF($B35="N/A","N/A",IF(G35&gt;70,"No",IF(G35&lt;40,"No","Yes")))</f>
        <v>Yes</v>
      </c>
      <c r="I35" s="6">
        <v>145.1</v>
      </c>
      <c r="J35" s="6">
        <v>-4.45</v>
      </c>
      <c r="K35" s="91" t="str">
        <f t="shared" si="6"/>
        <v>Yes</v>
      </c>
    </row>
    <row r="36" spans="1:11" x14ac:dyDescent="0.25">
      <c r="A36" s="110" t="s">
        <v>850</v>
      </c>
      <c r="B36" s="21" t="s">
        <v>270</v>
      </c>
      <c r="C36" s="44">
        <v>80.769230769000004</v>
      </c>
      <c r="D36" s="5" t="str">
        <f>IF($B36="N/A","N/A",IF(C36&gt;55,"No",IF(C36&lt;20,"No","Yes")))</f>
        <v>No</v>
      </c>
      <c r="E36" s="4">
        <v>54.545454544999998</v>
      </c>
      <c r="F36" s="5" t="str">
        <f>IF($B36="N/A","N/A",IF(E36&gt;55,"No",IF(E36&lt;20,"No","Yes")))</f>
        <v>Yes</v>
      </c>
      <c r="G36" s="4">
        <v>54.671803005999998</v>
      </c>
      <c r="H36" s="5" t="str">
        <f>IF($B36="N/A","N/A",IF(G36&gt;55,"No",IF(G36&lt;20,"No","Yes")))</f>
        <v>Yes</v>
      </c>
      <c r="I36" s="6">
        <v>-32.5</v>
      </c>
      <c r="J36" s="6">
        <v>0.2316</v>
      </c>
      <c r="K36" s="91" t="str">
        <f t="shared" si="6"/>
        <v>Yes</v>
      </c>
    </row>
    <row r="37" spans="1:11" x14ac:dyDescent="0.25">
      <c r="A37" s="110" t="s">
        <v>163</v>
      </c>
      <c r="B37" s="21" t="s">
        <v>246</v>
      </c>
      <c r="C37" s="44">
        <v>100</v>
      </c>
      <c r="D37" s="5" t="str">
        <f>IF($B37="N/A","N/A",IF(C37&gt;95,"Yes","No"))</f>
        <v>Yes</v>
      </c>
      <c r="E37" s="4">
        <v>100</v>
      </c>
      <c r="F37" s="5" t="str">
        <f>IF($B37="N/A","N/A",IF(E37&gt;95,"Yes","No"))</f>
        <v>Yes</v>
      </c>
      <c r="G37" s="4">
        <v>26.504977567000001</v>
      </c>
      <c r="H37" s="5" t="str">
        <f>IF($B37="N/A","N/A",IF(G37&gt;95,"Yes","No"))</f>
        <v>No</v>
      </c>
      <c r="I37" s="6">
        <v>0</v>
      </c>
      <c r="J37" s="6">
        <v>-73.5</v>
      </c>
      <c r="K37" s="91" t="str">
        <f t="shared" si="6"/>
        <v>No</v>
      </c>
    </row>
    <row r="38" spans="1:11" x14ac:dyDescent="0.25">
      <c r="A38" s="110" t="s">
        <v>41</v>
      </c>
      <c r="B38" s="21" t="s">
        <v>213</v>
      </c>
      <c r="C38" s="44" t="s">
        <v>1747</v>
      </c>
      <c r="D38" s="5" t="str">
        <f t="shared" ref="D38:D47" si="7">IF($B38="N/A","N/A",IF(C38&gt;15,"No",IF(C38&lt;-15,"No","Yes")))</f>
        <v>N/A</v>
      </c>
      <c r="E38" s="4">
        <v>100</v>
      </c>
      <c r="F38" s="5" t="str">
        <f>IF($B38="N/A","N/A",IF(E38&gt;15,"No",IF(E38&lt;-15,"No","Yes")))</f>
        <v>N/A</v>
      </c>
      <c r="G38" s="4">
        <v>100</v>
      </c>
      <c r="H38" s="5" t="str">
        <f>IF($B38="N/A","N/A",IF(G38&gt;15,"No",IF(G38&lt;-15,"No","Yes")))</f>
        <v>N/A</v>
      </c>
      <c r="I38" s="6" t="s">
        <v>1747</v>
      </c>
      <c r="J38" s="6">
        <v>0</v>
      </c>
      <c r="K38" s="91" t="str">
        <f t="shared" si="6"/>
        <v>Yes</v>
      </c>
    </row>
    <row r="39" spans="1:11" x14ac:dyDescent="0.25">
      <c r="A39" s="110" t="s">
        <v>42</v>
      </c>
      <c r="B39" s="21" t="s">
        <v>213</v>
      </c>
      <c r="C39" s="44" t="s">
        <v>1747</v>
      </c>
      <c r="D39" s="5" t="str">
        <f t="shared" si="7"/>
        <v>N/A</v>
      </c>
      <c r="E39" s="4" t="s">
        <v>1747</v>
      </c>
      <c r="F39" s="5" t="str">
        <f>IF($B39="N/A","N/A",IF(E39&gt;15,"No",IF(E39&lt;-15,"No","Yes")))</f>
        <v>N/A</v>
      </c>
      <c r="G39" s="4">
        <v>100</v>
      </c>
      <c r="H39" s="5" t="str">
        <f>IF($B39="N/A","N/A",IF(G39&gt;15,"No",IF(G39&lt;-15,"No","Yes")))</f>
        <v>N/A</v>
      </c>
      <c r="I39" s="6" t="s">
        <v>1747</v>
      </c>
      <c r="J39" s="6" t="s">
        <v>1747</v>
      </c>
      <c r="K39" s="91" t="str">
        <f t="shared" si="6"/>
        <v>N/A</v>
      </c>
    </row>
    <row r="40" spans="1:11" x14ac:dyDescent="0.25">
      <c r="A40" s="110" t="s">
        <v>43</v>
      </c>
      <c r="B40" s="21" t="s">
        <v>223</v>
      </c>
      <c r="C40" s="44">
        <v>100</v>
      </c>
      <c r="D40" s="5" t="str">
        <f>IF($B40="N/A","N/A",IF(C40&gt;100,"No",IF(C40&lt;98,"No","Yes")))</f>
        <v>Yes</v>
      </c>
      <c r="E40" s="4">
        <v>100</v>
      </c>
      <c r="F40" s="5" t="str">
        <f>IF($B40="N/A","N/A",IF(E40&gt;100,"No",IF(E40&lt;98,"No","Yes")))</f>
        <v>Yes</v>
      </c>
      <c r="G40" s="4">
        <v>79.498081763000002</v>
      </c>
      <c r="H40" s="5" t="str">
        <f>IF($B40="N/A","N/A",IF(G40&gt;100,"No",IF(G40&lt;98,"No","Yes")))</f>
        <v>No</v>
      </c>
      <c r="I40" s="6">
        <v>0</v>
      </c>
      <c r="J40" s="6">
        <v>-20.5</v>
      </c>
      <c r="K40" s="91" t="str">
        <f t="shared" si="6"/>
        <v>Yes</v>
      </c>
    </row>
    <row r="41" spans="1:11" x14ac:dyDescent="0.25">
      <c r="A41" s="110" t="s">
        <v>44</v>
      </c>
      <c r="B41" s="21" t="s">
        <v>213</v>
      </c>
      <c r="C41" s="44">
        <v>13.461538462</v>
      </c>
      <c r="D41" s="5" t="str">
        <f t="shared" si="7"/>
        <v>N/A</v>
      </c>
      <c r="E41" s="4">
        <v>0</v>
      </c>
      <c r="F41" s="5" t="str">
        <f t="shared" ref="F41:F47" si="8">IF($B41="N/A","N/A",IF(E41&gt;15,"No",IF(E41&lt;-15,"No","Yes")))</f>
        <v>N/A</v>
      </c>
      <c r="G41" s="4">
        <v>63.261235075000002</v>
      </c>
      <c r="H41" s="5" t="str">
        <f t="shared" ref="H41:H47" si="9">IF($B41="N/A","N/A",IF(G41&gt;15,"No",IF(G41&lt;-15,"No","Yes")))</f>
        <v>N/A</v>
      </c>
      <c r="I41" s="6">
        <v>-100</v>
      </c>
      <c r="J41" s="6" t="s">
        <v>1747</v>
      </c>
      <c r="K41" s="91" t="str">
        <f t="shared" si="6"/>
        <v>N/A</v>
      </c>
    </row>
    <row r="42" spans="1:11" x14ac:dyDescent="0.25">
      <c r="A42" s="110" t="s">
        <v>45</v>
      </c>
      <c r="B42" s="21" t="s">
        <v>213</v>
      </c>
      <c r="C42" s="44">
        <v>82.692307692</v>
      </c>
      <c r="D42" s="5" t="str">
        <f t="shared" si="7"/>
        <v>N/A</v>
      </c>
      <c r="E42" s="4">
        <v>14.705882353</v>
      </c>
      <c r="F42" s="5" t="str">
        <f t="shared" si="8"/>
        <v>N/A</v>
      </c>
      <c r="G42" s="4">
        <v>36.433843435999997</v>
      </c>
      <c r="H42" s="5" t="str">
        <f t="shared" si="9"/>
        <v>N/A</v>
      </c>
      <c r="I42" s="6">
        <v>-82.2</v>
      </c>
      <c r="J42" s="6">
        <v>147.80000000000001</v>
      </c>
      <c r="K42" s="91" t="str">
        <f t="shared" si="6"/>
        <v>No</v>
      </c>
    </row>
    <row r="43" spans="1:11" x14ac:dyDescent="0.25">
      <c r="A43" s="110" t="s">
        <v>50</v>
      </c>
      <c r="B43" s="21" t="s">
        <v>213</v>
      </c>
      <c r="C43" s="44">
        <v>3.8461538462</v>
      </c>
      <c r="D43" s="5" t="str">
        <f t="shared" si="7"/>
        <v>N/A</v>
      </c>
      <c r="E43" s="4">
        <v>85.294117646999993</v>
      </c>
      <c r="F43" s="5" t="str">
        <f t="shared" si="8"/>
        <v>N/A</v>
      </c>
      <c r="G43" s="4">
        <v>0.2450770853</v>
      </c>
      <c r="H43" s="5" t="str">
        <f t="shared" si="9"/>
        <v>N/A</v>
      </c>
      <c r="I43" s="6">
        <v>2118</v>
      </c>
      <c r="J43" s="6">
        <v>-99.7</v>
      </c>
      <c r="K43" s="91" t="str">
        <f t="shared" si="6"/>
        <v>No</v>
      </c>
    </row>
    <row r="44" spans="1:11" x14ac:dyDescent="0.25">
      <c r="A44" s="110" t="s">
        <v>910</v>
      </c>
      <c r="B44" s="21" t="s">
        <v>213</v>
      </c>
      <c r="C44" s="44">
        <v>28.846153846</v>
      </c>
      <c r="D44" s="5" t="str">
        <f t="shared" si="7"/>
        <v>N/A</v>
      </c>
      <c r="E44" s="4">
        <v>85.294117646999993</v>
      </c>
      <c r="F44" s="5" t="str">
        <f t="shared" si="8"/>
        <v>N/A</v>
      </c>
      <c r="G44" s="4">
        <v>88.724564556999994</v>
      </c>
      <c r="H44" s="5" t="str">
        <f t="shared" si="9"/>
        <v>N/A</v>
      </c>
      <c r="I44" s="6">
        <v>195.7</v>
      </c>
      <c r="J44" s="6">
        <v>4.0220000000000002</v>
      </c>
      <c r="K44" s="91" t="str">
        <f>IF(J44="Div by 0", "N/A", IF(J44="N/A","N/A", IF(J44&gt;30, "No", IF(J44&lt;-30, "No", "Yes"))))</f>
        <v>Yes</v>
      </c>
    </row>
    <row r="45" spans="1:11" x14ac:dyDescent="0.25">
      <c r="A45" s="110" t="s">
        <v>911</v>
      </c>
      <c r="B45" s="21" t="s">
        <v>213</v>
      </c>
      <c r="C45" s="44">
        <v>71.153846153999993</v>
      </c>
      <c r="D45" s="5" t="str">
        <f t="shared" si="7"/>
        <v>N/A</v>
      </c>
      <c r="E45" s="4">
        <v>14.705882353</v>
      </c>
      <c r="F45" s="5" t="str">
        <f t="shared" si="8"/>
        <v>N/A</v>
      </c>
      <c r="G45" s="4">
        <v>11.275435442999999</v>
      </c>
      <c r="H45" s="5" t="str">
        <f t="shared" si="9"/>
        <v>N/A</v>
      </c>
      <c r="I45" s="6">
        <v>-79.3</v>
      </c>
      <c r="J45" s="6">
        <v>-23.3</v>
      </c>
      <c r="K45" s="91" t="str">
        <f>IF(J45="Div by 0", "N/A", IF(J45="N/A","N/A", IF(J45&gt;30, "No", IF(J45&lt;-30, "No", "Yes"))))</f>
        <v>Yes</v>
      </c>
    </row>
    <row r="46" spans="1:11" x14ac:dyDescent="0.25">
      <c r="A46" s="110" t="s">
        <v>934</v>
      </c>
      <c r="B46" s="21" t="s">
        <v>213</v>
      </c>
      <c r="C46" s="44">
        <v>0</v>
      </c>
      <c r="D46" s="5" t="str">
        <f t="shared" si="7"/>
        <v>N/A</v>
      </c>
      <c r="E46" s="4">
        <v>0</v>
      </c>
      <c r="F46" s="5" t="str">
        <f t="shared" si="8"/>
        <v>N/A</v>
      </c>
      <c r="G46" s="4">
        <v>0.3308307023</v>
      </c>
      <c r="H46" s="5" t="str">
        <f t="shared" si="9"/>
        <v>N/A</v>
      </c>
      <c r="I46" s="6" t="s">
        <v>1747</v>
      </c>
      <c r="J46" s="6" t="s">
        <v>1747</v>
      </c>
      <c r="K46" s="91" t="str">
        <f>IF(J46="Div by 0", "N/A", IF(J46="N/A","N/A", IF(J46&gt;30, "No", IF(J46&lt;-30, "No", "Yes"))))</f>
        <v>N/A</v>
      </c>
    </row>
    <row r="47" spans="1:11" x14ac:dyDescent="0.25">
      <c r="A47" s="117" t="s">
        <v>922</v>
      </c>
      <c r="B47" s="99" t="s">
        <v>213</v>
      </c>
      <c r="C47" s="116">
        <v>0</v>
      </c>
      <c r="D47" s="100" t="str">
        <f t="shared" si="7"/>
        <v>N/A</v>
      </c>
      <c r="E47" s="104">
        <v>0</v>
      </c>
      <c r="F47" s="100" t="str">
        <f t="shared" si="8"/>
        <v>N/A</v>
      </c>
      <c r="G47" s="104">
        <v>0</v>
      </c>
      <c r="H47" s="100" t="str">
        <f t="shared" si="9"/>
        <v>N/A</v>
      </c>
      <c r="I47" s="101" t="s">
        <v>1747</v>
      </c>
      <c r="J47" s="101" t="s">
        <v>1747</v>
      </c>
      <c r="K47" s="102" t="str">
        <f>IF(J47="Div by 0", "N/A", IF(J47="N/A","N/A", IF(J47&gt;30, "No", IF(J47&lt;-30, "No", "Yes"))))</f>
        <v>N/A</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48504167</v>
      </c>
      <c r="D6" s="5" t="str">
        <f t="shared" ref="D6:D15" si="0">IF($B6="N/A","N/A",IF(C6&lt;0,"No","Yes"))</f>
        <v>N/A</v>
      </c>
      <c r="E6" s="43">
        <v>104469010</v>
      </c>
      <c r="F6" s="5" t="str">
        <f t="shared" ref="F6:F15" si="1">IF($B6="N/A","N/A",IF(E6&lt;0,"No","Yes"))</f>
        <v>N/A</v>
      </c>
      <c r="G6" s="43">
        <v>101866833</v>
      </c>
      <c r="H6" s="5" t="str">
        <f t="shared" ref="H6:H15" si="2">IF($B6="N/A","N/A",IF(G6&lt;0,"No","Yes"))</f>
        <v>N/A</v>
      </c>
      <c r="I6" s="6">
        <v>115.4</v>
      </c>
      <c r="J6" s="6">
        <v>-2.4900000000000002</v>
      </c>
      <c r="K6" s="91" t="str">
        <f t="shared" ref="K6:K15" si="3">IF(J6="Div by 0", "N/A", IF(J6="N/A","N/A", IF(J6&gt;30, "No", IF(J6&lt;-30, "No", "Yes"))))</f>
        <v>Yes</v>
      </c>
    </row>
    <row r="7" spans="1:11" x14ac:dyDescent="0.25">
      <c r="A7" s="111" t="s">
        <v>443</v>
      </c>
      <c r="B7" s="3" t="s">
        <v>213</v>
      </c>
      <c r="C7" s="44">
        <v>2.1687951058000001</v>
      </c>
      <c r="D7" s="5" t="str">
        <f t="shared" si="0"/>
        <v>N/A</v>
      </c>
      <c r="E7" s="44">
        <v>2.7689120438999999</v>
      </c>
      <c r="F7" s="5" t="str">
        <f t="shared" si="1"/>
        <v>N/A</v>
      </c>
      <c r="G7" s="44">
        <v>2.8752292710999998</v>
      </c>
      <c r="H7" s="5" t="str">
        <f t="shared" si="2"/>
        <v>N/A</v>
      </c>
      <c r="I7" s="6">
        <v>27.67</v>
      </c>
      <c r="J7" s="6">
        <v>3.84</v>
      </c>
      <c r="K7" s="91" t="str">
        <f t="shared" si="3"/>
        <v>Yes</v>
      </c>
    </row>
    <row r="8" spans="1:11" x14ac:dyDescent="0.25">
      <c r="A8" s="111" t="s">
        <v>444</v>
      </c>
      <c r="B8" s="3" t="s">
        <v>213</v>
      </c>
      <c r="C8" s="44">
        <v>19.99770865</v>
      </c>
      <c r="D8" s="5" t="str">
        <f t="shared" si="0"/>
        <v>N/A</v>
      </c>
      <c r="E8" s="44">
        <v>17.861677832000002</v>
      </c>
      <c r="F8" s="5" t="str">
        <f t="shared" si="1"/>
        <v>N/A</v>
      </c>
      <c r="G8" s="44">
        <v>20.035269969000002</v>
      </c>
      <c r="H8" s="5" t="str">
        <f t="shared" si="2"/>
        <v>N/A</v>
      </c>
      <c r="I8" s="6">
        <v>-10.7</v>
      </c>
      <c r="J8" s="6">
        <v>12.17</v>
      </c>
      <c r="K8" s="91" t="str">
        <f t="shared" si="3"/>
        <v>Yes</v>
      </c>
    </row>
    <row r="9" spans="1:11" x14ac:dyDescent="0.25">
      <c r="A9" s="111" t="s">
        <v>445</v>
      </c>
      <c r="B9" s="3" t="s">
        <v>213</v>
      </c>
      <c r="C9" s="44">
        <v>62.239335025000003</v>
      </c>
      <c r="D9" s="5" t="str">
        <f t="shared" si="0"/>
        <v>N/A</v>
      </c>
      <c r="E9" s="44">
        <v>64.524805012000002</v>
      </c>
      <c r="F9" s="5" t="str">
        <f t="shared" si="1"/>
        <v>N/A</v>
      </c>
      <c r="G9" s="44">
        <v>63.603288814999999</v>
      </c>
      <c r="H9" s="5" t="str">
        <f t="shared" si="2"/>
        <v>N/A</v>
      </c>
      <c r="I9" s="6">
        <v>3.6720000000000002</v>
      </c>
      <c r="J9" s="6">
        <v>-1.43</v>
      </c>
      <c r="K9" s="91" t="str">
        <f t="shared" si="3"/>
        <v>Yes</v>
      </c>
    </row>
    <row r="10" spans="1:11" x14ac:dyDescent="0.25">
      <c r="A10" s="111" t="s">
        <v>446</v>
      </c>
      <c r="B10" s="3" t="s">
        <v>213</v>
      </c>
      <c r="C10" s="44">
        <v>15.30480876</v>
      </c>
      <c r="D10" s="5" t="str">
        <f t="shared" si="0"/>
        <v>N/A</v>
      </c>
      <c r="E10" s="44">
        <v>12.177986562999999</v>
      </c>
      <c r="F10" s="5" t="str">
        <f t="shared" si="1"/>
        <v>N/A</v>
      </c>
      <c r="G10" s="44">
        <v>13.241365813</v>
      </c>
      <c r="H10" s="5" t="str">
        <f t="shared" si="2"/>
        <v>N/A</v>
      </c>
      <c r="I10" s="6">
        <v>-20.399999999999999</v>
      </c>
      <c r="J10" s="6">
        <v>8.7319999999999993</v>
      </c>
      <c r="K10" s="91" t="str">
        <f t="shared" si="3"/>
        <v>Yes</v>
      </c>
    </row>
    <row r="11" spans="1:11" ht="13" x14ac:dyDescent="0.3">
      <c r="A11" s="111" t="s">
        <v>1627</v>
      </c>
      <c r="B11" s="3" t="s">
        <v>213</v>
      </c>
      <c r="C11" s="44">
        <v>81.173034060999996</v>
      </c>
      <c r="D11" s="5" t="str">
        <f t="shared" si="0"/>
        <v>N/A</v>
      </c>
      <c r="E11" s="44">
        <v>83.094709139000003</v>
      </c>
      <c r="F11" s="5" t="str">
        <f t="shared" si="1"/>
        <v>N/A</v>
      </c>
      <c r="G11" s="44">
        <v>84.844903345999995</v>
      </c>
      <c r="H11" s="5" t="str">
        <f t="shared" si="2"/>
        <v>N/A</v>
      </c>
      <c r="I11" s="6">
        <v>2.367</v>
      </c>
      <c r="J11" s="6">
        <v>2.1059999999999999</v>
      </c>
      <c r="K11" s="91" t="str">
        <f t="shared" si="3"/>
        <v>Yes</v>
      </c>
    </row>
    <row r="12" spans="1:11" x14ac:dyDescent="0.25">
      <c r="A12" s="111" t="s">
        <v>16</v>
      </c>
      <c r="B12" s="3" t="s">
        <v>213</v>
      </c>
      <c r="C12" s="44">
        <v>3.203159844</v>
      </c>
      <c r="D12" s="5" t="str">
        <f t="shared" si="0"/>
        <v>N/A</v>
      </c>
      <c r="E12" s="44">
        <v>3.2017064198999998</v>
      </c>
      <c r="F12" s="5" t="str">
        <f t="shared" si="1"/>
        <v>N/A</v>
      </c>
      <c r="G12" s="44">
        <v>3.6995446791000002</v>
      </c>
      <c r="H12" s="5" t="str">
        <f t="shared" si="2"/>
        <v>N/A</v>
      </c>
      <c r="I12" s="6">
        <v>-4.4999999999999998E-2</v>
      </c>
      <c r="J12" s="6">
        <v>15.55</v>
      </c>
      <c r="K12" s="91" t="str">
        <f t="shared" si="3"/>
        <v>Yes</v>
      </c>
    </row>
    <row r="13" spans="1:11" x14ac:dyDescent="0.25">
      <c r="A13" s="111" t="s">
        <v>36</v>
      </c>
      <c r="B13" s="3" t="s">
        <v>213</v>
      </c>
      <c r="C13" s="44">
        <v>0.82988397160000005</v>
      </c>
      <c r="D13" s="5" t="str">
        <f t="shared" si="0"/>
        <v>N/A</v>
      </c>
      <c r="E13" s="44">
        <v>0.17032808669999999</v>
      </c>
      <c r="F13" s="5" t="str">
        <f t="shared" si="1"/>
        <v>N/A</v>
      </c>
      <c r="G13" s="44">
        <v>0.13126198610000001</v>
      </c>
      <c r="H13" s="5" t="str">
        <f t="shared" si="2"/>
        <v>N/A</v>
      </c>
      <c r="I13" s="6">
        <v>-79.5</v>
      </c>
      <c r="J13" s="6">
        <v>-22.9</v>
      </c>
      <c r="K13" s="91" t="str">
        <f t="shared" si="3"/>
        <v>Yes</v>
      </c>
    </row>
    <row r="14" spans="1:11" x14ac:dyDescent="0.25">
      <c r="A14" s="111" t="s">
        <v>37</v>
      </c>
      <c r="B14" s="3" t="s">
        <v>213</v>
      </c>
      <c r="C14" s="44">
        <v>16.023878148000001</v>
      </c>
      <c r="D14" s="5" t="str">
        <f t="shared" si="0"/>
        <v>N/A</v>
      </c>
      <c r="E14" s="44">
        <v>11.162167520000001</v>
      </c>
      <c r="F14" s="5" t="str">
        <f t="shared" si="1"/>
        <v>N/A</v>
      </c>
      <c r="G14" s="44">
        <v>13.893828601999999</v>
      </c>
      <c r="H14" s="5" t="str">
        <f t="shared" si="2"/>
        <v>N/A</v>
      </c>
      <c r="I14" s="6">
        <v>-30.3</v>
      </c>
      <c r="J14" s="6">
        <v>24.47</v>
      </c>
      <c r="K14" s="91" t="str">
        <f t="shared" si="3"/>
        <v>Yes</v>
      </c>
    </row>
    <row r="15" spans="1:11" x14ac:dyDescent="0.25">
      <c r="A15" s="111" t="s">
        <v>38</v>
      </c>
      <c r="B15" s="3" t="s">
        <v>213</v>
      </c>
      <c r="C15" s="44">
        <v>3.2912932431000002</v>
      </c>
      <c r="D15" s="5" t="str">
        <f t="shared" si="0"/>
        <v>N/A</v>
      </c>
      <c r="E15" s="44">
        <v>3.3772583345</v>
      </c>
      <c r="F15" s="5" t="str">
        <f t="shared" si="1"/>
        <v>N/A</v>
      </c>
      <c r="G15" s="44">
        <v>3.9332717325000002</v>
      </c>
      <c r="H15" s="5" t="str">
        <f t="shared" si="2"/>
        <v>N/A</v>
      </c>
      <c r="I15" s="6">
        <v>2.6120000000000001</v>
      </c>
      <c r="J15" s="6">
        <v>16.46</v>
      </c>
      <c r="K15" s="91" t="str">
        <f t="shared" si="3"/>
        <v>Yes</v>
      </c>
    </row>
    <row r="16" spans="1:11" x14ac:dyDescent="0.25">
      <c r="A16" s="111" t="s">
        <v>376</v>
      </c>
      <c r="B16" s="3" t="s">
        <v>213</v>
      </c>
      <c r="C16" s="4">
        <v>42.866065507000002</v>
      </c>
      <c r="D16" s="5" t="str">
        <f t="shared" ref="D16:D41" si="4">IF($B16="N/A","N/A",IF(C16&lt;0,"No","Yes"))</f>
        <v>N/A</v>
      </c>
      <c r="E16" s="4">
        <v>30.893597058000001</v>
      </c>
      <c r="F16" s="5" t="str">
        <f t="shared" ref="F16:F41" si="5">IF($B16="N/A","N/A",IF(E16&lt;0,"No","Yes"))</f>
        <v>N/A</v>
      </c>
      <c r="G16" s="4">
        <v>33.120911886999998</v>
      </c>
      <c r="H16" s="5" t="str">
        <f t="shared" ref="H16:H41" si="6">IF($B16="N/A","N/A",IF(G16&lt;0,"No","Yes"))</f>
        <v>N/A</v>
      </c>
      <c r="I16" s="6">
        <v>-27.9</v>
      </c>
      <c r="J16" s="6">
        <v>7.21</v>
      </c>
      <c r="K16" s="91" t="str">
        <f t="shared" ref="K16:K41" si="7">IF(J16="Div by 0", "N/A", IF(J16="N/A","N/A", IF(J16&gt;30, "No", IF(J16&lt;-30, "No", "Yes"))))</f>
        <v>Yes</v>
      </c>
    </row>
    <row r="17" spans="1:11" x14ac:dyDescent="0.25">
      <c r="A17" s="111" t="s">
        <v>377</v>
      </c>
      <c r="B17" s="3" t="s">
        <v>213</v>
      </c>
      <c r="C17" s="4">
        <v>0.77396649240000004</v>
      </c>
      <c r="D17" s="5" t="str">
        <f t="shared" si="4"/>
        <v>N/A</v>
      </c>
      <c r="E17" s="4">
        <v>23.373566955000001</v>
      </c>
      <c r="F17" s="5" t="str">
        <f t="shared" si="5"/>
        <v>N/A</v>
      </c>
      <c r="G17" s="4">
        <v>16.855862202000001</v>
      </c>
      <c r="H17" s="5" t="str">
        <f t="shared" si="6"/>
        <v>N/A</v>
      </c>
      <c r="I17" s="6">
        <v>2920</v>
      </c>
      <c r="J17" s="6">
        <v>-27.9</v>
      </c>
      <c r="K17" s="91" t="str">
        <f t="shared" si="7"/>
        <v>Yes</v>
      </c>
    </row>
    <row r="18" spans="1:11" x14ac:dyDescent="0.25">
      <c r="A18" s="111" t="s">
        <v>378</v>
      </c>
      <c r="B18" s="3" t="s">
        <v>213</v>
      </c>
      <c r="C18" s="4">
        <v>0.97395343369999998</v>
      </c>
      <c r="D18" s="5" t="str">
        <f t="shared" si="4"/>
        <v>N/A</v>
      </c>
      <c r="E18" s="4">
        <v>0.60048716840000005</v>
      </c>
      <c r="F18" s="5" t="str">
        <f t="shared" si="5"/>
        <v>N/A</v>
      </c>
      <c r="G18" s="4">
        <v>0.5913769794</v>
      </c>
      <c r="H18" s="5" t="str">
        <f t="shared" si="6"/>
        <v>N/A</v>
      </c>
      <c r="I18" s="6">
        <v>-38.299999999999997</v>
      </c>
      <c r="J18" s="6">
        <v>-1.52</v>
      </c>
      <c r="K18" s="91" t="str">
        <f t="shared" si="7"/>
        <v>Yes</v>
      </c>
    </row>
    <row r="19" spans="1:11" x14ac:dyDescent="0.25">
      <c r="A19" s="111" t="s">
        <v>379</v>
      </c>
      <c r="B19" s="3" t="s">
        <v>213</v>
      </c>
      <c r="C19" s="4">
        <v>9.7155900028000008</v>
      </c>
      <c r="D19" s="5" t="str">
        <f t="shared" si="4"/>
        <v>N/A</v>
      </c>
      <c r="E19" s="4">
        <v>7.1737637792999998</v>
      </c>
      <c r="F19" s="5" t="str">
        <f t="shared" si="5"/>
        <v>N/A</v>
      </c>
      <c r="G19" s="4">
        <v>8.3948815802999999</v>
      </c>
      <c r="H19" s="5" t="str">
        <f t="shared" si="6"/>
        <v>N/A</v>
      </c>
      <c r="I19" s="6">
        <v>-26.2</v>
      </c>
      <c r="J19" s="6">
        <v>17.02</v>
      </c>
      <c r="K19" s="91" t="str">
        <f t="shared" si="7"/>
        <v>Yes</v>
      </c>
    </row>
    <row r="20" spans="1:11" x14ac:dyDescent="0.25">
      <c r="A20" s="111" t="s">
        <v>380</v>
      </c>
      <c r="B20" s="3" t="s">
        <v>213</v>
      </c>
      <c r="C20" s="4">
        <v>1.2036739029000001</v>
      </c>
      <c r="D20" s="5" t="str">
        <f t="shared" si="4"/>
        <v>N/A</v>
      </c>
      <c r="E20" s="4">
        <v>1.0239400182</v>
      </c>
      <c r="F20" s="5" t="str">
        <f t="shared" si="5"/>
        <v>N/A</v>
      </c>
      <c r="G20" s="4">
        <v>1.1934973967</v>
      </c>
      <c r="H20" s="5" t="str">
        <f t="shared" si="6"/>
        <v>N/A</v>
      </c>
      <c r="I20" s="6">
        <v>-14.9</v>
      </c>
      <c r="J20" s="6">
        <v>16.559999999999999</v>
      </c>
      <c r="K20" s="91" t="str">
        <f t="shared" si="7"/>
        <v>Yes</v>
      </c>
    </row>
    <row r="21" spans="1:11" x14ac:dyDescent="0.25">
      <c r="A21" s="111" t="s">
        <v>381</v>
      </c>
      <c r="B21" s="3" t="s">
        <v>213</v>
      </c>
      <c r="C21" s="4">
        <v>1.1859888244000001</v>
      </c>
      <c r="D21" s="5" t="str">
        <f t="shared" si="4"/>
        <v>N/A</v>
      </c>
      <c r="E21" s="4">
        <v>0.70014543070000002</v>
      </c>
      <c r="F21" s="5" t="str">
        <f t="shared" si="5"/>
        <v>N/A</v>
      </c>
      <c r="G21" s="4">
        <v>0.8578552746</v>
      </c>
      <c r="H21" s="5" t="str">
        <f t="shared" si="6"/>
        <v>N/A</v>
      </c>
      <c r="I21" s="6">
        <v>-41</v>
      </c>
      <c r="J21" s="6">
        <v>22.53</v>
      </c>
      <c r="K21" s="91" t="str">
        <f t="shared" si="7"/>
        <v>Yes</v>
      </c>
    </row>
    <row r="22" spans="1:11" x14ac:dyDescent="0.25">
      <c r="A22" s="111" t="s">
        <v>382</v>
      </c>
      <c r="B22" s="3" t="s">
        <v>213</v>
      </c>
      <c r="C22" s="4">
        <v>26.765502435999998</v>
      </c>
      <c r="D22" s="5" t="str">
        <f t="shared" si="4"/>
        <v>N/A</v>
      </c>
      <c r="E22" s="4">
        <v>21.167679295999999</v>
      </c>
      <c r="F22" s="5" t="str">
        <f t="shared" si="5"/>
        <v>N/A</v>
      </c>
      <c r="G22" s="4">
        <v>22.530911508999999</v>
      </c>
      <c r="H22" s="5" t="str">
        <f t="shared" si="6"/>
        <v>N/A</v>
      </c>
      <c r="I22" s="6">
        <v>-20.9</v>
      </c>
      <c r="J22" s="6">
        <v>6.44</v>
      </c>
      <c r="K22" s="91" t="str">
        <f t="shared" si="7"/>
        <v>Yes</v>
      </c>
    </row>
    <row r="23" spans="1:11" x14ac:dyDescent="0.25">
      <c r="A23" s="111" t="s">
        <v>383</v>
      </c>
      <c r="B23" s="3" t="s">
        <v>213</v>
      </c>
      <c r="C23" s="4">
        <v>0</v>
      </c>
      <c r="D23" s="5" t="str">
        <f t="shared" si="4"/>
        <v>N/A</v>
      </c>
      <c r="E23" s="4">
        <v>0</v>
      </c>
      <c r="F23" s="5" t="str">
        <f t="shared" si="5"/>
        <v>N/A</v>
      </c>
      <c r="G23" s="4">
        <v>1.9633476000000002E-6</v>
      </c>
      <c r="H23" s="5" t="str">
        <f t="shared" si="6"/>
        <v>N/A</v>
      </c>
      <c r="I23" s="6" t="s">
        <v>1747</v>
      </c>
      <c r="J23" s="6" t="s">
        <v>1747</v>
      </c>
      <c r="K23" s="91" t="str">
        <f t="shared" si="7"/>
        <v>N/A</v>
      </c>
    </row>
    <row r="24" spans="1:11" x14ac:dyDescent="0.25">
      <c r="A24" s="111" t="s">
        <v>384</v>
      </c>
      <c r="B24" s="3" t="s">
        <v>213</v>
      </c>
      <c r="C24" s="4">
        <v>3.6493421277000002</v>
      </c>
      <c r="D24" s="5" t="str">
        <f t="shared" si="4"/>
        <v>N/A</v>
      </c>
      <c r="E24" s="4">
        <v>3.8770751250000002</v>
      </c>
      <c r="F24" s="5" t="str">
        <f t="shared" si="5"/>
        <v>N/A</v>
      </c>
      <c r="G24" s="4">
        <v>4.1392618929999996</v>
      </c>
      <c r="H24" s="5" t="str">
        <f t="shared" si="6"/>
        <v>N/A</v>
      </c>
      <c r="I24" s="6">
        <v>6.24</v>
      </c>
      <c r="J24" s="6">
        <v>6.7619999999999996</v>
      </c>
      <c r="K24" s="91" t="str">
        <f t="shared" si="7"/>
        <v>Yes</v>
      </c>
    </row>
    <row r="25" spans="1:11" x14ac:dyDescent="0.25">
      <c r="A25" s="111" t="s">
        <v>385</v>
      </c>
      <c r="B25" s="3" t="s">
        <v>213</v>
      </c>
      <c r="C25" s="4">
        <v>5.7312931484999998</v>
      </c>
      <c r="D25" s="5" t="str">
        <f t="shared" si="4"/>
        <v>N/A</v>
      </c>
      <c r="E25" s="4">
        <v>4.3951569943999997</v>
      </c>
      <c r="F25" s="5" t="str">
        <f t="shared" si="5"/>
        <v>N/A</v>
      </c>
      <c r="G25" s="4">
        <v>4.4841670889999996</v>
      </c>
      <c r="H25" s="5" t="str">
        <f t="shared" si="6"/>
        <v>N/A</v>
      </c>
      <c r="I25" s="6">
        <v>-23.3</v>
      </c>
      <c r="J25" s="6">
        <v>2.0249999999999999</v>
      </c>
      <c r="K25" s="91" t="str">
        <f t="shared" si="7"/>
        <v>Yes</v>
      </c>
    </row>
    <row r="26" spans="1:11" x14ac:dyDescent="0.25">
      <c r="A26" s="111" t="s">
        <v>386</v>
      </c>
      <c r="B26" s="3" t="s">
        <v>213</v>
      </c>
      <c r="C26" s="4">
        <v>0.88159848200000002</v>
      </c>
      <c r="D26" s="5" t="str">
        <f t="shared" si="4"/>
        <v>N/A</v>
      </c>
      <c r="E26" s="4">
        <v>1.3385931388000001</v>
      </c>
      <c r="F26" s="5" t="str">
        <f t="shared" si="5"/>
        <v>N/A</v>
      </c>
      <c r="G26" s="4">
        <v>1.9901816324999999</v>
      </c>
      <c r="H26" s="5" t="str">
        <f t="shared" si="6"/>
        <v>N/A</v>
      </c>
      <c r="I26" s="6">
        <v>51.84</v>
      </c>
      <c r="J26" s="6">
        <v>48.68</v>
      </c>
      <c r="K26" s="91" t="str">
        <f t="shared" si="7"/>
        <v>No</v>
      </c>
    </row>
    <row r="27" spans="1:11" x14ac:dyDescent="0.25">
      <c r="A27" s="111" t="s">
        <v>387</v>
      </c>
      <c r="B27" s="3" t="s">
        <v>213</v>
      </c>
      <c r="C27" s="4">
        <v>2.7655355900000001E-2</v>
      </c>
      <c r="D27" s="5" t="str">
        <f t="shared" si="4"/>
        <v>N/A</v>
      </c>
      <c r="E27" s="4">
        <v>1.9425856500000001E-2</v>
      </c>
      <c r="F27" s="5" t="str">
        <f t="shared" si="5"/>
        <v>N/A</v>
      </c>
      <c r="G27" s="4">
        <v>2.0599442799999999E-2</v>
      </c>
      <c r="H27" s="5" t="str">
        <f t="shared" si="6"/>
        <v>N/A</v>
      </c>
      <c r="I27" s="6">
        <v>-29.8</v>
      </c>
      <c r="J27" s="6">
        <v>6.0410000000000004</v>
      </c>
      <c r="K27" s="91" t="str">
        <f t="shared" si="7"/>
        <v>Yes</v>
      </c>
    </row>
    <row r="28" spans="1:11" x14ac:dyDescent="0.25">
      <c r="A28" s="111" t="s">
        <v>388</v>
      </c>
      <c r="B28" s="3" t="s">
        <v>213</v>
      </c>
      <c r="C28" s="4">
        <v>3.7563783E-3</v>
      </c>
      <c r="D28" s="5" t="str">
        <f t="shared" si="4"/>
        <v>N/A</v>
      </c>
      <c r="E28" s="4">
        <v>3.2832703000000001E-3</v>
      </c>
      <c r="F28" s="5" t="str">
        <f t="shared" si="5"/>
        <v>N/A</v>
      </c>
      <c r="G28" s="4">
        <v>3.6714600000000001E-3</v>
      </c>
      <c r="H28" s="5" t="str">
        <f t="shared" si="6"/>
        <v>N/A</v>
      </c>
      <c r="I28" s="6">
        <v>-12.6</v>
      </c>
      <c r="J28" s="6">
        <v>11.82</v>
      </c>
      <c r="K28" s="91" t="str">
        <f t="shared" si="7"/>
        <v>Yes</v>
      </c>
    </row>
    <row r="29" spans="1:11" x14ac:dyDescent="0.25">
      <c r="A29" s="111" t="s">
        <v>389</v>
      </c>
      <c r="B29" s="3" t="s">
        <v>213</v>
      </c>
      <c r="C29" s="4">
        <v>0</v>
      </c>
      <c r="D29" s="5" t="str">
        <f t="shared" si="4"/>
        <v>N/A</v>
      </c>
      <c r="E29" s="4">
        <v>0</v>
      </c>
      <c r="F29" s="5" t="str">
        <f t="shared" si="5"/>
        <v>N/A</v>
      </c>
      <c r="G29" s="4">
        <v>2.2578500000000001E-5</v>
      </c>
      <c r="H29" s="5" t="str">
        <f t="shared" si="6"/>
        <v>N/A</v>
      </c>
      <c r="I29" s="6" t="s">
        <v>1747</v>
      </c>
      <c r="J29" s="6" t="s">
        <v>1747</v>
      </c>
      <c r="K29" s="91" t="str">
        <f t="shared" si="7"/>
        <v>N/A</v>
      </c>
    </row>
    <row r="30" spans="1:11" x14ac:dyDescent="0.25">
      <c r="A30" s="111" t="s">
        <v>390</v>
      </c>
      <c r="B30" s="3" t="s">
        <v>213</v>
      </c>
      <c r="C30" s="4">
        <v>3.3112619000000003E-2</v>
      </c>
      <c r="D30" s="5" t="str">
        <f t="shared" si="4"/>
        <v>N/A</v>
      </c>
      <c r="E30" s="4">
        <v>9.8930773799999996E-2</v>
      </c>
      <c r="F30" s="5" t="str">
        <f t="shared" si="5"/>
        <v>N/A</v>
      </c>
      <c r="G30" s="4">
        <v>0.15648665549999999</v>
      </c>
      <c r="H30" s="5" t="str">
        <f t="shared" si="6"/>
        <v>N/A</v>
      </c>
      <c r="I30" s="6">
        <v>198.8</v>
      </c>
      <c r="J30" s="6">
        <v>58.18</v>
      </c>
      <c r="K30" s="91" t="str">
        <f t="shared" si="7"/>
        <v>No</v>
      </c>
    </row>
    <row r="31" spans="1:11" x14ac:dyDescent="0.25">
      <c r="A31" s="111" t="s">
        <v>391</v>
      </c>
      <c r="B31" s="3" t="s">
        <v>213</v>
      </c>
      <c r="C31" s="4">
        <v>0.53278515230000001</v>
      </c>
      <c r="D31" s="5" t="str">
        <f t="shared" si="4"/>
        <v>N/A</v>
      </c>
      <c r="E31" s="4">
        <v>0.47614885979999999</v>
      </c>
      <c r="F31" s="5" t="str">
        <f t="shared" si="5"/>
        <v>N/A</v>
      </c>
      <c r="G31" s="4">
        <v>0.35836296200000001</v>
      </c>
      <c r="H31" s="5" t="str">
        <f t="shared" si="6"/>
        <v>N/A</v>
      </c>
      <c r="I31" s="6">
        <v>-10.6</v>
      </c>
      <c r="J31" s="6">
        <v>-24.7</v>
      </c>
      <c r="K31" s="91" t="str">
        <f t="shared" si="7"/>
        <v>Yes</v>
      </c>
    </row>
    <row r="32" spans="1:11" x14ac:dyDescent="0.25">
      <c r="A32" s="111" t="s">
        <v>392</v>
      </c>
      <c r="B32" s="3" t="s">
        <v>213</v>
      </c>
      <c r="C32" s="4">
        <v>0.22172527980000001</v>
      </c>
      <c r="D32" s="5" t="str">
        <f t="shared" si="4"/>
        <v>N/A</v>
      </c>
      <c r="E32" s="4">
        <v>0.23296765229999999</v>
      </c>
      <c r="F32" s="5" t="str">
        <f t="shared" si="5"/>
        <v>N/A</v>
      </c>
      <c r="G32" s="4">
        <v>0.24348847679999999</v>
      </c>
      <c r="H32" s="5" t="str">
        <f t="shared" si="6"/>
        <v>N/A</v>
      </c>
      <c r="I32" s="6">
        <v>5.07</v>
      </c>
      <c r="J32" s="6">
        <v>4.516</v>
      </c>
      <c r="K32" s="91" t="str">
        <f t="shared" si="7"/>
        <v>Yes</v>
      </c>
    </row>
    <row r="33" spans="1:11" x14ac:dyDescent="0.25">
      <c r="A33" s="111" t="s">
        <v>393</v>
      </c>
      <c r="B33" s="3" t="s">
        <v>213</v>
      </c>
      <c r="C33" s="4">
        <v>0</v>
      </c>
      <c r="D33" s="5" t="str">
        <f t="shared" si="4"/>
        <v>N/A</v>
      </c>
      <c r="E33" s="4">
        <v>0</v>
      </c>
      <c r="F33" s="5" t="str">
        <f t="shared" si="5"/>
        <v>N/A</v>
      </c>
      <c r="G33" s="4">
        <v>6.8717164999999999E-6</v>
      </c>
      <c r="H33" s="5" t="str">
        <f t="shared" si="6"/>
        <v>N/A</v>
      </c>
      <c r="I33" s="6" t="s">
        <v>1747</v>
      </c>
      <c r="J33" s="6" t="s">
        <v>1747</v>
      </c>
      <c r="K33" s="91" t="str">
        <f t="shared" si="7"/>
        <v>N/A</v>
      </c>
    </row>
    <row r="34" spans="1:11" x14ac:dyDescent="0.25">
      <c r="A34" s="111" t="s">
        <v>394</v>
      </c>
      <c r="B34" s="3" t="s">
        <v>213</v>
      </c>
      <c r="C34" s="4">
        <v>5.8819688600000003E-2</v>
      </c>
      <c r="D34" s="5" t="str">
        <f t="shared" si="4"/>
        <v>N/A</v>
      </c>
      <c r="E34" s="4">
        <v>4.1342403799999997E-2</v>
      </c>
      <c r="F34" s="5" t="str">
        <f t="shared" si="5"/>
        <v>N/A</v>
      </c>
      <c r="G34" s="4">
        <v>3.9488809899999998E-2</v>
      </c>
      <c r="H34" s="5" t="str">
        <f t="shared" si="6"/>
        <v>N/A</v>
      </c>
      <c r="I34" s="6">
        <v>-29.7</v>
      </c>
      <c r="J34" s="6">
        <v>-4.4800000000000004</v>
      </c>
      <c r="K34" s="91" t="str">
        <f t="shared" si="7"/>
        <v>Yes</v>
      </c>
    </row>
    <row r="35" spans="1:11" x14ac:dyDescent="0.25">
      <c r="A35" s="111" t="s">
        <v>395</v>
      </c>
      <c r="B35" s="3" t="s">
        <v>213</v>
      </c>
      <c r="C35" s="4">
        <v>1.7163844912999999</v>
      </c>
      <c r="D35" s="5" t="str">
        <f t="shared" si="4"/>
        <v>N/A</v>
      </c>
      <c r="E35" s="4">
        <v>1.4610935816999999</v>
      </c>
      <c r="F35" s="5" t="str">
        <f t="shared" si="5"/>
        <v>N/A</v>
      </c>
      <c r="G35" s="4">
        <v>1.7727703383</v>
      </c>
      <c r="H35" s="5" t="str">
        <f t="shared" si="6"/>
        <v>N/A</v>
      </c>
      <c r="I35" s="6">
        <v>-14.9</v>
      </c>
      <c r="J35" s="6">
        <v>21.33</v>
      </c>
      <c r="K35" s="91" t="str">
        <f t="shared" si="7"/>
        <v>Yes</v>
      </c>
    </row>
    <row r="36" spans="1:11" x14ac:dyDescent="0.25">
      <c r="A36" s="111" t="s">
        <v>396</v>
      </c>
      <c r="B36" s="3" t="s">
        <v>213</v>
      </c>
      <c r="C36" s="4">
        <v>1.3607079999999999E-4</v>
      </c>
      <c r="D36" s="5" t="str">
        <f t="shared" si="4"/>
        <v>N/A</v>
      </c>
      <c r="E36" s="4">
        <v>1.2482171000000001E-3</v>
      </c>
      <c r="F36" s="5" t="str">
        <f t="shared" si="5"/>
        <v>N/A</v>
      </c>
      <c r="G36" s="4">
        <v>3.9119701000000003E-3</v>
      </c>
      <c r="H36" s="5" t="str">
        <f t="shared" si="6"/>
        <v>N/A</v>
      </c>
      <c r="I36" s="6">
        <v>817.3</v>
      </c>
      <c r="J36" s="6">
        <v>213.4</v>
      </c>
      <c r="K36" s="91" t="str">
        <f t="shared" si="7"/>
        <v>No</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0</v>
      </c>
      <c r="D38" s="5" t="str">
        <f t="shared" si="4"/>
        <v>N/A</v>
      </c>
      <c r="E38" s="4">
        <v>0.1191645254</v>
      </c>
      <c r="F38" s="5" t="str">
        <f t="shared" si="5"/>
        <v>N/A</v>
      </c>
      <c r="G38" s="4">
        <v>0.13247295119999999</v>
      </c>
      <c r="H38" s="5" t="str">
        <f t="shared" si="6"/>
        <v>N/A</v>
      </c>
      <c r="I38" s="6" t="s">
        <v>1747</v>
      </c>
      <c r="J38" s="6">
        <v>11.17</v>
      </c>
      <c r="K38" s="91" t="str">
        <f t="shared" si="7"/>
        <v>Yes</v>
      </c>
    </row>
    <row r="39" spans="1:11" x14ac:dyDescent="0.25">
      <c r="A39" s="111" t="s">
        <v>399</v>
      </c>
      <c r="B39" s="3" t="s">
        <v>213</v>
      </c>
      <c r="C39" s="4">
        <v>3.2781781409000001</v>
      </c>
      <c r="D39" s="5" t="str">
        <f t="shared" si="4"/>
        <v>N/A</v>
      </c>
      <c r="E39" s="4">
        <v>2.2033404929999998</v>
      </c>
      <c r="F39" s="5" t="str">
        <f t="shared" si="5"/>
        <v>N/A</v>
      </c>
      <c r="G39" s="4">
        <v>2.2744802521</v>
      </c>
      <c r="H39" s="5" t="str">
        <f t="shared" si="6"/>
        <v>N/A</v>
      </c>
      <c r="I39" s="6">
        <v>-32.799999999999997</v>
      </c>
      <c r="J39" s="6">
        <v>3.2290000000000001</v>
      </c>
      <c r="K39" s="91" t="str">
        <f t="shared" si="7"/>
        <v>Yes</v>
      </c>
    </row>
    <row r="40" spans="1:11" x14ac:dyDescent="0.25">
      <c r="A40" s="111" t="s">
        <v>400</v>
      </c>
      <c r="B40" s="3" t="s">
        <v>213</v>
      </c>
      <c r="C40" s="4">
        <v>0.38047246540000002</v>
      </c>
      <c r="D40" s="5" t="str">
        <f t="shared" si="4"/>
        <v>N/A</v>
      </c>
      <c r="E40" s="4">
        <v>0.79904940229999999</v>
      </c>
      <c r="F40" s="5" t="str">
        <f t="shared" si="5"/>
        <v>N/A</v>
      </c>
      <c r="G40" s="4">
        <v>0.83532782449999998</v>
      </c>
      <c r="H40" s="5" t="str">
        <f t="shared" si="6"/>
        <v>N/A</v>
      </c>
      <c r="I40" s="6">
        <v>110</v>
      </c>
      <c r="J40" s="6">
        <v>4.54</v>
      </c>
      <c r="K40" s="91" t="str">
        <f t="shared" si="7"/>
        <v>Yes</v>
      </c>
    </row>
    <row r="41" spans="1:11" x14ac:dyDescent="0.25">
      <c r="A41" s="111" t="s">
        <v>401</v>
      </c>
      <c r="B41" s="3" t="s">
        <v>213</v>
      </c>
      <c r="C41" s="4">
        <v>0</v>
      </c>
      <c r="D41" s="5" t="str">
        <f t="shared" si="4"/>
        <v>N/A</v>
      </c>
      <c r="E41" s="4">
        <v>0</v>
      </c>
      <c r="F41" s="5" t="str">
        <f t="shared" si="5"/>
        <v>N/A</v>
      </c>
      <c r="G41" s="4">
        <v>0</v>
      </c>
      <c r="H41" s="5" t="str">
        <f t="shared" si="6"/>
        <v>N/A</v>
      </c>
      <c r="I41" s="6" t="s">
        <v>1747</v>
      </c>
      <c r="J41" s="6" t="s">
        <v>1747</v>
      </c>
      <c r="K41" s="91" t="str">
        <f t="shared" si="7"/>
        <v>N/A</v>
      </c>
    </row>
    <row r="42" spans="1:11" x14ac:dyDescent="0.25">
      <c r="A42" s="111" t="s">
        <v>32</v>
      </c>
      <c r="B42" s="3" t="s">
        <v>213</v>
      </c>
      <c r="C42" s="4">
        <v>99.224361486000006</v>
      </c>
      <c r="D42" s="5" t="str">
        <f t="shared" ref="D42:D51" si="8">IF($B42="N/A","N/A",IF(C42&lt;0,"No","Yes"))</f>
        <v>N/A</v>
      </c>
      <c r="E42" s="4">
        <v>76.659379657000002</v>
      </c>
      <c r="F42" s="5" t="str">
        <f t="shared" ref="F42:F51" si="9">IF($B42="N/A","N/A",IF(E42&lt;0,"No","Yes"))</f>
        <v>N/A</v>
      </c>
      <c r="G42" s="4">
        <v>83.163055634000003</v>
      </c>
      <c r="H42" s="5" t="str">
        <f t="shared" ref="H42:H51" si="10">IF($B42="N/A","N/A",IF(G42&lt;0,"No","Yes"))</f>
        <v>N/A</v>
      </c>
      <c r="I42" s="6">
        <v>-22.7</v>
      </c>
      <c r="J42" s="6">
        <v>8.484</v>
      </c>
      <c r="K42" s="91" t="str">
        <f t="shared" ref="K42:K51" si="11">IF(J42="Div by 0", "N/A", IF(J42="N/A","N/A", IF(J42&gt;30, "No", IF(J42&lt;-30, "No", "Yes"))))</f>
        <v>Yes</v>
      </c>
    </row>
    <row r="43" spans="1:11" x14ac:dyDescent="0.25">
      <c r="A43" s="111" t="s">
        <v>39</v>
      </c>
      <c r="B43" s="3" t="s">
        <v>213</v>
      </c>
      <c r="C43" s="4">
        <v>99.998443735999999</v>
      </c>
      <c r="D43" s="5" t="str">
        <f t="shared" si="8"/>
        <v>N/A</v>
      </c>
      <c r="E43" s="4">
        <v>99.971987076999994</v>
      </c>
      <c r="F43" s="5" t="str">
        <f t="shared" si="9"/>
        <v>N/A</v>
      </c>
      <c r="G43" s="4">
        <v>99.967719841999994</v>
      </c>
      <c r="H43" s="5" t="str">
        <f t="shared" si="10"/>
        <v>N/A</v>
      </c>
      <c r="I43" s="6">
        <v>-2.5999999999999999E-2</v>
      </c>
      <c r="J43" s="6">
        <v>-4.0000000000000001E-3</v>
      </c>
      <c r="K43" s="91" t="str">
        <f t="shared" si="11"/>
        <v>Yes</v>
      </c>
    </row>
    <row r="44" spans="1:11" x14ac:dyDescent="0.25">
      <c r="A44" s="111" t="s">
        <v>40</v>
      </c>
      <c r="B44" s="3" t="s">
        <v>213</v>
      </c>
      <c r="C44" s="4">
        <v>44.666155529000001</v>
      </c>
      <c r="D44" s="5" t="str">
        <f t="shared" si="8"/>
        <v>N/A</v>
      </c>
      <c r="E44" s="4">
        <v>46.911404896000001</v>
      </c>
      <c r="F44" s="5" t="str">
        <f t="shared" si="9"/>
        <v>N/A</v>
      </c>
      <c r="G44" s="4">
        <v>48.245851993000002</v>
      </c>
      <c r="H44" s="5" t="str">
        <f t="shared" si="10"/>
        <v>N/A</v>
      </c>
      <c r="I44" s="6">
        <v>5.0270000000000001</v>
      </c>
      <c r="J44" s="6">
        <v>2.8450000000000002</v>
      </c>
      <c r="K44" s="91" t="str">
        <f t="shared" si="11"/>
        <v>Yes</v>
      </c>
    </row>
    <row r="45" spans="1:11" x14ac:dyDescent="0.25">
      <c r="A45" s="111" t="s">
        <v>163</v>
      </c>
      <c r="B45" s="3" t="s">
        <v>213</v>
      </c>
      <c r="C45" s="4">
        <v>95.522232141000003</v>
      </c>
      <c r="D45" s="5" t="str">
        <f t="shared" si="8"/>
        <v>N/A</v>
      </c>
      <c r="E45" s="4">
        <v>97.762767159000006</v>
      </c>
      <c r="F45" s="5" t="str">
        <f t="shared" si="9"/>
        <v>N/A</v>
      </c>
      <c r="G45" s="4">
        <v>96.671381744000001</v>
      </c>
      <c r="H45" s="5" t="str">
        <f t="shared" si="10"/>
        <v>N/A</v>
      </c>
      <c r="I45" s="6">
        <v>2.3460000000000001</v>
      </c>
      <c r="J45" s="6">
        <v>-1.1200000000000001</v>
      </c>
      <c r="K45" s="91" t="str">
        <f t="shared" si="11"/>
        <v>Yes</v>
      </c>
    </row>
    <row r="46" spans="1:11" x14ac:dyDescent="0.25">
      <c r="A46" s="111" t="s">
        <v>41</v>
      </c>
      <c r="B46" s="3" t="s">
        <v>213</v>
      </c>
      <c r="C46" s="4">
        <v>100</v>
      </c>
      <c r="D46" s="5" t="str">
        <f t="shared" si="8"/>
        <v>N/A</v>
      </c>
      <c r="E46" s="4">
        <v>99.999933283000004</v>
      </c>
      <c r="F46" s="5" t="str">
        <f t="shared" si="9"/>
        <v>N/A</v>
      </c>
      <c r="G46" s="4">
        <v>99.999964919000007</v>
      </c>
      <c r="H46" s="5" t="str">
        <f t="shared" si="10"/>
        <v>N/A</v>
      </c>
      <c r="I46" s="6">
        <v>0</v>
      </c>
      <c r="J46" s="6">
        <v>0</v>
      </c>
      <c r="K46" s="91" t="str">
        <f t="shared" si="11"/>
        <v>Yes</v>
      </c>
    </row>
    <row r="47" spans="1:11" x14ac:dyDescent="0.25">
      <c r="A47" s="111" t="s">
        <v>42</v>
      </c>
      <c r="B47" s="3" t="s">
        <v>213</v>
      </c>
      <c r="C47" s="4">
        <v>100</v>
      </c>
      <c r="D47" s="5" t="str">
        <f t="shared" si="8"/>
        <v>N/A</v>
      </c>
      <c r="E47" s="4">
        <v>100</v>
      </c>
      <c r="F47" s="5" t="str">
        <f t="shared" si="9"/>
        <v>N/A</v>
      </c>
      <c r="G47" s="4">
        <v>100</v>
      </c>
      <c r="H47" s="5" t="str">
        <f t="shared" si="10"/>
        <v>N/A</v>
      </c>
      <c r="I47" s="6">
        <v>0</v>
      </c>
      <c r="J47" s="6">
        <v>0</v>
      </c>
      <c r="K47" s="91" t="str">
        <f t="shared" si="11"/>
        <v>Yes</v>
      </c>
    </row>
    <row r="48" spans="1:11" x14ac:dyDescent="0.25">
      <c r="A48" s="111" t="s">
        <v>43</v>
      </c>
      <c r="B48" s="3" t="s">
        <v>213</v>
      </c>
      <c r="C48" s="4">
        <v>98.242835650000004</v>
      </c>
      <c r="D48" s="5" t="str">
        <f t="shared" si="8"/>
        <v>N/A</v>
      </c>
      <c r="E48" s="4">
        <v>99.230974360000005</v>
      </c>
      <c r="F48" s="5" t="str">
        <f t="shared" si="9"/>
        <v>N/A</v>
      </c>
      <c r="G48" s="4">
        <v>98.739060132999995</v>
      </c>
      <c r="H48" s="5" t="str">
        <f t="shared" si="10"/>
        <v>N/A</v>
      </c>
      <c r="I48" s="6">
        <v>1.006</v>
      </c>
      <c r="J48" s="6">
        <v>-0.496</v>
      </c>
      <c r="K48" s="91" t="str">
        <f t="shared" si="11"/>
        <v>Yes</v>
      </c>
    </row>
    <row r="49" spans="1:12" x14ac:dyDescent="0.25">
      <c r="A49" s="111" t="s">
        <v>44</v>
      </c>
      <c r="B49" s="3" t="s">
        <v>213</v>
      </c>
      <c r="C49" s="4">
        <v>84.429374839999994</v>
      </c>
      <c r="D49" s="5" t="str">
        <f t="shared" si="8"/>
        <v>N/A</v>
      </c>
      <c r="E49" s="4">
        <v>61.921397739</v>
      </c>
      <c r="F49" s="5" t="str">
        <f t="shared" si="9"/>
        <v>N/A</v>
      </c>
      <c r="G49" s="4">
        <v>57.059032866999999</v>
      </c>
      <c r="H49" s="5" t="str">
        <f t="shared" si="10"/>
        <v>N/A</v>
      </c>
      <c r="I49" s="6">
        <v>-26.7</v>
      </c>
      <c r="J49" s="6">
        <v>-7.85</v>
      </c>
      <c r="K49" s="91" t="str">
        <f t="shared" si="11"/>
        <v>Yes</v>
      </c>
    </row>
    <row r="50" spans="1:12" x14ac:dyDescent="0.25">
      <c r="A50" s="111" t="s">
        <v>45</v>
      </c>
      <c r="B50" s="3" t="s">
        <v>213</v>
      </c>
      <c r="C50" s="4">
        <v>15.459050639999999</v>
      </c>
      <c r="D50" s="5" t="str">
        <f t="shared" si="8"/>
        <v>N/A</v>
      </c>
      <c r="E50" s="4">
        <v>37.956323982999997</v>
      </c>
      <c r="F50" s="5" t="str">
        <f t="shared" si="9"/>
        <v>N/A</v>
      </c>
      <c r="G50" s="4">
        <v>35.794387622000002</v>
      </c>
      <c r="H50" s="5" t="str">
        <f t="shared" si="10"/>
        <v>N/A</v>
      </c>
      <c r="I50" s="6">
        <v>145.5</v>
      </c>
      <c r="J50" s="6">
        <v>-5.7</v>
      </c>
      <c r="K50" s="91" t="str">
        <f t="shared" si="11"/>
        <v>Yes</v>
      </c>
    </row>
    <row r="51" spans="1:12" x14ac:dyDescent="0.25">
      <c r="A51" s="111" t="s">
        <v>50</v>
      </c>
      <c r="B51" s="3" t="s">
        <v>213</v>
      </c>
      <c r="C51" s="4">
        <v>0.1115745199</v>
      </c>
      <c r="D51" s="5" t="str">
        <f t="shared" si="8"/>
        <v>N/A</v>
      </c>
      <c r="E51" s="4">
        <v>0.1222782778</v>
      </c>
      <c r="F51" s="5" t="str">
        <f t="shared" si="9"/>
        <v>N/A</v>
      </c>
      <c r="G51" s="4">
        <v>7.1465795117999997</v>
      </c>
      <c r="H51" s="5" t="str">
        <f t="shared" si="10"/>
        <v>N/A</v>
      </c>
      <c r="I51" s="6">
        <v>9.593</v>
      </c>
      <c r="J51" s="6">
        <v>5745</v>
      </c>
      <c r="K51" s="91" t="str">
        <f t="shared" si="11"/>
        <v>No</v>
      </c>
      <c r="L51" s="29"/>
    </row>
    <row r="52" spans="1:12" s="29" customFormat="1" x14ac:dyDescent="0.25">
      <c r="A52" s="110" t="s">
        <v>895</v>
      </c>
      <c r="B52" s="3" t="s">
        <v>213</v>
      </c>
      <c r="C52" s="4">
        <v>0.50548028170000003</v>
      </c>
      <c r="D52" s="5" t="str">
        <f t="shared" ref="D52:D57" si="12">IF($B52="N/A","N/A",IF(C52&lt;0,"No","Yes"))</f>
        <v>N/A</v>
      </c>
      <c r="E52" s="4">
        <v>0.32355241039999999</v>
      </c>
      <c r="F52" s="5" t="str">
        <f t="shared" ref="F52:F57" si="13">IF($B52="N/A","N/A",IF(E52&lt;0,"No","Yes"))</f>
        <v>N/A</v>
      </c>
      <c r="G52" s="4">
        <v>0.30041573980000003</v>
      </c>
      <c r="H52" s="5" t="str">
        <f t="shared" ref="H52:H57" si="14">IF($B52="N/A","N/A",IF(G52&lt;0,"No","Yes"))</f>
        <v>N/A</v>
      </c>
      <c r="I52" s="6">
        <v>-36</v>
      </c>
      <c r="J52" s="6">
        <v>-7.15</v>
      </c>
      <c r="K52" s="91" t="str">
        <f t="shared" ref="K52:K57" si="15">IF(J52="Div by 0", "N/A", IF(J52="N/A","N/A", IF(J52&gt;30, "No", IF(J52&lt;-30, "No", "Yes"))))</f>
        <v>Yes</v>
      </c>
    </row>
    <row r="53" spans="1:12" s="29" customFormat="1" x14ac:dyDescent="0.25">
      <c r="A53" s="110" t="s">
        <v>896</v>
      </c>
      <c r="B53" s="3" t="s">
        <v>213</v>
      </c>
      <c r="C53" s="4">
        <v>0.4867684873</v>
      </c>
      <c r="D53" s="5" t="str">
        <f t="shared" si="12"/>
        <v>N/A</v>
      </c>
      <c r="E53" s="4">
        <v>0.67619287289999996</v>
      </c>
      <c r="F53" s="5" t="str">
        <f t="shared" si="13"/>
        <v>N/A</v>
      </c>
      <c r="G53" s="4">
        <v>0.89148643699999996</v>
      </c>
      <c r="H53" s="5" t="str">
        <f t="shared" si="14"/>
        <v>N/A</v>
      </c>
      <c r="I53" s="6">
        <v>38.909999999999997</v>
      </c>
      <c r="J53" s="6">
        <v>31.84</v>
      </c>
      <c r="K53" s="91" t="str">
        <f t="shared" si="15"/>
        <v>No</v>
      </c>
    </row>
    <row r="54" spans="1:12" s="29" customFormat="1" x14ac:dyDescent="0.25">
      <c r="A54" s="110" t="s">
        <v>897</v>
      </c>
      <c r="B54" s="3" t="s">
        <v>213</v>
      </c>
      <c r="C54" s="4">
        <v>1.3006305211</v>
      </c>
      <c r="D54" s="5" t="str">
        <f t="shared" si="12"/>
        <v>N/A</v>
      </c>
      <c r="E54" s="4">
        <v>1.2043456715</v>
      </c>
      <c r="F54" s="5" t="str">
        <f t="shared" si="13"/>
        <v>N/A</v>
      </c>
      <c r="G54" s="4">
        <v>1.4678634409</v>
      </c>
      <c r="H54" s="5" t="str">
        <f t="shared" si="14"/>
        <v>N/A</v>
      </c>
      <c r="I54" s="6">
        <v>-7.4</v>
      </c>
      <c r="J54" s="6">
        <v>21.88</v>
      </c>
      <c r="K54" s="91" t="str">
        <f t="shared" si="15"/>
        <v>Yes</v>
      </c>
    </row>
    <row r="55" spans="1:12" s="29" customFormat="1" x14ac:dyDescent="0.25">
      <c r="A55" s="110" t="s">
        <v>898</v>
      </c>
      <c r="B55" s="3" t="s">
        <v>213</v>
      </c>
      <c r="C55" s="4">
        <v>0</v>
      </c>
      <c r="D55" s="5" t="str">
        <f t="shared" si="12"/>
        <v>N/A</v>
      </c>
      <c r="E55" s="4">
        <v>0</v>
      </c>
      <c r="F55" s="5" t="str">
        <f t="shared" si="13"/>
        <v>N/A</v>
      </c>
      <c r="G55" s="4">
        <v>0</v>
      </c>
      <c r="H55" s="5" t="str">
        <f t="shared" si="14"/>
        <v>N/A</v>
      </c>
      <c r="I55" s="6" t="s">
        <v>1747</v>
      </c>
      <c r="J55" s="6" t="s">
        <v>1747</v>
      </c>
      <c r="K55" s="91" t="str">
        <f t="shared" si="15"/>
        <v>N/A</v>
      </c>
    </row>
    <row r="56" spans="1:12" s="29" customFormat="1" ht="25" x14ac:dyDescent="0.25">
      <c r="A56" s="110" t="s">
        <v>899</v>
      </c>
      <c r="B56" s="3" t="s">
        <v>213</v>
      </c>
      <c r="C56" s="4">
        <v>0</v>
      </c>
      <c r="D56" s="5" t="str">
        <f t="shared" si="12"/>
        <v>N/A</v>
      </c>
      <c r="E56" s="4">
        <v>2.1682027999999999E-2</v>
      </c>
      <c r="F56" s="5" t="str">
        <f t="shared" si="13"/>
        <v>N/A</v>
      </c>
      <c r="G56" s="4">
        <v>0.16977164689999999</v>
      </c>
      <c r="H56" s="5" t="str">
        <f t="shared" si="14"/>
        <v>N/A</v>
      </c>
      <c r="I56" s="6" t="s">
        <v>1747</v>
      </c>
      <c r="J56" s="6">
        <v>683</v>
      </c>
      <c r="K56" s="91" t="str">
        <f t="shared" si="15"/>
        <v>No</v>
      </c>
    </row>
    <row r="57" spans="1:12" s="29" customFormat="1" ht="25" x14ac:dyDescent="0.25">
      <c r="A57" s="117" t="s">
        <v>935</v>
      </c>
      <c r="B57" s="119" t="s">
        <v>213</v>
      </c>
      <c r="C57" s="104">
        <v>0</v>
      </c>
      <c r="D57" s="100" t="str">
        <f t="shared" si="12"/>
        <v>N/A</v>
      </c>
      <c r="E57" s="104">
        <v>2.1682027999999999E-2</v>
      </c>
      <c r="F57" s="100" t="str">
        <f t="shared" si="13"/>
        <v>N/A</v>
      </c>
      <c r="G57" s="104">
        <v>0.1697294349</v>
      </c>
      <c r="H57" s="100" t="str">
        <f t="shared" si="14"/>
        <v>N/A</v>
      </c>
      <c r="I57" s="101" t="s">
        <v>1747</v>
      </c>
      <c r="J57" s="101">
        <v>682.8</v>
      </c>
      <c r="K57" s="102" t="str">
        <f t="shared" si="15"/>
        <v>No</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32883736</v>
      </c>
      <c r="D7" s="18" t="str">
        <f>IF($B7="N/A","N/A",IF(C7&gt;15,"No",IF(C7&lt;-15,"No","Yes")))</f>
        <v>N/A</v>
      </c>
      <c r="E7" s="17">
        <v>36153818</v>
      </c>
      <c r="F7" s="18" t="str">
        <f>IF($B7="N/A","N/A",IF(E7&gt;15,"No",IF(E7&lt;-15,"No","Yes")))</f>
        <v>N/A</v>
      </c>
      <c r="G7" s="17">
        <v>36149328</v>
      </c>
      <c r="H7" s="18" t="str">
        <f>IF($B7="N/A","N/A",IF(G7&gt;15,"No",IF(G7&lt;-15,"No","Yes")))</f>
        <v>N/A</v>
      </c>
      <c r="I7" s="19">
        <v>9.9440000000000008</v>
      </c>
      <c r="J7" s="19">
        <v>-1.2E-2</v>
      </c>
      <c r="K7" s="92" t="str">
        <f t="shared" ref="K7:K22" si="0">IF(J7="Div by 0", "N/A", IF(J7="N/A","N/A", IF(J7&gt;30, "No", IF(J7&lt;-30, "No", "Yes"))))</f>
        <v>Yes</v>
      </c>
    </row>
    <row r="8" spans="1:11" x14ac:dyDescent="0.25">
      <c r="A8" s="90" t="s">
        <v>362</v>
      </c>
      <c r="B8" s="16" t="s">
        <v>213</v>
      </c>
      <c r="C8" s="20">
        <v>100</v>
      </c>
      <c r="D8" s="18" t="str">
        <f>IF($B8="N/A","N/A",IF(C8&gt;15,"No",IF(C8&lt;-15,"No","Yes")))</f>
        <v>N/A</v>
      </c>
      <c r="E8" s="20">
        <v>31.664514658000002</v>
      </c>
      <c r="F8" s="18" t="str">
        <f>IF($B8="N/A","N/A",IF(E8&gt;15,"No",IF(E8&lt;-15,"No","Yes")))</f>
        <v>N/A</v>
      </c>
      <c r="G8" s="20">
        <v>15.647571651</v>
      </c>
      <c r="H8" s="18" t="str">
        <f>IF($B8="N/A","N/A",IF(G8&gt;15,"No",IF(G8&lt;-15,"No","Yes")))</f>
        <v>N/A</v>
      </c>
      <c r="I8" s="19">
        <v>-68.3</v>
      </c>
      <c r="J8" s="19">
        <v>-50.6</v>
      </c>
      <c r="K8" s="92" t="str">
        <f t="shared" si="0"/>
        <v>No</v>
      </c>
    </row>
    <row r="9" spans="1:11" x14ac:dyDescent="0.25">
      <c r="A9" s="90" t="s">
        <v>119</v>
      </c>
      <c r="B9" s="21" t="s">
        <v>213</v>
      </c>
      <c r="C9" s="5">
        <v>0</v>
      </c>
      <c r="D9" s="5" t="str">
        <f>IF($B9="N/A","N/A",IF(C9&gt;15,"No",IF(C9&lt;-15,"No","Yes")))</f>
        <v>N/A</v>
      </c>
      <c r="E9" s="5">
        <v>68.335485341999998</v>
      </c>
      <c r="F9" s="5" t="str">
        <f>IF($B9="N/A","N/A",IF(E9&gt;15,"No",IF(E9&lt;-15,"No","Yes")))</f>
        <v>N/A</v>
      </c>
      <c r="G9" s="5">
        <v>84.352428348999993</v>
      </c>
      <c r="H9" s="5" t="str">
        <f>IF($B9="N/A","N/A",IF(G9&gt;15,"No",IF(G9&lt;-15,"No","Yes")))</f>
        <v>N/A</v>
      </c>
      <c r="I9" s="6" t="s">
        <v>1747</v>
      </c>
      <c r="J9" s="6">
        <v>23.44</v>
      </c>
      <c r="K9" s="91" t="str">
        <f t="shared" si="0"/>
        <v>Yes</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90"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91" t="str">
        <f t="shared" si="0"/>
        <v>N/A</v>
      </c>
    </row>
    <row r="13" spans="1:11" x14ac:dyDescent="0.25">
      <c r="A13" s="90" t="s">
        <v>837</v>
      </c>
      <c r="B13" s="21" t="s">
        <v>214</v>
      </c>
      <c r="C13" s="5">
        <v>100</v>
      </c>
      <c r="D13" s="5" t="str">
        <f t="shared" si="1"/>
        <v>Yes</v>
      </c>
      <c r="E13" s="5">
        <v>100</v>
      </c>
      <c r="F13" s="5" t="str">
        <f t="shared" si="2"/>
        <v>Yes</v>
      </c>
      <c r="G13" s="5">
        <v>99.999645912999995</v>
      </c>
      <c r="H13" s="5" t="str">
        <f t="shared" si="3"/>
        <v>Yes</v>
      </c>
      <c r="I13" s="6">
        <v>0</v>
      </c>
      <c r="J13" s="6">
        <v>0</v>
      </c>
      <c r="K13" s="91" t="str">
        <f t="shared" si="0"/>
        <v>Yes</v>
      </c>
    </row>
    <row r="14" spans="1:11" x14ac:dyDescent="0.25">
      <c r="A14" s="90" t="s">
        <v>13</v>
      </c>
      <c r="B14" s="21" t="s">
        <v>213</v>
      </c>
      <c r="C14" s="22">
        <v>32883736</v>
      </c>
      <c r="D14" s="5" t="str">
        <f>IF($B14="N/A","N/A",IF(C14&gt;15,"No",IF(C14&lt;-15,"No","Yes")))</f>
        <v>N/A</v>
      </c>
      <c r="E14" s="22">
        <v>11447931</v>
      </c>
      <c r="F14" s="5" t="str">
        <f>IF($B14="N/A","N/A",IF(E14&gt;15,"No",IF(E14&lt;-15,"No","Yes")))</f>
        <v>N/A</v>
      </c>
      <c r="G14" s="22">
        <v>5656492</v>
      </c>
      <c r="H14" s="5" t="str">
        <f>IF($B14="N/A","N/A",IF(G14&gt;15,"No",IF(G14&lt;-15,"No","Yes")))</f>
        <v>N/A</v>
      </c>
      <c r="I14" s="6">
        <v>-65.2</v>
      </c>
      <c r="J14" s="6">
        <v>-50.6</v>
      </c>
      <c r="K14" s="91" t="str">
        <f t="shared" si="0"/>
        <v>No</v>
      </c>
    </row>
    <row r="15" spans="1:11" ht="14.25" customHeight="1" x14ac:dyDescent="0.25">
      <c r="A15" s="90" t="s">
        <v>442</v>
      </c>
      <c r="B15" s="21" t="s">
        <v>213</v>
      </c>
      <c r="C15" s="5">
        <v>1.4931393E-3</v>
      </c>
      <c r="D15" s="5" t="str">
        <f>IF($B15="N/A","N/A",IF(C15&gt;15,"No",IF(C15&lt;-15,"No","Yes")))</f>
        <v>N/A</v>
      </c>
      <c r="E15" s="5">
        <v>0</v>
      </c>
      <c r="F15" s="5" t="str">
        <f>IF($B15="N/A","N/A",IF(E15&gt;15,"No",IF(E15&lt;-15,"No","Yes")))</f>
        <v>N/A</v>
      </c>
      <c r="G15" s="5">
        <v>1.5910920000000001E-4</v>
      </c>
      <c r="H15" s="5" t="str">
        <f>IF($B15="N/A","N/A",IF(G15&gt;15,"No",IF(G15&lt;-15,"No","Yes")))</f>
        <v>N/A</v>
      </c>
      <c r="I15" s="6">
        <v>-100</v>
      </c>
      <c r="J15" s="6" t="s">
        <v>1747</v>
      </c>
      <c r="K15" s="91" t="str">
        <f t="shared" si="0"/>
        <v>N/A</v>
      </c>
    </row>
    <row r="16" spans="1:11" ht="12.75" customHeight="1" x14ac:dyDescent="0.25">
      <c r="A16" s="90" t="s">
        <v>859</v>
      </c>
      <c r="B16" s="21" t="s">
        <v>213</v>
      </c>
      <c r="C16" s="23">
        <v>24.488798371000001</v>
      </c>
      <c r="D16" s="5" t="str">
        <f>IF($B16="N/A","N/A",IF(C16&gt;15,"No",IF(C16&lt;-15,"No","Yes")))</f>
        <v>N/A</v>
      </c>
      <c r="E16" s="23" t="s">
        <v>1747</v>
      </c>
      <c r="F16" s="5" t="str">
        <f>IF($B16="N/A","N/A",IF(E16&gt;15,"No",IF(E16&lt;-15,"No","Yes")))</f>
        <v>N/A</v>
      </c>
      <c r="G16" s="23">
        <v>209.22222221999999</v>
      </c>
      <c r="H16" s="5" t="str">
        <f>IF($B16="N/A","N/A",IF(G16&gt;15,"No",IF(G16&lt;-15,"No","Yes")))</f>
        <v>N/A</v>
      </c>
      <c r="I16" s="6" t="s">
        <v>1747</v>
      </c>
      <c r="J16" s="6" t="s">
        <v>1747</v>
      </c>
      <c r="K16" s="91" t="str">
        <f t="shared" si="0"/>
        <v>N/A</v>
      </c>
    </row>
    <row r="17" spans="1:11" x14ac:dyDescent="0.25">
      <c r="A17" s="90" t="s">
        <v>131</v>
      </c>
      <c r="B17" s="21" t="s">
        <v>213</v>
      </c>
      <c r="C17" s="22">
        <v>25513</v>
      </c>
      <c r="D17" s="5" t="str">
        <f>IF($B17="N/A","N/A",IF(C17&gt;15,"No",IF(C17&lt;-15,"No","Yes")))</f>
        <v>N/A</v>
      </c>
      <c r="E17" s="22">
        <v>69643</v>
      </c>
      <c r="F17" s="5" t="str">
        <f>IF($B17="N/A","N/A",IF(E17&gt;15,"No",IF(E17&lt;-15,"No","Yes")))</f>
        <v>N/A</v>
      </c>
      <c r="G17" s="22">
        <v>96234</v>
      </c>
      <c r="H17" s="5" t="str">
        <f>IF($B17="N/A","N/A",IF(G17&gt;15,"No",IF(G17&lt;-15,"No","Yes")))</f>
        <v>N/A</v>
      </c>
      <c r="I17" s="6">
        <v>173</v>
      </c>
      <c r="J17" s="6">
        <v>38.18</v>
      </c>
      <c r="K17" s="91" t="str">
        <f t="shared" si="0"/>
        <v>No</v>
      </c>
    </row>
    <row r="18" spans="1:11" x14ac:dyDescent="0.25">
      <c r="A18" s="90" t="s">
        <v>346</v>
      </c>
      <c r="B18" s="21" t="s">
        <v>213</v>
      </c>
      <c r="C18" s="4">
        <v>7.75854666E-2</v>
      </c>
      <c r="D18" s="5" t="str">
        <f>IF($B18="N/A","N/A",IF(C18&gt;15,"No",IF(C18&lt;-15,"No","Yes")))</f>
        <v>N/A</v>
      </c>
      <c r="E18" s="4">
        <v>0.19262972449999999</v>
      </c>
      <c r="F18" s="5" t="str">
        <f>IF($B18="N/A","N/A",IF(E18&gt;15,"No",IF(E18&lt;-15,"No","Yes")))</f>
        <v>N/A</v>
      </c>
      <c r="G18" s="4">
        <v>0.26621241759999997</v>
      </c>
      <c r="H18" s="5" t="str">
        <f>IF($B18="N/A","N/A",IF(G18&gt;15,"No",IF(G18&lt;-15,"No","Yes")))</f>
        <v>N/A</v>
      </c>
      <c r="I18" s="6">
        <v>148.30000000000001</v>
      </c>
      <c r="J18" s="6">
        <v>38.200000000000003</v>
      </c>
      <c r="K18" s="91" t="str">
        <f t="shared" si="0"/>
        <v>No</v>
      </c>
    </row>
    <row r="19" spans="1:11" ht="27.75" customHeight="1" x14ac:dyDescent="0.25">
      <c r="A19" s="90" t="s">
        <v>838</v>
      </c>
      <c r="B19" s="21" t="s">
        <v>213</v>
      </c>
      <c r="C19" s="23">
        <v>72.471445930000002</v>
      </c>
      <c r="D19" s="5" t="str">
        <f>IF($B19="N/A","N/A",IF(C19&gt;60,"No",IF(C19&lt;15,"No","Yes")))</f>
        <v>N/A</v>
      </c>
      <c r="E19" s="23">
        <v>109.20513189</v>
      </c>
      <c r="F19" s="5" t="str">
        <f>IF($B19="N/A","N/A",IF(E19&gt;60,"No",IF(E19&lt;15,"No","Yes")))</f>
        <v>N/A</v>
      </c>
      <c r="G19" s="23">
        <v>107.92030883</v>
      </c>
      <c r="H19" s="5" t="str">
        <f>IF($B19="N/A","N/A",IF(G19&gt;60,"No",IF(G19&lt;15,"No","Yes")))</f>
        <v>N/A</v>
      </c>
      <c r="I19" s="6">
        <v>50.69</v>
      </c>
      <c r="J19" s="6">
        <v>-1.18</v>
      </c>
      <c r="K19" s="91" t="str">
        <f t="shared" si="0"/>
        <v>Yes</v>
      </c>
    </row>
    <row r="20" spans="1:11" x14ac:dyDescent="0.25">
      <c r="A20" s="90" t="s">
        <v>27</v>
      </c>
      <c r="B20" s="21" t="s">
        <v>217</v>
      </c>
      <c r="C20" s="22">
        <v>12</v>
      </c>
      <c r="D20" s="5" t="str">
        <f>IF($B20="N/A","N/A",IF(C20="N/A","N/A",IF(C20=0,"Yes","No")))</f>
        <v>No</v>
      </c>
      <c r="E20" s="22">
        <v>17</v>
      </c>
      <c r="F20" s="5" t="str">
        <f>IF($B20="N/A","N/A",IF(E20="N/A","N/A",IF(E20=0,"Yes","No")))</f>
        <v>No</v>
      </c>
      <c r="G20" s="22">
        <v>31</v>
      </c>
      <c r="H20" s="5" t="str">
        <f>IF($B20="N/A","N/A",IF(G20=0,"Yes","No"))</f>
        <v>No</v>
      </c>
      <c r="I20" s="6">
        <v>41.67</v>
      </c>
      <c r="J20" s="6">
        <v>82.35</v>
      </c>
      <c r="K20" s="91" t="str">
        <f t="shared" si="0"/>
        <v>No</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32883736</v>
      </c>
      <c r="D6" s="5" t="str">
        <f>IF($B6="N/A","N/A",IF(C6&gt;15,"No",IF(C6&lt;-15,"No","Yes")))</f>
        <v>N/A</v>
      </c>
      <c r="E6" s="22">
        <v>11447931</v>
      </c>
      <c r="F6" s="5" t="str">
        <f>IF($B6="N/A","N/A",IF(E6&gt;15,"No",IF(E6&lt;-15,"No","Yes")))</f>
        <v>N/A</v>
      </c>
      <c r="G6" s="22">
        <v>5656492</v>
      </c>
      <c r="H6" s="5" t="str">
        <f>IF($B6="N/A","N/A",IF(G6&gt;15,"No",IF(G6&lt;-15,"No","Yes")))</f>
        <v>N/A</v>
      </c>
      <c r="I6" s="6">
        <v>-65.2</v>
      </c>
      <c r="J6" s="6">
        <v>-50.6</v>
      </c>
      <c r="K6" s="91" t="str">
        <f t="shared" ref="K6:K18" si="0">IF(J6="Div by 0", "N/A", IF(J6="N/A","N/A", IF(J6&gt;30, "No", IF(J6&lt;-30, "No", "Yes"))))</f>
        <v>No</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79.244151942000002</v>
      </c>
      <c r="D9" s="5" t="str">
        <f>IF($B9="N/A","N/A",IF(C9&gt;60,"No",IF(C9&lt;15,"No","Yes")))</f>
        <v>No</v>
      </c>
      <c r="E9" s="23">
        <v>95.721762823000006</v>
      </c>
      <c r="F9" s="5" t="str">
        <f>IF($B9="N/A","N/A",IF(E9&gt;60,"No",IF(E9&lt;15,"No","Yes")))</f>
        <v>No</v>
      </c>
      <c r="G9" s="23">
        <v>117.94356962000001</v>
      </c>
      <c r="H9" s="5" t="str">
        <f>IF($B9="N/A","N/A",IF(G9&gt;60,"No",IF(G9&lt;15,"No","Yes")))</f>
        <v>No</v>
      </c>
      <c r="I9" s="6">
        <v>20.79</v>
      </c>
      <c r="J9" s="6">
        <v>23.21</v>
      </c>
      <c r="K9" s="91" t="str">
        <f t="shared" si="0"/>
        <v>Yes</v>
      </c>
    </row>
    <row r="10" spans="1:11" x14ac:dyDescent="0.25">
      <c r="A10" s="90" t="s">
        <v>14</v>
      </c>
      <c r="B10" s="21" t="s">
        <v>272</v>
      </c>
      <c r="C10" s="5">
        <v>1.1123127858999999</v>
      </c>
      <c r="D10" s="5" t="str">
        <f>IF($B10="N/A","N/A",IF(C10&gt;15,"No",IF(C10&lt;=0,"No","Yes")))</f>
        <v>Yes</v>
      </c>
      <c r="E10" s="5">
        <v>2.3847802715999999</v>
      </c>
      <c r="F10" s="5" t="str">
        <f>IF($B10="N/A","N/A",IF(E10&gt;15,"No",IF(E10&lt;=0,"No","Yes")))</f>
        <v>Yes</v>
      </c>
      <c r="G10" s="5">
        <v>3.2929950224</v>
      </c>
      <c r="H10" s="5" t="str">
        <f>IF($B10="N/A","N/A",IF(G10&gt;15,"No",IF(G10&lt;=0,"No","Yes")))</f>
        <v>Yes</v>
      </c>
      <c r="I10" s="6">
        <v>114.4</v>
      </c>
      <c r="J10" s="6">
        <v>38.08</v>
      </c>
      <c r="K10" s="91" t="str">
        <f t="shared" si="0"/>
        <v>No</v>
      </c>
    </row>
    <row r="11" spans="1:11" x14ac:dyDescent="0.25">
      <c r="A11" s="90" t="s">
        <v>874</v>
      </c>
      <c r="B11" s="21" t="s">
        <v>213</v>
      </c>
      <c r="C11" s="23">
        <v>111.32089291</v>
      </c>
      <c r="D11" s="5" t="str">
        <f>IF($B11="N/A","N/A",IF(C11&gt;15,"No",IF(C11&lt;-15,"No","Yes")))</f>
        <v>N/A</v>
      </c>
      <c r="E11" s="23">
        <v>144.76607279000001</v>
      </c>
      <c r="F11" s="5" t="str">
        <f>IF($B11="N/A","N/A",IF(E11&gt;15,"No",IF(E11&lt;-15,"No","Yes")))</f>
        <v>N/A</v>
      </c>
      <c r="G11" s="23">
        <v>170.21659652</v>
      </c>
      <c r="H11" s="5" t="str">
        <f>IF($B11="N/A","N/A",IF(G11&gt;15,"No",IF(G11&lt;-15,"No","Yes")))</f>
        <v>N/A</v>
      </c>
      <c r="I11" s="6">
        <v>30.04</v>
      </c>
      <c r="J11" s="6">
        <v>17.579999999999998</v>
      </c>
      <c r="K11" s="91" t="str">
        <f t="shared" si="0"/>
        <v>Yes</v>
      </c>
    </row>
    <row r="12" spans="1:11" x14ac:dyDescent="0.25">
      <c r="A12" s="90" t="s">
        <v>936</v>
      </c>
      <c r="B12" s="21" t="s">
        <v>213</v>
      </c>
      <c r="C12" s="5">
        <v>0.89633063589999995</v>
      </c>
      <c r="D12" s="5" t="str">
        <f>IF($B12="N/A","N/A",IF(C12&gt;15,"No",IF(C12&lt;-15,"No","Yes")))</f>
        <v>N/A</v>
      </c>
      <c r="E12" s="5">
        <v>1.3488987661</v>
      </c>
      <c r="F12" s="5" t="str">
        <f>IF($B12="N/A","N/A",IF(E12&gt;15,"No",IF(E12&lt;-15,"No","Yes")))</f>
        <v>N/A</v>
      </c>
      <c r="G12" s="5">
        <v>0.59895779930000004</v>
      </c>
      <c r="H12" s="5" t="str">
        <f>IF($B12="N/A","N/A",IF(G12&gt;15,"No",IF(G12&lt;-15,"No","Yes")))</f>
        <v>N/A</v>
      </c>
      <c r="I12" s="6">
        <v>50.49</v>
      </c>
      <c r="J12" s="6">
        <v>-55.6</v>
      </c>
      <c r="K12" s="91" t="str">
        <f t="shared" si="0"/>
        <v>No</v>
      </c>
    </row>
    <row r="13" spans="1:11" x14ac:dyDescent="0.25">
      <c r="A13" s="90" t="s">
        <v>51</v>
      </c>
      <c r="B13" s="21" t="s">
        <v>273</v>
      </c>
      <c r="C13" s="5">
        <v>97.958921090999993</v>
      </c>
      <c r="D13" s="5" t="str">
        <f>IF($B13="N/A","N/A",IF(C13&gt;99,"No",IF(C13&lt;95,"No","Yes")))</f>
        <v>Yes</v>
      </c>
      <c r="E13" s="5">
        <v>98.532852792</v>
      </c>
      <c r="F13" s="5" t="str">
        <f>IF($B13="N/A","N/A",IF(E13&gt;99,"No",IF(E13&lt;95,"No","Yes")))</f>
        <v>Yes</v>
      </c>
      <c r="G13" s="5">
        <v>98.728823446999996</v>
      </c>
      <c r="H13" s="5" t="str">
        <f>IF($B13="N/A","N/A",IF(G13&gt;99,"No",IF(G13&lt;95,"No","Yes")))</f>
        <v>Yes</v>
      </c>
      <c r="I13" s="6">
        <v>0.58589999999999998</v>
      </c>
      <c r="J13" s="6">
        <v>0.19889999999999999</v>
      </c>
      <c r="K13" s="91" t="str">
        <f t="shared" si="0"/>
        <v>Yes</v>
      </c>
    </row>
    <row r="14" spans="1:11" x14ac:dyDescent="0.25">
      <c r="A14" s="90" t="s">
        <v>52</v>
      </c>
      <c r="B14" s="21" t="s">
        <v>274</v>
      </c>
      <c r="C14" s="5">
        <v>2.0410789089999999</v>
      </c>
      <c r="D14" s="5" t="str">
        <f>IF($B14="N/A","N/A",IF(C14&gt;6,"No",IF(C14&lt;=0,"No","Yes")))</f>
        <v>Yes</v>
      </c>
      <c r="E14" s="5">
        <v>1.4671472076000001</v>
      </c>
      <c r="F14" s="5" t="str">
        <f>IF($B14="N/A","N/A",IF(E14&gt;6,"No",IF(E14&lt;=0,"No","Yes")))</f>
        <v>Yes</v>
      </c>
      <c r="G14" s="5">
        <v>1.2711765525000001</v>
      </c>
      <c r="H14" s="5" t="str">
        <f>IF($B14="N/A","N/A",IF(G14&gt;6,"No",IF(G14&lt;=0,"No","Yes")))</f>
        <v>Yes</v>
      </c>
      <c r="I14" s="6">
        <v>-28.1</v>
      </c>
      <c r="J14" s="6">
        <v>-13.4</v>
      </c>
      <c r="K14" s="91" t="str">
        <f t="shared" si="0"/>
        <v>Yes</v>
      </c>
    </row>
    <row r="15" spans="1:11" x14ac:dyDescent="0.25">
      <c r="A15" s="90" t="s">
        <v>164</v>
      </c>
      <c r="B15" s="21" t="s">
        <v>213</v>
      </c>
      <c r="C15" s="5">
        <v>99.999413271999998</v>
      </c>
      <c r="D15" s="5" t="str">
        <f>IF($B15="N/A","N/A",IF(C15&gt;15,"No",IF(C15&lt;-15,"No","Yes")))</f>
        <v>N/A</v>
      </c>
      <c r="E15" s="5">
        <v>99.995390060000005</v>
      </c>
      <c r="F15" s="5" t="str">
        <f>IF($B15="N/A","N/A",IF(E15&gt;15,"No",IF(E15&lt;-15,"No","Yes")))</f>
        <v>N/A</v>
      </c>
      <c r="G15" s="5">
        <v>99.999695591000005</v>
      </c>
      <c r="H15" s="5" t="str">
        <f>IF($B15="N/A","N/A",IF(G15&gt;15,"No",IF(G15&lt;-15,"No","Yes")))</f>
        <v>N/A</v>
      </c>
      <c r="I15" s="6">
        <v>-4.0000000000000001E-3</v>
      </c>
      <c r="J15" s="6">
        <v>4.3E-3</v>
      </c>
      <c r="K15" s="91" t="str">
        <f t="shared" si="0"/>
        <v>Yes</v>
      </c>
    </row>
    <row r="16" spans="1:11" x14ac:dyDescent="0.25">
      <c r="A16" s="90" t="s">
        <v>165</v>
      </c>
      <c r="B16" s="21" t="s">
        <v>275</v>
      </c>
      <c r="C16" s="5">
        <v>100</v>
      </c>
      <c r="D16" s="5" t="str">
        <f>IF($B16="N/A","N/A",IF(C16&gt;98,"Yes","No"))</f>
        <v>Yes</v>
      </c>
      <c r="E16" s="5">
        <v>100</v>
      </c>
      <c r="F16" s="5" t="str">
        <f>IF($B16="N/A","N/A",IF(E16&gt;98,"Yes","No"))</f>
        <v>Yes</v>
      </c>
      <c r="G16" s="5">
        <v>100</v>
      </c>
      <c r="H16" s="5" t="str">
        <f>IF($B16="N/A","N/A",IF(G16&gt;98,"Yes","No"))</f>
        <v>Yes</v>
      </c>
      <c r="I16" s="6">
        <v>0</v>
      </c>
      <c r="J16" s="6">
        <v>0</v>
      </c>
      <c r="K16" s="91" t="str">
        <f t="shared" si="0"/>
        <v>Yes</v>
      </c>
    </row>
    <row r="17" spans="1:11" x14ac:dyDescent="0.25">
      <c r="A17" s="90" t="s">
        <v>21</v>
      </c>
      <c r="B17" s="21" t="s">
        <v>275</v>
      </c>
      <c r="C17" s="5">
        <v>99.999928599</v>
      </c>
      <c r="D17" s="5" t="str">
        <f>IF($B17="N/A","N/A",IF(C17&gt;98,"Yes","No"))</f>
        <v>Yes</v>
      </c>
      <c r="E17" s="5">
        <v>99.999973404000002</v>
      </c>
      <c r="F17" s="5" t="str">
        <f>IF($B17="N/A","N/A",IF(E17&gt;98,"Yes","No"))</f>
        <v>Yes</v>
      </c>
      <c r="G17" s="5">
        <v>100</v>
      </c>
      <c r="H17" s="5" t="str">
        <f>IF($B17="N/A","N/A",IF(G17&gt;98,"Yes","No"))</f>
        <v>Yes</v>
      </c>
      <c r="I17" s="6">
        <v>0</v>
      </c>
      <c r="J17" s="6">
        <v>0</v>
      </c>
      <c r="K17" s="91" t="str">
        <f t="shared" si="0"/>
        <v>Yes</v>
      </c>
    </row>
    <row r="18" spans="1:11" x14ac:dyDescent="0.25">
      <c r="A18" s="90" t="s">
        <v>53</v>
      </c>
      <c r="B18" s="21" t="s">
        <v>275</v>
      </c>
      <c r="C18" s="5">
        <v>100</v>
      </c>
      <c r="D18" s="5" t="str">
        <f>IF($B18="N/A","N/A",IF(C18&gt;98,"Yes","No"))</f>
        <v>Yes</v>
      </c>
      <c r="E18" s="5">
        <v>100</v>
      </c>
      <c r="F18" s="5" t="str">
        <f>IF($B18="N/A","N/A",IF(E18&gt;98,"Yes","No"))</f>
        <v>Yes</v>
      </c>
      <c r="G18" s="5">
        <v>100</v>
      </c>
      <c r="H18" s="5" t="str">
        <f>IF($B18="N/A","N/A",IF(G18&gt;98,"Yes","No"))</f>
        <v>Yes</v>
      </c>
      <c r="I18" s="6">
        <v>0</v>
      </c>
      <c r="J18" s="6">
        <v>0</v>
      </c>
      <c r="K18" s="91" t="str">
        <f t="shared" si="0"/>
        <v>Yes</v>
      </c>
    </row>
    <row r="19" spans="1:11" ht="12.75" customHeight="1" x14ac:dyDescent="0.25">
      <c r="A19" s="90" t="s">
        <v>675</v>
      </c>
      <c r="B19" s="21" t="s">
        <v>223</v>
      </c>
      <c r="C19" s="5">
        <v>99.260445954000005</v>
      </c>
      <c r="D19" s="5" t="str">
        <f>IF($B19="N/A","N/A",IF(C19&gt;100,"No",IF(C19&lt;98,"No","Yes")))</f>
        <v>Yes</v>
      </c>
      <c r="E19" s="5">
        <v>98.661522331</v>
      </c>
      <c r="F19" s="5" t="str">
        <f>IF($B19="N/A","N/A",IF(E19&gt;100,"No",IF(E19&lt;98,"No","Yes")))</f>
        <v>Yes</v>
      </c>
      <c r="G19" s="5">
        <v>98.490106589000007</v>
      </c>
      <c r="H19" s="5" t="str">
        <f>IF($B19="N/A","N/A",IF(G19&gt;100,"No",IF(G19&lt;98,"No","Yes")))</f>
        <v>Yes</v>
      </c>
      <c r="I19" s="6">
        <v>-0.60299999999999998</v>
      </c>
      <c r="J19" s="6">
        <v>-0.17399999999999999</v>
      </c>
      <c r="K19" s="91" t="str">
        <f>IF(J19="Div by 0", "N/A", IF(J19="N/A","N/A", IF(J19&gt;30, "No", IF(J19&lt;-30, "No", "Yes"))))</f>
        <v>Yes</v>
      </c>
    </row>
    <row r="20" spans="1:11" x14ac:dyDescent="0.25">
      <c r="A20" s="90" t="s">
        <v>676</v>
      </c>
      <c r="B20" s="21" t="s">
        <v>223</v>
      </c>
      <c r="C20" s="5">
        <v>99.457138932999996</v>
      </c>
      <c r="D20" s="5" t="str">
        <f>IF($B20="N/A","N/A",IF(C20&gt;100,"No",IF(C20&lt;98,"No","Yes")))</f>
        <v>Yes</v>
      </c>
      <c r="E20" s="5">
        <v>99.378490314000004</v>
      </c>
      <c r="F20" s="5" t="str">
        <f>IF($B20="N/A","N/A",IF(E20&gt;100,"No",IF(E20&lt;98,"No","Yes")))</f>
        <v>Yes</v>
      </c>
      <c r="G20" s="5">
        <v>98.959779311999995</v>
      </c>
      <c r="H20" s="5" t="str">
        <f>IF($B20="N/A","N/A",IF(G20&gt;100,"No",IF(G20&lt;98,"No","Yes")))</f>
        <v>Yes</v>
      </c>
      <c r="I20" s="6">
        <v>-7.9000000000000001E-2</v>
      </c>
      <c r="J20" s="6">
        <v>-0.42099999999999999</v>
      </c>
      <c r="K20" s="91" t="str">
        <f>IF(J20="Div by 0", "N/A", IF(J20="N/A","N/A", IF(J20&gt;30, "No", IF(J20&lt;-30, "No", "Yes"))))</f>
        <v>Yes</v>
      </c>
    </row>
    <row r="21" spans="1:11" x14ac:dyDescent="0.25">
      <c r="A21" s="90" t="s">
        <v>677</v>
      </c>
      <c r="B21" s="21" t="s">
        <v>223</v>
      </c>
      <c r="C21" s="5">
        <v>99.457138932999996</v>
      </c>
      <c r="D21" s="5" t="str">
        <f>IF($B21="N/A","N/A",IF(C21&gt;100,"No",IF(C21&lt;98,"No","Yes")))</f>
        <v>Yes</v>
      </c>
      <c r="E21" s="5">
        <v>99.378490314000004</v>
      </c>
      <c r="F21" s="5" t="str">
        <f>IF($B21="N/A","N/A",IF(E21&gt;100,"No",IF(E21&lt;98,"No","Yes")))</f>
        <v>Yes</v>
      </c>
      <c r="G21" s="5">
        <v>98.959779311999995</v>
      </c>
      <c r="H21" s="5" t="str">
        <f>IF($B21="N/A","N/A",IF(G21&gt;100,"No",IF(G21&lt;98,"No","Yes")))</f>
        <v>Yes</v>
      </c>
      <c r="I21" s="6">
        <v>-7.9000000000000001E-2</v>
      </c>
      <c r="J21" s="6">
        <v>-0.42099999999999999</v>
      </c>
      <c r="K21" s="91" t="str">
        <f>IF(J21="Div by 0", "N/A", IF(J21="N/A","N/A", IF(J21&gt;30, "No", IF(J21&lt;-30, "No", "Yes"))))</f>
        <v>Yes</v>
      </c>
    </row>
    <row r="22" spans="1:11" ht="15" customHeight="1" x14ac:dyDescent="0.25">
      <c r="A22" s="90" t="s">
        <v>1700</v>
      </c>
      <c r="B22" s="21" t="s">
        <v>213</v>
      </c>
      <c r="C22" s="5">
        <v>59.722125247999998</v>
      </c>
      <c r="D22" s="5" t="str">
        <f>IF($B22="N/A","N/A",IF(C22&gt;15,"No",IF(C22&lt;-15,"No","Yes")))</f>
        <v>N/A</v>
      </c>
      <c r="E22" s="5">
        <v>60.425634989999999</v>
      </c>
      <c r="F22" s="5" t="str">
        <f>IF($B22="N/A","N/A",IF(E22&gt;15,"No",IF(E22&lt;-15,"No","Yes")))</f>
        <v>N/A</v>
      </c>
      <c r="G22" s="5">
        <v>56.581110695</v>
      </c>
      <c r="H22" s="5" t="str">
        <f>IF($B22="N/A","N/A",IF(G22&gt;15,"No",IF(G22&lt;-15,"No","Yes")))</f>
        <v>N/A</v>
      </c>
      <c r="I22" s="6">
        <v>1.1779999999999999</v>
      </c>
      <c r="J22" s="6">
        <v>-6.36</v>
      </c>
      <c r="K22" s="91" t="str">
        <f t="shared" ref="K22:K31" si="1">IF(J22="Div by 0", "N/A", IF(J22="N/A","N/A", IF(J22&gt;30, "No", IF(J22&lt;-30, "No", "Yes"))))</f>
        <v>Yes</v>
      </c>
    </row>
    <row r="23" spans="1:11" x14ac:dyDescent="0.25">
      <c r="A23" s="90" t="s">
        <v>937</v>
      </c>
      <c r="B23" s="21" t="s">
        <v>213</v>
      </c>
      <c r="C23" s="5">
        <v>39.696149489</v>
      </c>
      <c r="D23" s="5" t="str">
        <f>IF($B23="N/A","N/A",IF(C23&gt;15,"No",IF(C23&lt;-15,"No","Yes")))</f>
        <v>N/A</v>
      </c>
      <c r="E23" s="5">
        <v>38.787646430999999</v>
      </c>
      <c r="F23" s="5" t="str">
        <f>IF($B23="N/A","N/A",IF(E23&gt;15,"No",IF(E23&lt;-15,"No","Yes")))</f>
        <v>N/A</v>
      </c>
      <c r="G23" s="5">
        <v>41.722396142000001</v>
      </c>
      <c r="H23" s="5" t="str">
        <f>IF($B23="N/A","N/A",IF(G23&gt;15,"No",IF(G23&lt;-15,"No","Yes")))</f>
        <v>N/A</v>
      </c>
      <c r="I23" s="6">
        <v>-2.29</v>
      </c>
      <c r="J23" s="6">
        <v>7.5659999999999998</v>
      </c>
      <c r="K23" s="91" t="str">
        <f t="shared" si="1"/>
        <v>Yes</v>
      </c>
    </row>
    <row r="24" spans="1:11" ht="25" x14ac:dyDescent="0.25">
      <c r="A24" s="90" t="s">
        <v>938</v>
      </c>
      <c r="B24" s="21" t="s">
        <v>213</v>
      </c>
      <c r="C24" s="5">
        <v>0</v>
      </c>
      <c r="D24" s="5" t="str">
        <f>IF($B24="N/A","N/A",IF(C24&gt;15,"No",IF(C24&lt;-15,"No","Yes")))</f>
        <v>N/A</v>
      </c>
      <c r="E24" s="5">
        <v>0.123306124</v>
      </c>
      <c r="F24" s="5" t="str">
        <f>IF($B24="N/A","N/A",IF(E24&gt;15,"No",IF(E24&lt;-15,"No","Yes")))</f>
        <v>N/A</v>
      </c>
      <c r="G24" s="5">
        <v>0.54181991240000005</v>
      </c>
      <c r="H24" s="5" t="str">
        <f>IF($B24="N/A","N/A",IF(G24&gt;15,"No",IF(G24&lt;-15,"No","Yes")))</f>
        <v>N/A</v>
      </c>
      <c r="I24" s="6" t="s">
        <v>1747</v>
      </c>
      <c r="J24" s="6">
        <v>339.4</v>
      </c>
      <c r="K24" s="91" t="str">
        <f t="shared" si="1"/>
        <v>No</v>
      </c>
    </row>
    <row r="25" spans="1:11" x14ac:dyDescent="0.25">
      <c r="A25" s="90" t="s">
        <v>166</v>
      </c>
      <c r="B25" s="21" t="s">
        <v>213</v>
      </c>
      <c r="C25" s="5">
        <v>99.457138932999996</v>
      </c>
      <c r="D25" s="5" t="str">
        <f t="shared" ref="D25:D27" si="2">IF($B25="N/A","N/A",IF(C25&gt;15,"No",IF(C25&lt;-15,"No","Yes")))</f>
        <v>N/A</v>
      </c>
      <c r="E25" s="5">
        <v>99.378490314000004</v>
      </c>
      <c r="F25" s="5" t="str">
        <f t="shared" ref="F25:F27" si="3">IF($B25="N/A","N/A",IF(E25&gt;15,"No",IF(E25&lt;-15,"No","Yes")))</f>
        <v>N/A</v>
      </c>
      <c r="G25" s="5">
        <v>98.959779311999995</v>
      </c>
      <c r="H25" s="5" t="str">
        <f t="shared" ref="H25:H27" si="4">IF($B25="N/A","N/A",IF(G25&gt;15,"No",IF(G25&lt;-15,"No","Yes")))</f>
        <v>N/A</v>
      </c>
      <c r="I25" s="6">
        <v>-7.9000000000000001E-2</v>
      </c>
      <c r="J25" s="6">
        <v>-0.42099999999999999</v>
      </c>
      <c r="K25" s="91" t="str">
        <f t="shared" si="1"/>
        <v>Yes</v>
      </c>
    </row>
    <row r="26" spans="1:11" x14ac:dyDescent="0.25">
      <c r="A26" s="90" t="s">
        <v>167</v>
      </c>
      <c r="B26" s="21" t="s">
        <v>213</v>
      </c>
      <c r="C26" s="5">
        <v>99.457138932999996</v>
      </c>
      <c r="D26" s="5" t="str">
        <f t="shared" si="2"/>
        <v>N/A</v>
      </c>
      <c r="E26" s="5">
        <v>99.378490314000004</v>
      </c>
      <c r="F26" s="5" t="str">
        <f t="shared" si="3"/>
        <v>N/A</v>
      </c>
      <c r="G26" s="5">
        <v>98.959779311999995</v>
      </c>
      <c r="H26" s="5" t="str">
        <f t="shared" si="4"/>
        <v>N/A</v>
      </c>
      <c r="I26" s="6">
        <v>-7.9000000000000001E-2</v>
      </c>
      <c r="J26" s="6">
        <v>-0.42099999999999999</v>
      </c>
      <c r="K26" s="91" t="str">
        <f t="shared" si="1"/>
        <v>Yes</v>
      </c>
    </row>
    <row r="27" spans="1:11" x14ac:dyDescent="0.25">
      <c r="A27" s="90" t="s">
        <v>168</v>
      </c>
      <c r="B27" s="21" t="s">
        <v>213</v>
      </c>
      <c r="C27" s="5">
        <v>99.457138932999996</v>
      </c>
      <c r="D27" s="5" t="str">
        <f t="shared" si="2"/>
        <v>N/A</v>
      </c>
      <c r="E27" s="5">
        <v>99.378490314000004</v>
      </c>
      <c r="F27" s="5" t="str">
        <f t="shared" si="3"/>
        <v>N/A</v>
      </c>
      <c r="G27" s="5">
        <v>98.959779311999995</v>
      </c>
      <c r="H27" s="5" t="str">
        <f t="shared" si="4"/>
        <v>N/A</v>
      </c>
      <c r="I27" s="6">
        <v>-7.9000000000000001E-2</v>
      </c>
      <c r="J27" s="6">
        <v>-0.42099999999999999</v>
      </c>
      <c r="K27" s="91" t="str">
        <f t="shared" si="1"/>
        <v>Yes</v>
      </c>
    </row>
    <row r="28" spans="1:11" x14ac:dyDescent="0.25">
      <c r="A28" s="90" t="s">
        <v>54</v>
      </c>
      <c r="B28" s="21" t="s">
        <v>213</v>
      </c>
      <c r="C28" s="5">
        <v>15.505485751</v>
      </c>
      <c r="D28" s="5" t="str">
        <f>IF($B28="N/A","N/A",IF(C28&gt;15,"No",IF(C28&lt;-15,"No","Yes")))</f>
        <v>N/A</v>
      </c>
      <c r="E28" s="5">
        <v>14.773106161999999</v>
      </c>
      <c r="F28" s="5" t="str">
        <f>IF($B28="N/A","N/A",IF(E28&gt;15,"No",IF(E28&lt;-15,"No","Yes")))</f>
        <v>N/A</v>
      </c>
      <c r="G28" s="5">
        <v>11.169272404000001</v>
      </c>
      <c r="H28" s="5" t="str">
        <f>IF($B28="N/A","N/A",IF(G28&gt;15,"No",IF(G28&lt;-15,"No","Yes")))</f>
        <v>N/A</v>
      </c>
      <c r="I28" s="6">
        <v>-4.72</v>
      </c>
      <c r="J28" s="6">
        <v>-24.4</v>
      </c>
      <c r="K28" s="91" t="str">
        <f t="shared" si="1"/>
        <v>Yes</v>
      </c>
    </row>
    <row r="29" spans="1:11" x14ac:dyDescent="0.25">
      <c r="A29" s="90" t="s">
        <v>55</v>
      </c>
      <c r="B29" s="21" t="s">
        <v>213</v>
      </c>
      <c r="C29" s="5">
        <v>83.951653182000001</v>
      </c>
      <c r="D29" s="5" t="str">
        <f>IF($B29="N/A","N/A",IF(C29&gt;15,"No",IF(C29&lt;-15,"No","Yes")))</f>
        <v>N/A</v>
      </c>
      <c r="E29" s="5">
        <v>84.605384151999999</v>
      </c>
      <c r="F29" s="5" t="str">
        <f>IF($B29="N/A","N/A",IF(E29&gt;15,"No",IF(E29&lt;-15,"No","Yes")))</f>
        <v>N/A</v>
      </c>
      <c r="G29" s="5">
        <v>87.790506907999998</v>
      </c>
      <c r="H29" s="5" t="str">
        <f>IF($B29="N/A","N/A",IF(G29&gt;15,"No",IF(G29&lt;-15,"No","Yes")))</f>
        <v>N/A</v>
      </c>
      <c r="I29" s="6">
        <v>0.77869999999999995</v>
      </c>
      <c r="J29" s="6">
        <v>3.7650000000000001</v>
      </c>
      <c r="K29" s="91" t="str">
        <f t="shared" si="1"/>
        <v>Yes</v>
      </c>
    </row>
    <row r="30" spans="1:11" x14ac:dyDescent="0.25">
      <c r="A30" s="90" t="s">
        <v>56</v>
      </c>
      <c r="B30" s="21" t="s">
        <v>213</v>
      </c>
      <c r="C30" s="5">
        <v>68.823472491000004</v>
      </c>
      <c r="D30" s="5" t="str">
        <f>IF($B30="N/A","N/A",IF(C30&gt;15,"No",IF(C30&lt;-15,"No","Yes")))</f>
        <v>N/A</v>
      </c>
      <c r="E30" s="5">
        <v>69.034902463999998</v>
      </c>
      <c r="F30" s="5" t="str">
        <f>IF($B30="N/A","N/A",IF(E30&gt;15,"No",IF(E30&lt;-15,"No","Yes")))</f>
        <v>N/A</v>
      </c>
      <c r="G30" s="5">
        <v>69.409980602999994</v>
      </c>
      <c r="H30" s="5" t="str">
        <f>IF($B30="N/A","N/A",IF(G30&gt;15,"No",IF(G30&lt;-15,"No","Yes")))</f>
        <v>N/A</v>
      </c>
      <c r="I30" s="6">
        <v>0.30719999999999997</v>
      </c>
      <c r="J30" s="6">
        <v>0.54330000000000001</v>
      </c>
      <c r="K30" s="91" t="str">
        <f t="shared" si="1"/>
        <v>Yes</v>
      </c>
    </row>
    <row r="31" spans="1:11" x14ac:dyDescent="0.25">
      <c r="A31" s="98" t="s">
        <v>57</v>
      </c>
      <c r="B31" s="99" t="s">
        <v>213</v>
      </c>
      <c r="C31" s="100">
        <v>20.486641176999999</v>
      </c>
      <c r="D31" s="100" t="str">
        <f>IF($B31="N/A","N/A",IF(C31&gt;15,"No",IF(C31&lt;-15,"No","Yes")))</f>
        <v>N/A</v>
      </c>
      <c r="E31" s="100">
        <v>20.063808909999999</v>
      </c>
      <c r="F31" s="100" t="str">
        <f>IF($B31="N/A","N/A",IF(E31&gt;15,"No",IF(E31&lt;-15,"No","Yes")))</f>
        <v>N/A</v>
      </c>
      <c r="G31" s="100">
        <v>18.111543338000001</v>
      </c>
      <c r="H31" s="100" t="str">
        <f>IF($B31="N/A","N/A",IF(G31&gt;15,"No",IF(G31&lt;-15,"No","Yes")))</f>
        <v>N/A</v>
      </c>
      <c r="I31" s="101">
        <v>-2.06</v>
      </c>
      <c r="J31" s="101">
        <v>-9.73</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0</v>
      </c>
      <c r="D6" s="5" t="str">
        <f t="shared" ref="D6:F18" si="0">IF($B6="N/A","N/A",IF(C6&lt;0,"No","Yes"))</f>
        <v>N/A</v>
      </c>
      <c r="E6" s="22">
        <v>24705887</v>
      </c>
      <c r="F6" s="5" t="str">
        <f t="shared" si="0"/>
        <v>N/A</v>
      </c>
      <c r="G6" s="22">
        <v>30492836</v>
      </c>
      <c r="H6" s="5" t="str">
        <f t="shared" ref="H6:H18" si="1">IF($B6="N/A","N/A",IF(G6&lt;0,"No","Yes"))</f>
        <v>N/A</v>
      </c>
      <c r="I6" s="6" t="s">
        <v>1747</v>
      </c>
      <c r="J6" s="6">
        <v>23.42</v>
      </c>
      <c r="K6" s="91" t="str">
        <f t="shared" ref="K6:K18" si="2">IF(J6="Div by 0", "N/A", IF(J6="N/A","N/A", IF(J6&gt;30, "No", IF(J6&lt;-30, "No", "Yes"))))</f>
        <v>Yes</v>
      </c>
    </row>
    <row r="7" spans="1:11" x14ac:dyDescent="0.25">
      <c r="A7" s="88" t="s">
        <v>443</v>
      </c>
      <c r="B7" s="42" t="s">
        <v>213</v>
      </c>
      <c r="C7" s="5" t="s">
        <v>1747</v>
      </c>
      <c r="D7" s="5" t="str">
        <f t="shared" si="0"/>
        <v>N/A</v>
      </c>
      <c r="E7" s="5">
        <v>1.9218617814000001</v>
      </c>
      <c r="F7" s="5" t="str">
        <f t="shared" si="0"/>
        <v>N/A</v>
      </c>
      <c r="G7" s="5">
        <v>1.6558053177000001</v>
      </c>
      <c r="H7" s="5" t="str">
        <f t="shared" si="1"/>
        <v>N/A</v>
      </c>
      <c r="I7" s="6" t="s">
        <v>1747</v>
      </c>
      <c r="J7" s="6">
        <v>-13.8</v>
      </c>
      <c r="K7" s="91" t="str">
        <f t="shared" si="2"/>
        <v>Yes</v>
      </c>
    </row>
    <row r="8" spans="1:11" x14ac:dyDescent="0.25">
      <c r="A8" s="88" t="s">
        <v>444</v>
      </c>
      <c r="B8" s="42" t="s">
        <v>213</v>
      </c>
      <c r="C8" s="5" t="s">
        <v>1747</v>
      </c>
      <c r="D8" s="5" t="str">
        <f t="shared" si="0"/>
        <v>N/A</v>
      </c>
      <c r="E8" s="5">
        <v>32.597647678000001</v>
      </c>
      <c r="F8" s="5" t="str">
        <f t="shared" si="0"/>
        <v>N/A</v>
      </c>
      <c r="G8" s="5">
        <v>34.573524089000003</v>
      </c>
      <c r="H8" s="5" t="str">
        <f t="shared" si="1"/>
        <v>N/A</v>
      </c>
      <c r="I8" s="6" t="s">
        <v>1747</v>
      </c>
      <c r="J8" s="6">
        <v>6.0609999999999999</v>
      </c>
      <c r="K8" s="91" t="str">
        <f t="shared" si="2"/>
        <v>Yes</v>
      </c>
    </row>
    <row r="9" spans="1:11" x14ac:dyDescent="0.25">
      <c r="A9" s="88" t="s">
        <v>445</v>
      </c>
      <c r="B9" s="42" t="s">
        <v>213</v>
      </c>
      <c r="C9" s="5" t="s">
        <v>1747</v>
      </c>
      <c r="D9" s="5" t="str">
        <f t="shared" si="0"/>
        <v>N/A</v>
      </c>
      <c r="E9" s="5">
        <v>55.333637687</v>
      </c>
      <c r="F9" s="5" t="str">
        <f t="shared" si="0"/>
        <v>N/A</v>
      </c>
      <c r="G9" s="5">
        <v>53.374084326000002</v>
      </c>
      <c r="H9" s="5" t="str">
        <f t="shared" si="1"/>
        <v>N/A</v>
      </c>
      <c r="I9" s="6" t="s">
        <v>1747</v>
      </c>
      <c r="J9" s="6">
        <v>-3.54</v>
      </c>
      <c r="K9" s="91" t="str">
        <f t="shared" si="2"/>
        <v>Yes</v>
      </c>
    </row>
    <row r="10" spans="1:11" x14ac:dyDescent="0.25">
      <c r="A10" s="88" t="s">
        <v>446</v>
      </c>
      <c r="B10" s="42" t="s">
        <v>213</v>
      </c>
      <c r="C10" s="5" t="s">
        <v>1747</v>
      </c>
      <c r="D10" s="5" t="str">
        <f t="shared" si="0"/>
        <v>N/A</v>
      </c>
      <c r="E10" s="5">
        <v>10.061010964999999</v>
      </c>
      <c r="F10" s="5" t="str">
        <f t="shared" si="0"/>
        <v>N/A</v>
      </c>
      <c r="G10" s="5">
        <v>10.30409569</v>
      </c>
      <c r="H10" s="5" t="str">
        <f t="shared" si="1"/>
        <v>N/A</v>
      </c>
      <c r="I10" s="6" t="s">
        <v>1747</v>
      </c>
      <c r="J10" s="6">
        <v>2.4159999999999999</v>
      </c>
      <c r="K10" s="91" t="str">
        <f t="shared" si="2"/>
        <v>Yes</v>
      </c>
    </row>
    <row r="11" spans="1:11" x14ac:dyDescent="0.25">
      <c r="A11" s="114" t="s">
        <v>207</v>
      </c>
      <c r="B11" s="42" t="s">
        <v>213</v>
      </c>
      <c r="C11" s="5" t="s">
        <v>1747</v>
      </c>
      <c r="D11" s="5" t="str">
        <f t="shared" si="0"/>
        <v>N/A</v>
      </c>
      <c r="E11" s="5">
        <v>99.305776796999993</v>
      </c>
      <c r="F11" s="5" t="str">
        <f t="shared" si="0"/>
        <v>N/A</v>
      </c>
      <c r="G11" s="5">
        <v>99.180591140000004</v>
      </c>
      <c r="H11" s="5" t="str">
        <f t="shared" si="1"/>
        <v>N/A</v>
      </c>
      <c r="I11" s="6" t="s">
        <v>1747</v>
      </c>
      <c r="J11" s="6">
        <v>-0.126</v>
      </c>
      <c r="K11" s="91" t="str">
        <f t="shared" si="2"/>
        <v>Yes</v>
      </c>
    </row>
    <row r="12" spans="1:11" x14ac:dyDescent="0.25">
      <c r="A12" s="114" t="s">
        <v>936</v>
      </c>
      <c r="B12" s="42" t="s">
        <v>213</v>
      </c>
      <c r="C12" s="5" t="s">
        <v>1747</v>
      </c>
      <c r="D12" s="5" t="str">
        <f t="shared" si="0"/>
        <v>N/A</v>
      </c>
      <c r="E12" s="5">
        <v>0.6313029765</v>
      </c>
      <c r="F12" s="5" t="str">
        <f t="shared" si="0"/>
        <v>N/A</v>
      </c>
      <c r="G12" s="5">
        <v>0.64956896760000005</v>
      </c>
      <c r="H12" s="5" t="str">
        <f t="shared" si="1"/>
        <v>N/A</v>
      </c>
      <c r="I12" s="6" t="s">
        <v>1747</v>
      </c>
      <c r="J12" s="6">
        <v>2.8929999999999998</v>
      </c>
      <c r="K12" s="91" t="str">
        <f t="shared" si="2"/>
        <v>Yes</v>
      </c>
    </row>
    <row r="13" spans="1:11" x14ac:dyDescent="0.25">
      <c r="A13" s="114" t="s">
        <v>51</v>
      </c>
      <c r="B13" s="42" t="s">
        <v>213</v>
      </c>
      <c r="C13" s="5" t="s">
        <v>1747</v>
      </c>
      <c r="D13" s="5" t="str">
        <f t="shared" si="0"/>
        <v>N/A</v>
      </c>
      <c r="E13" s="5">
        <v>98.150331538000003</v>
      </c>
      <c r="F13" s="5" t="str">
        <f t="shared" si="0"/>
        <v>N/A</v>
      </c>
      <c r="G13" s="5">
        <v>97.733746378999996</v>
      </c>
      <c r="H13" s="5" t="str">
        <f t="shared" si="1"/>
        <v>N/A</v>
      </c>
      <c r="I13" s="6" t="s">
        <v>1747</v>
      </c>
      <c r="J13" s="6">
        <v>-0.42399999999999999</v>
      </c>
      <c r="K13" s="91" t="str">
        <f t="shared" si="2"/>
        <v>Yes</v>
      </c>
    </row>
    <row r="14" spans="1:11" x14ac:dyDescent="0.25">
      <c r="A14" s="114" t="s">
        <v>52</v>
      </c>
      <c r="B14" s="42" t="s">
        <v>213</v>
      </c>
      <c r="C14" s="5" t="s">
        <v>1747</v>
      </c>
      <c r="D14" s="5" t="str">
        <f t="shared" si="0"/>
        <v>N/A</v>
      </c>
      <c r="E14" s="5">
        <v>1.8496684616000001</v>
      </c>
      <c r="F14" s="5" t="str">
        <f t="shared" si="0"/>
        <v>N/A</v>
      </c>
      <c r="G14" s="5">
        <v>2.2662536210000002</v>
      </c>
      <c r="H14" s="5" t="str">
        <f t="shared" si="1"/>
        <v>N/A</v>
      </c>
      <c r="I14" s="6" t="s">
        <v>1747</v>
      </c>
      <c r="J14" s="6">
        <v>22.52</v>
      </c>
      <c r="K14" s="91" t="str">
        <f t="shared" si="2"/>
        <v>Yes</v>
      </c>
    </row>
    <row r="15" spans="1:11" x14ac:dyDescent="0.25">
      <c r="A15" s="114" t="s">
        <v>164</v>
      </c>
      <c r="B15" s="42" t="s">
        <v>213</v>
      </c>
      <c r="C15" s="5" t="s">
        <v>1747</v>
      </c>
      <c r="D15" s="5" t="str">
        <f t="shared" si="0"/>
        <v>N/A</v>
      </c>
      <c r="E15" s="5">
        <v>100</v>
      </c>
      <c r="F15" s="5" t="str">
        <f t="shared" si="0"/>
        <v>N/A</v>
      </c>
      <c r="G15" s="5">
        <v>99.999996644000007</v>
      </c>
      <c r="H15" s="5" t="str">
        <f t="shared" si="1"/>
        <v>N/A</v>
      </c>
      <c r="I15" s="6" t="s">
        <v>1747</v>
      </c>
      <c r="J15" s="6">
        <v>0</v>
      </c>
      <c r="K15" s="91" t="str">
        <f t="shared" si="2"/>
        <v>Yes</v>
      </c>
    </row>
    <row r="16" spans="1:11" x14ac:dyDescent="0.25">
      <c r="A16" s="114" t="s">
        <v>165</v>
      </c>
      <c r="B16" s="42" t="s">
        <v>213</v>
      </c>
      <c r="C16" s="5" t="s">
        <v>1747</v>
      </c>
      <c r="D16" s="5" t="str">
        <f t="shared" si="0"/>
        <v>N/A</v>
      </c>
      <c r="E16" s="5">
        <v>99.999979381000003</v>
      </c>
      <c r="F16" s="5" t="str">
        <f t="shared" si="0"/>
        <v>N/A</v>
      </c>
      <c r="G16" s="5">
        <v>99.999942955999998</v>
      </c>
      <c r="H16" s="5" t="str">
        <f t="shared" si="1"/>
        <v>N/A</v>
      </c>
      <c r="I16" s="6" t="s">
        <v>1747</v>
      </c>
      <c r="J16" s="6">
        <v>0</v>
      </c>
      <c r="K16" s="91" t="str">
        <f t="shared" si="2"/>
        <v>Yes</v>
      </c>
    </row>
    <row r="17" spans="1:11" x14ac:dyDescent="0.25">
      <c r="A17" s="114" t="s">
        <v>21</v>
      </c>
      <c r="B17" s="42" t="s">
        <v>213</v>
      </c>
      <c r="C17" s="5" t="s">
        <v>1747</v>
      </c>
      <c r="D17" s="5" t="str">
        <f t="shared" si="0"/>
        <v>N/A</v>
      </c>
      <c r="E17" s="5">
        <v>99.999348424000004</v>
      </c>
      <c r="F17" s="5" t="str">
        <f t="shared" si="0"/>
        <v>N/A</v>
      </c>
      <c r="G17" s="5">
        <v>99.999251723</v>
      </c>
      <c r="H17" s="5" t="str">
        <f t="shared" si="1"/>
        <v>N/A</v>
      </c>
      <c r="I17" s="6" t="s">
        <v>1747</v>
      </c>
      <c r="J17" s="6">
        <v>0</v>
      </c>
      <c r="K17" s="91" t="str">
        <f t="shared" si="2"/>
        <v>Yes</v>
      </c>
    </row>
    <row r="18" spans="1:11" x14ac:dyDescent="0.25">
      <c r="A18" s="114" t="s">
        <v>53</v>
      </c>
      <c r="B18" s="42" t="s">
        <v>213</v>
      </c>
      <c r="C18" s="5" t="s">
        <v>1747</v>
      </c>
      <c r="D18" s="5" t="str">
        <f t="shared" si="0"/>
        <v>N/A</v>
      </c>
      <c r="E18" s="5">
        <v>99.999971133000003</v>
      </c>
      <c r="F18" s="5" t="str">
        <f t="shared" si="0"/>
        <v>N/A</v>
      </c>
      <c r="G18" s="5">
        <v>100</v>
      </c>
      <c r="H18" s="5" t="str">
        <f t="shared" si="1"/>
        <v>N/A</v>
      </c>
      <c r="I18" s="6" t="s">
        <v>1747</v>
      </c>
      <c r="J18" s="6">
        <v>0</v>
      </c>
      <c r="K18" s="91" t="str">
        <f t="shared" si="2"/>
        <v>Yes</v>
      </c>
    </row>
    <row r="19" spans="1:11" x14ac:dyDescent="0.25">
      <c r="A19" s="90" t="s">
        <v>675</v>
      </c>
      <c r="B19" s="42" t="s">
        <v>213</v>
      </c>
      <c r="C19" s="5" t="s">
        <v>1747</v>
      </c>
      <c r="D19" s="5" t="str">
        <f t="shared" ref="D19:D21" si="3">IF($B19="N/A","N/A",IF(C19&lt;0,"No","Yes"))</f>
        <v>N/A</v>
      </c>
      <c r="E19" s="5">
        <v>99.458934626000001</v>
      </c>
      <c r="F19" s="5" t="str">
        <f t="shared" ref="F19:F21" si="4">IF($B19="N/A","N/A",IF(E19&lt;0,"No","Yes"))</f>
        <v>N/A</v>
      </c>
      <c r="G19" s="5">
        <v>99.106317955999998</v>
      </c>
      <c r="H19" s="5" t="str">
        <f t="shared" ref="H19:H22" si="5">IF($B19="N/A","N/A",IF(G19&lt;0,"No","Yes"))</f>
        <v>N/A</v>
      </c>
      <c r="I19" s="6" t="s">
        <v>1747</v>
      </c>
      <c r="J19" s="6">
        <v>-0.35499999999999998</v>
      </c>
      <c r="K19" s="91" t="str">
        <f>IF(J19="Div by 0", "N/A", IF(J19="N/A","N/A", IF(J19&gt;30, "No", IF(J19&lt;-30, "No", "Yes"))))</f>
        <v>Yes</v>
      </c>
    </row>
    <row r="20" spans="1:11" x14ac:dyDescent="0.25">
      <c r="A20" s="90" t="s">
        <v>676</v>
      </c>
      <c r="B20" s="42" t="s">
        <v>213</v>
      </c>
      <c r="C20" s="5" t="s">
        <v>1747</v>
      </c>
      <c r="D20" s="5" t="str">
        <f t="shared" si="3"/>
        <v>N/A</v>
      </c>
      <c r="E20" s="5">
        <v>99.796514086000002</v>
      </c>
      <c r="F20" s="5" t="str">
        <f t="shared" si="4"/>
        <v>N/A</v>
      </c>
      <c r="G20" s="5">
        <v>99.737246479999996</v>
      </c>
      <c r="H20" s="5" t="str">
        <f t="shared" si="5"/>
        <v>N/A</v>
      </c>
      <c r="I20" s="6" t="s">
        <v>1747</v>
      </c>
      <c r="J20" s="6">
        <v>-5.8999999999999997E-2</v>
      </c>
      <c r="K20" s="91" t="str">
        <f>IF(J20="Div by 0", "N/A", IF(J20="N/A","N/A", IF(J20&gt;30, "No", IF(J20&lt;-30, "No", "Yes"))))</f>
        <v>Yes</v>
      </c>
    </row>
    <row r="21" spans="1:11" x14ac:dyDescent="0.25">
      <c r="A21" s="90" t="s">
        <v>677</v>
      </c>
      <c r="B21" s="42" t="s">
        <v>213</v>
      </c>
      <c r="C21" s="5" t="s">
        <v>1747</v>
      </c>
      <c r="D21" s="5" t="str">
        <f t="shared" si="3"/>
        <v>N/A</v>
      </c>
      <c r="E21" s="5">
        <v>99.796514086000002</v>
      </c>
      <c r="F21" s="5" t="str">
        <f t="shared" si="4"/>
        <v>N/A</v>
      </c>
      <c r="G21" s="5">
        <v>99.737246479999996</v>
      </c>
      <c r="H21" s="5" t="str">
        <f t="shared" si="5"/>
        <v>N/A</v>
      </c>
      <c r="I21" s="6" t="s">
        <v>1747</v>
      </c>
      <c r="J21" s="6">
        <v>-5.8999999999999997E-2</v>
      </c>
      <c r="K21" s="91" t="str">
        <f>IF(J21="Div by 0", "N/A", IF(J21="N/A","N/A", IF(J21&gt;30, "No", IF(J21&lt;-30, "No", "Yes"))))</f>
        <v>Yes</v>
      </c>
    </row>
    <row r="22" spans="1:11" ht="16.5" customHeight="1" x14ac:dyDescent="0.25">
      <c r="A22" s="90" t="s">
        <v>1700</v>
      </c>
      <c r="B22" s="42" t="s">
        <v>213</v>
      </c>
      <c r="C22" s="5" t="s">
        <v>1747</v>
      </c>
      <c r="D22" s="5" t="str">
        <f t="shared" ref="D22:D31" si="6">IF($B22="N/A","N/A",IF(C22&lt;0,"No","Yes"))</f>
        <v>N/A</v>
      </c>
      <c r="E22" s="5">
        <v>61.054314706</v>
      </c>
      <c r="F22" s="5" t="str">
        <f t="shared" ref="F22:F31" si="7">IF($B22="N/A","N/A",IF(E22&lt;0,"No","Yes"))</f>
        <v>N/A</v>
      </c>
      <c r="G22" s="5">
        <v>59.290024713000001</v>
      </c>
      <c r="H22" s="5" t="str">
        <f t="shared" si="5"/>
        <v>N/A</v>
      </c>
      <c r="I22" s="6" t="s">
        <v>1747</v>
      </c>
      <c r="J22" s="6">
        <v>-2.89</v>
      </c>
      <c r="K22" s="91" t="str">
        <f t="shared" ref="K22:K31" si="8">IF(J22="Div by 0", "N/A", IF(J22="N/A","N/A", IF(J22&gt;30, "No", IF(J22&lt;-30, "No", "Yes"))))</f>
        <v>Yes</v>
      </c>
    </row>
    <row r="23" spans="1:11" x14ac:dyDescent="0.25">
      <c r="A23" s="90" t="s">
        <v>939</v>
      </c>
      <c r="B23" s="42" t="s">
        <v>213</v>
      </c>
      <c r="C23" s="5" t="s">
        <v>1747</v>
      </c>
      <c r="D23" s="5" t="str">
        <f t="shared" si="6"/>
        <v>N/A</v>
      </c>
      <c r="E23" s="5">
        <v>38.336458026999999</v>
      </c>
      <c r="F23" s="5" t="str">
        <f t="shared" si="7"/>
        <v>N/A</v>
      </c>
      <c r="G23" s="5">
        <v>39.689653661999998</v>
      </c>
      <c r="H23" s="5" t="str">
        <f t="shared" ref="H23:H31" si="9">IF($B23="N/A","N/A",IF(G23&lt;0,"No","Yes"))</f>
        <v>N/A</v>
      </c>
      <c r="I23" s="6" t="s">
        <v>1747</v>
      </c>
      <c r="J23" s="6">
        <v>3.53</v>
      </c>
      <c r="K23" s="91" t="str">
        <f t="shared" si="8"/>
        <v>Yes</v>
      </c>
    </row>
    <row r="24" spans="1:11" ht="25" x14ac:dyDescent="0.25">
      <c r="A24" s="90" t="s">
        <v>940</v>
      </c>
      <c r="B24" s="42" t="s">
        <v>213</v>
      </c>
      <c r="C24" s="5" t="s">
        <v>1747</v>
      </c>
      <c r="D24" s="5" t="str">
        <f t="shared" si="6"/>
        <v>N/A</v>
      </c>
      <c r="E24" s="5">
        <v>0.35743707559999999</v>
      </c>
      <c r="F24" s="5" t="str">
        <f t="shared" si="7"/>
        <v>N/A</v>
      </c>
      <c r="G24" s="5">
        <v>0.61436725660000002</v>
      </c>
      <c r="H24" s="5" t="str">
        <f t="shared" si="9"/>
        <v>N/A</v>
      </c>
      <c r="I24" s="6" t="s">
        <v>1747</v>
      </c>
      <c r="J24" s="6">
        <v>71.88</v>
      </c>
      <c r="K24" s="91" t="str">
        <f t="shared" si="8"/>
        <v>No</v>
      </c>
    </row>
    <row r="25" spans="1:11" x14ac:dyDescent="0.25">
      <c r="A25" s="114" t="s">
        <v>166</v>
      </c>
      <c r="B25" s="42" t="s">
        <v>213</v>
      </c>
      <c r="C25" s="5" t="s">
        <v>1747</v>
      </c>
      <c r="D25" s="5" t="str">
        <f t="shared" si="6"/>
        <v>N/A</v>
      </c>
      <c r="E25" s="5">
        <v>99.796514086000002</v>
      </c>
      <c r="F25" s="5" t="str">
        <f t="shared" si="7"/>
        <v>N/A</v>
      </c>
      <c r="G25" s="5">
        <v>99.737246479999996</v>
      </c>
      <c r="H25" s="5" t="str">
        <f t="shared" si="9"/>
        <v>N/A</v>
      </c>
      <c r="I25" s="6" t="s">
        <v>1747</v>
      </c>
      <c r="J25" s="6">
        <v>-5.8999999999999997E-2</v>
      </c>
      <c r="K25" s="91" t="str">
        <f t="shared" si="8"/>
        <v>Yes</v>
      </c>
    </row>
    <row r="26" spans="1:11" x14ac:dyDescent="0.25">
      <c r="A26" s="114" t="s">
        <v>167</v>
      </c>
      <c r="B26" s="42" t="s">
        <v>213</v>
      </c>
      <c r="C26" s="5" t="s">
        <v>1747</v>
      </c>
      <c r="D26" s="5" t="str">
        <f t="shared" si="6"/>
        <v>N/A</v>
      </c>
      <c r="E26" s="5">
        <v>99.796514086000002</v>
      </c>
      <c r="F26" s="5" t="str">
        <f t="shared" si="7"/>
        <v>N/A</v>
      </c>
      <c r="G26" s="5">
        <v>99.737246479999996</v>
      </c>
      <c r="H26" s="5" t="str">
        <f t="shared" si="9"/>
        <v>N/A</v>
      </c>
      <c r="I26" s="6" t="s">
        <v>1747</v>
      </c>
      <c r="J26" s="6">
        <v>-5.8999999999999997E-2</v>
      </c>
      <c r="K26" s="91" t="str">
        <f t="shared" si="8"/>
        <v>Yes</v>
      </c>
    </row>
    <row r="27" spans="1:11" x14ac:dyDescent="0.25">
      <c r="A27" s="114" t="s">
        <v>168</v>
      </c>
      <c r="B27" s="42" t="s">
        <v>213</v>
      </c>
      <c r="C27" s="5" t="s">
        <v>1747</v>
      </c>
      <c r="D27" s="5" t="str">
        <f t="shared" si="6"/>
        <v>N/A</v>
      </c>
      <c r="E27" s="5">
        <v>99.796514086000002</v>
      </c>
      <c r="F27" s="5" t="str">
        <f t="shared" si="7"/>
        <v>N/A</v>
      </c>
      <c r="G27" s="5">
        <v>99.737246479999996</v>
      </c>
      <c r="H27" s="5" t="str">
        <f t="shared" si="9"/>
        <v>N/A</v>
      </c>
      <c r="I27" s="6" t="s">
        <v>1747</v>
      </c>
      <c r="J27" s="6">
        <v>-5.8999999999999997E-2</v>
      </c>
      <c r="K27" s="91" t="str">
        <f t="shared" si="8"/>
        <v>Yes</v>
      </c>
    </row>
    <row r="28" spans="1:11" x14ac:dyDescent="0.25">
      <c r="A28" s="114" t="s">
        <v>54</v>
      </c>
      <c r="B28" s="42" t="s">
        <v>213</v>
      </c>
      <c r="C28" s="5" t="s">
        <v>1747</v>
      </c>
      <c r="D28" s="5" t="str">
        <f t="shared" si="6"/>
        <v>N/A</v>
      </c>
      <c r="E28" s="5">
        <v>17.476255760000001</v>
      </c>
      <c r="F28" s="5" t="str">
        <f t="shared" si="7"/>
        <v>N/A</v>
      </c>
      <c r="G28" s="5">
        <v>17.142315001</v>
      </c>
      <c r="H28" s="5" t="str">
        <f t="shared" si="9"/>
        <v>N/A</v>
      </c>
      <c r="I28" s="6" t="s">
        <v>1747</v>
      </c>
      <c r="J28" s="6">
        <v>-1.91</v>
      </c>
      <c r="K28" s="91" t="str">
        <f t="shared" si="8"/>
        <v>Yes</v>
      </c>
    </row>
    <row r="29" spans="1:11" x14ac:dyDescent="0.25">
      <c r="A29" s="114" t="s">
        <v>55</v>
      </c>
      <c r="B29" s="42" t="s">
        <v>213</v>
      </c>
      <c r="C29" s="5" t="s">
        <v>1747</v>
      </c>
      <c r="D29" s="5" t="str">
        <f t="shared" si="6"/>
        <v>N/A</v>
      </c>
      <c r="E29" s="5">
        <v>82.320258324999998</v>
      </c>
      <c r="F29" s="5" t="str">
        <f t="shared" si="7"/>
        <v>N/A</v>
      </c>
      <c r="G29" s="5">
        <v>82.594931478000007</v>
      </c>
      <c r="H29" s="5" t="str">
        <f t="shared" si="9"/>
        <v>N/A</v>
      </c>
      <c r="I29" s="6" t="s">
        <v>1747</v>
      </c>
      <c r="J29" s="6">
        <v>0.3337</v>
      </c>
      <c r="K29" s="91" t="str">
        <f t="shared" si="8"/>
        <v>Yes</v>
      </c>
    </row>
    <row r="30" spans="1:11" x14ac:dyDescent="0.25">
      <c r="A30" s="114" t="s">
        <v>56</v>
      </c>
      <c r="B30" s="42" t="s">
        <v>213</v>
      </c>
      <c r="C30" s="5" t="s">
        <v>1747</v>
      </c>
      <c r="D30" s="5" t="str">
        <f t="shared" si="6"/>
        <v>N/A</v>
      </c>
      <c r="E30" s="5">
        <v>73.055288402000002</v>
      </c>
      <c r="F30" s="5" t="str">
        <f t="shared" si="7"/>
        <v>N/A</v>
      </c>
      <c r="G30" s="5">
        <v>74.83826037</v>
      </c>
      <c r="H30" s="5" t="str">
        <f t="shared" si="9"/>
        <v>N/A</v>
      </c>
      <c r="I30" s="6" t="s">
        <v>1747</v>
      </c>
      <c r="J30" s="6">
        <v>2.4409999999999998</v>
      </c>
      <c r="K30" s="91" t="str">
        <f t="shared" si="8"/>
        <v>Yes</v>
      </c>
    </row>
    <row r="31" spans="1:11" x14ac:dyDescent="0.25">
      <c r="A31" s="115" t="s">
        <v>57</v>
      </c>
      <c r="B31" s="121" t="s">
        <v>213</v>
      </c>
      <c r="C31" s="100" t="s">
        <v>1747</v>
      </c>
      <c r="D31" s="100" t="str">
        <f t="shared" si="6"/>
        <v>N/A</v>
      </c>
      <c r="E31" s="100">
        <v>19.070248318000001</v>
      </c>
      <c r="F31" s="100" t="str">
        <f t="shared" si="7"/>
        <v>N/A</v>
      </c>
      <c r="G31" s="100">
        <v>16.555383697</v>
      </c>
      <c r="H31" s="100" t="str">
        <f t="shared" si="9"/>
        <v>N/A</v>
      </c>
      <c r="I31" s="101" t="s">
        <v>1747</v>
      </c>
      <c r="J31" s="101">
        <v>-13.2</v>
      </c>
      <c r="K31" s="102" t="str">
        <f t="shared" si="8"/>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5246279</v>
      </c>
      <c r="D7" s="39" t="str">
        <f>IF($B7="N/A","N/A",IF(C7&gt;10,"No",IF(C7&lt;-10,"No","Yes")))</f>
        <v>N/A</v>
      </c>
      <c r="E7" s="17">
        <v>5993317</v>
      </c>
      <c r="F7" s="39" t="str">
        <f>IF($B7="N/A","N/A",IF(E7&gt;10,"No",IF(E7&lt;-10,"No","Yes")))</f>
        <v>N/A</v>
      </c>
      <c r="G7" s="17">
        <v>5317258</v>
      </c>
      <c r="H7" s="39" t="str">
        <f>IF($B7="N/A","N/A",IF(G7&gt;10,"No",IF(G7&lt;-10,"No","Yes")))</f>
        <v>N/A</v>
      </c>
      <c r="I7" s="40">
        <v>14.24</v>
      </c>
      <c r="J7" s="40">
        <v>-11.3</v>
      </c>
      <c r="K7" s="41" t="s">
        <v>736</v>
      </c>
      <c r="L7" s="92" t="str">
        <f>IF(J7="Div by 0", "N/A", IF(K7="N/A","N/A", IF(J7&gt;VALUE(MID(K7,1,2)), "No", IF(J7&lt;-1*VALUE(MID(K7,1,2)), "No", "Yes"))))</f>
        <v>Yes</v>
      </c>
    </row>
    <row r="8" spans="1:12" x14ac:dyDescent="0.25">
      <c r="A8" s="90" t="s">
        <v>58</v>
      </c>
      <c r="B8" s="21" t="s">
        <v>213</v>
      </c>
      <c r="C8" s="26">
        <v>22740731564</v>
      </c>
      <c r="D8" s="7" t="str">
        <f>IF($B8="N/A","N/A",IF(C8&gt;10,"No",IF(C8&lt;-10,"No","Yes")))</f>
        <v>N/A</v>
      </c>
      <c r="E8" s="26">
        <v>22292140119</v>
      </c>
      <c r="F8" s="7" t="str">
        <f>IF($B8="N/A","N/A",IF(E8&gt;10,"No",IF(E8&lt;-10,"No","Yes")))</f>
        <v>N/A</v>
      </c>
      <c r="G8" s="26">
        <v>23214749767</v>
      </c>
      <c r="H8" s="7" t="str">
        <f>IF($B8="N/A","N/A",IF(G8&gt;10,"No",IF(G8&lt;-10,"No","Yes")))</f>
        <v>N/A</v>
      </c>
      <c r="I8" s="8">
        <v>-1.97</v>
      </c>
      <c r="J8" s="8">
        <v>4.1390000000000002</v>
      </c>
      <c r="K8" s="25" t="s">
        <v>736</v>
      </c>
      <c r="L8" s="91" t="str">
        <f>IF(J8="Div by 0", "N/A", IF(K8="N/A","N/A", IF(J8&gt;VALUE(MID(K8,1,2)), "No", IF(J8&lt;-1*VALUE(MID(K8,1,2)), "No", "Yes"))))</f>
        <v>Yes</v>
      </c>
    </row>
    <row r="9" spans="1:12" x14ac:dyDescent="0.25">
      <c r="A9" s="122" t="s">
        <v>941</v>
      </c>
      <c r="B9" s="5" t="s">
        <v>213</v>
      </c>
      <c r="C9" s="4">
        <v>9.0944648579000003</v>
      </c>
      <c r="D9" s="7" t="str">
        <f>IF($B9="N/A","N/A",IF(C9&gt;10,"No",IF(C9&lt;-10,"No","Yes")))</f>
        <v>N/A</v>
      </c>
      <c r="E9" s="4">
        <v>7.3348698225</v>
      </c>
      <c r="F9" s="7" t="str">
        <f>IF($B9="N/A","N/A",IF(E9&gt;10,"No",IF(E9&lt;-10,"No","Yes")))</f>
        <v>N/A</v>
      </c>
      <c r="G9" s="4">
        <v>10.119463829000001</v>
      </c>
      <c r="H9" s="7" t="str">
        <f>IF($B9="N/A","N/A",IF(G9&gt;10,"No",IF(G9&lt;-10,"No","Yes")))</f>
        <v>N/A</v>
      </c>
      <c r="I9" s="8">
        <v>-19.3</v>
      </c>
      <c r="J9" s="8">
        <v>37.96</v>
      </c>
      <c r="K9" s="5" t="s">
        <v>213</v>
      </c>
      <c r="L9" s="91" t="str">
        <f>IF(J9="Div by 0", "N/A", IF(K9="N/A","N/A", IF(J9&gt;VALUE(MID(K9,1,2)), "No", IF(J9&lt;-1*VALUE(MID(K9,1,2)), "No", "Yes"))))</f>
        <v>N/A</v>
      </c>
    </row>
    <row r="10" spans="1:12" x14ac:dyDescent="0.25">
      <c r="A10" s="122" t="s">
        <v>942</v>
      </c>
      <c r="B10" s="5" t="s">
        <v>213</v>
      </c>
      <c r="C10" s="4">
        <v>14.266111276</v>
      </c>
      <c r="D10" s="7" t="str">
        <f t="shared" ref="D10:D20" si="0">IF($B10="N/A","N/A",IF(C10&gt;10,"No",IF(C10&lt;-10,"No","Yes")))</f>
        <v>N/A</v>
      </c>
      <c r="E10" s="4">
        <v>12.312013531</v>
      </c>
      <c r="F10" s="7" t="str">
        <f t="shared" ref="F10:F20" si="1">IF($B10="N/A","N/A",IF(E10&gt;10,"No",IF(E10&lt;-10,"No","Yes")))</f>
        <v>N/A</v>
      </c>
      <c r="G10" s="4">
        <v>9.4687901169999993</v>
      </c>
      <c r="H10" s="7" t="str">
        <f t="shared" ref="H10:H20" si="2">IF($B10="N/A","N/A",IF(G10&gt;10,"No",IF(G10&lt;-10,"No","Yes")))</f>
        <v>N/A</v>
      </c>
      <c r="I10" s="8">
        <v>-13.7</v>
      </c>
      <c r="J10" s="8">
        <v>-23.1</v>
      </c>
      <c r="K10" s="5" t="s">
        <v>213</v>
      </c>
      <c r="L10" s="91" t="str">
        <f t="shared" ref="L10:L27" si="3">IF(J10="Div by 0", "N/A", IF(K10="N/A","N/A", IF(J10&gt;VALUE(MID(K10,1,2)), "No", IF(J10&lt;-1*VALUE(MID(K10,1,2)), "No", "Yes"))))</f>
        <v>N/A</v>
      </c>
    </row>
    <row r="11" spans="1:12" x14ac:dyDescent="0.25">
      <c r="A11" s="122" t="s">
        <v>943</v>
      </c>
      <c r="B11" s="5" t="s">
        <v>213</v>
      </c>
      <c r="C11" s="4">
        <v>6.8501122414999998</v>
      </c>
      <c r="D11" s="7" t="str">
        <f t="shared" si="0"/>
        <v>N/A</v>
      </c>
      <c r="E11" s="4">
        <v>7.2173889683999999</v>
      </c>
      <c r="F11" s="7" t="str">
        <f t="shared" si="1"/>
        <v>N/A</v>
      </c>
      <c r="G11" s="4">
        <v>8.0547154191000008</v>
      </c>
      <c r="H11" s="7" t="str">
        <f t="shared" si="2"/>
        <v>N/A</v>
      </c>
      <c r="I11" s="8">
        <v>5.3620000000000001</v>
      </c>
      <c r="J11" s="8">
        <v>11.6</v>
      </c>
      <c r="K11" s="5" t="s">
        <v>213</v>
      </c>
      <c r="L11" s="91" t="str">
        <f t="shared" si="3"/>
        <v>N/A</v>
      </c>
    </row>
    <row r="12" spans="1:12" x14ac:dyDescent="0.25">
      <c r="A12" s="122" t="s">
        <v>944</v>
      </c>
      <c r="B12" s="5" t="s">
        <v>213</v>
      </c>
      <c r="C12" s="4">
        <v>0.271754514</v>
      </c>
      <c r="D12" s="7" t="str">
        <f t="shared" si="0"/>
        <v>N/A</v>
      </c>
      <c r="E12" s="4">
        <v>9.2032342023999991</v>
      </c>
      <c r="F12" s="7" t="str">
        <f t="shared" si="1"/>
        <v>N/A</v>
      </c>
      <c r="G12" s="4">
        <v>0.61922893339999996</v>
      </c>
      <c r="H12" s="7" t="str">
        <f t="shared" si="2"/>
        <v>N/A</v>
      </c>
      <c r="I12" s="8">
        <v>3287</v>
      </c>
      <c r="J12" s="8">
        <v>-93.3</v>
      </c>
      <c r="K12" s="5" t="s">
        <v>213</v>
      </c>
      <c r="L12" s="91" t="str">
        <f t="shared" si="3"/>
        <v>N/A</v>
      </c>
    </row>
    <row r="13" spans="1:12" x14ac:dyDescent="0.25">
      <c r="A13" s="122" t="s">
        <v>945</v>
      </c>
      <c r="B13" s="7" t="s">
        <v>213</v>
      </c>
      <c r="C13" s="4">
        <v>27.787694859999998</v>
      </c>
      <c r="D13" s="7" t="str">
        <f t="shared" si="0"/>
        <v>N/A</v>
      </c>
      <c r="E13" s="4">
        <v>4.2808014326999997</v>
      </c>
      <c r="F13" s="7" t="str">
        <f t="shared" si="1"/>
        <v>N/A</v>
      </c>
      <c r="G13" s="4">
        <v>2.6757776282000001</v>
      </c>
      <c r="H13" s="7" t="str">
        <f t="shared" si="2"/>
        <v>N/A</v>
      </c>
      <c r="I13" s="8">
        <v>-84.6</v>
      </c>
      <c r="J13" s="8">
        <v>-37.5</v>
      </c>
      <c r="K13" s="5" t="s">
        <v>213</v>
      </c>
      <c r="L13" s="91" t="str">
        <f t="shared" si="3"/>
        <v>N/A</v>
      </c>
    </row>
    <row r="14" spans="1:12" ht="12.75" customHeight="1" x14ac:dyDescent="0.25">
      <c r="A14" s="122" t="s">
        <v>946</v>
      </c>
      <c r="B14" s="7" t="s">
        <v>213</v>
      </c>
      <c r="C14" s="4">
        <v>1.9158531217999999</v>
      </c>
      <c r="D14" s="7" t="str">
        <f t="shared" si="0"/>
        <v>N/A</v>
      </c>
      <c r="E14" s="4">
        <v>16.059938094</v>
      </c>
      <c r="F14" s="7" t="str">
        <f t="shared" si="1"/>
        <v>N/A</v>
      </c>
      <c r="G14" s="4">
        <v>42.541400097999997</v>
      </c>
      <c r="H14" s="7" t="str">
        <f t="shared" si="2"/>
        <v>N/A</v>
      </c>
      <c r="I14" s="8">
        <v>738.3</v>
      </c>
      <c r="J14" s="8">
        <v>164.9</v>
      </c>
      <c r="K14" s="5" t="s">
        <v>213</v>
      </c>
      <c r="L14" s="91" t="str">
        <f t="shared" si="3"/>
        <v>N/A</v>
      </c>
    </row>
    <row r="15" spans="1:12" x14ac:dyDescent="0.25">
      <c r="A15" s="122" t="s">
        <v>947</v>
      </c>
      <c r="B15" s="7" t="s">
        <v>213</v>
      </c>
      <c r="C15" s="4">
        <v>2.7695820199999999E-2</v>
      </c>
      <c r="D15" s="7" t="str">
        <f t="shared" si="0"/>
        <v>N/A</v>
      </c>
      <c r="E15" s="4">
        <v>1.1976506498999999</v>
      </c>
      <c r="F15" s="7" t="str">
        <f t="shared" si="1"/>
        <v>N/A</v>
      </c>
      <c r="G15" s="4">
        <v>1.8065138084000001</v>
      </c>
      <c r="H15" s="7" t="str">
        <f t="shared" si="2"/>
        <v>N/A</v>
      </c>
      <c r="I15" s="8">
        <v>4224</v>
      </c>
      <c r="J15" s="8">
        <v>50.84</v>
      </c>
      <c r="K15" s="5" t="s">
        <v>213</v>
      </c>
      <c r="L15" s="91" t="str">
        <f t="shared" si="3"/>
        <v>N/A</v>
      </c>
    </row>
    <row r="16" spans="1:12" ht="12.75" customHeight="1" x14ac:dyDescent="0.25">
      <c r="A16" s="122" t="s">
        <v>948</v>
      </c>
      <c r="B16" s="7" t="s">
        <v>213</v>
      </c>
      <c r="C16" s="4">
        <v>39.786313309000001</v>
      </c>
      <c r="D16" s="7" t="str">
        <f t="shared" si="0"/>
        <v>N/A</v>
      </c>
      <c r="E16" s="4">
        <v>42.394103299000001</v>
      </c>
      <c r="F16" s="7" t="str">
        <f t="shared" si="1"/>
        <v>N/A</v>
      </c>
      <c r="G16" s="4">
        <v>24.714110167000001</v>
      </c>
      <c r="H16" s="7" t="str">
        <f t="shared" si="2"/>
        <v>N/A</v>
      </c>
      <c r="I16" s="8">
        <v>6.5540000000000003</v>
      </c>
      <c r="J16" s="8">
        <v>-41.7</v>
      </c>
      <c r="K16" s="5" t="s">
        <v>213</v>
      </c>
      <c r="L16" s="91" t="str">
        <f t="shared" si="3"/>
        <v>N/A</v>
      </c>
    </row>
    <row r="17" spans="1:12" ht="12.75" customHeight="1" x14ac:dyDescent="0.25">
      <c r="A17" s="122" t="s">
        <v>949</v>
      </c>
      <c r="B17" s="7" t="s">
        <v>213</v>
      </c>
      <c r="C17" s="4">
        <v>81.867815265000004</v>
      </c>
      <c r="D17" s="7" t="str">
        <f t="shared" si="0"/>
        <v>N/A</v>
      </c>
      <c r="E17" s="4">
        <v>60.184568912000003</v>
      </c>
      <c r="F17" s="7" t="str">
        <f t="shared" si="1"/>
        <v>N/A</v>
      </c>
      <c r="G17" s="4">
        <v>38.665191720999999</v>
      </c>
      <c r="H17" s="7" t="str">
        <f t="shared" si="2"/>
        <v>N/A</v>
      </c>
      <c r="I17" s="8">
        <v>-26.5</v>
      </c>
      <c r="J17" s="8">
        <v>-35.799999999999997</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29.196401603999998</v>
      </c>
      <c r="H18" s="7" t="str">
        <f t="shared" si="2"/>
        <v>N/A</v>
      </c>
      <c r="I18" s="8" t="s">
        <v>213</v>
      </c>
      <c r="J18" s="8" t="s">
        <v>213</v>
      </c>
      <c r="K18" s="5" t="s">
        <v>213</v>
      </c>
      <c r="L18" s="91" t="str">
        <f t="shared" si="3"/>
        <v>N/A</v>
      </c>
    </row>
    <row r="19" spans="1:12" ht="12.75" customHeight="1" x14ac:dyDescent="0.25">
      <c r="A19" s="122" t="s">
        <v>950</v>
      </c>
      <c r="B19" s="7" t="s">
        <v>213</v>
      </c>
      <c r="C19" s="4">
        <v>9.0377198773000007</v>
      </c>
      <c r="D19" s="7" t="str">
        <f t="shared" si="0"/>
        <v>N/A</v>
      </c>
      <c r="E19" s="4">
        <v>32.480561264999999</v>
      </c>
      <c r="F19" s="7" t="str">
        <f t="shared" si="1"/>
        <v>N/A</v>
      </c>
      <c r="G19" s="4">
        <v>51.215344450000003</v>
      </c>
      <c r="H19" s="7" t="str">
        <f t="shared" si="2"/>
        <v>N/A</v>
      </c>
      <c r="I19" s="8">
        <v>259.39999999999998</v>
      </c>
      <c r="J19" s="8">
        <v>57.68</v>
      </c>
      <c r="K19" s="5" t="s">
        <v>213</v>
      </c>
      <c r="L19" s="91" t="str">
        <f t="shared" si="3"/>
        <v>N/A</v>
      </c>
    </row>
    <row r="20" spans="1:12" ht="12.75" customHeight="1" x14ac:dyDescent="0.25">
      <c r="A20" s="123" t="s">
        <v>132</v>
      </c>
      <c r="B20" s="1" t="s">
        <v>213</v>
      </c>
      <c r="C20" s="22">
        <v>53199</v>
      </c>
      <c r="D20" s="7" t="str">
        <f t="shared" si="0"/>
        <v>N/A</v>
      </c>
      <c r="E20" s="22">
        <v>732686</v>
      </c>
      <c r="F20" s="7" t="str">
        <f t="shared" si="1"/>
        <v>N/A</v>
      </c>
      <c r="G20" s="22">
        <v>70676</v>
      </c>
      <c r="H20" s="7" t="str">
        <f t="shared" si="2"/>
        <v>N/A</v>
      </c>
      <c r="I20" s="8">
        <v>1277</v>
      </c>
      <c r="J20" s="8">
        <v>-90.4</v>
      </c>
      <c r="K20" s="22" t="s">
        <v>213</v>
      </c>
      <c r="L20" s="91" t="str">
        <f t="shared" si="3"/>
        <v>N/A</v>
      </c>
    </row>
    <row r="21" spans="1:12" ht="12.75" customHeight="1" x14ac:dyDescent="0.25">
      <c r="A21" s="123" t="s">
        <v>133</v>
      </c>
      <c r="B21" s="25" t="s">
        <v>276</v>
      </c>
      <c r="C21" s="4">
        <v>1.0140329937000001</v>
      </c>
      <c r="D21" s="7" t="str">
        <f>IF($B21="N/A","N/A",IF(C21&gt;=2,"No",IF(C21&lt;0,"No","Yes")))</f>
        <v>Yes</v>
      </c>
      <c r="E21" s="4">
        <v>12.225050002</v>
      </c>
      <c r="F21" s="7" t="str">
        <f>IF($B21="N/A","N/A",IF(E21&gt;=2,"No",IF(E21&lt;0,"No","Yes")))</f>
        <v>No</v>
      </c>
      <c r="G21" s="4">
        <v>1.3291813186000001</v>
      </c>
      <c r="H21" s="7" t="str">
        <f>IF($B21="N/A","N/A",IF(G21&gt;=2,"No",IF(G21&lt;0,"No","Yes")))</f>
        <v>Yes</v>
      </c>
      <c r="I21" s="8">
        <v>1106</v>
      </c>
      <c r="J21" s="8">
        <v>-89.1</v>
      </c>
      <c r="K21" s="5" t="s">
        <v>213</v>
      </c>
      <c r="L21" s="91" t="str">
        <f t="shared" si="3"/>
        <v>N/A</v>
      </c>
    </row>
    <row r="22" spans="1:12" x14ac:dyDescent="0.25">
      <c r="A22" s="114" t="s">
        <v>134</v>
      </c>
      <c r="B22" s="25" t="s">
        <v>213</v>
      </c>
      <c r="C22" s="26">
        <v>47103777</v>
      </c>
      <c r="D22" s="7" t="str">
        <f t="shared" ref="D22:D27" si="4">IF($B22="N/A","N/A",IF(C22&gt;10,"No",IF(C22&lt;-10,"No","Yes")))</f>
        <v>N/A</v>
      </c>
      <c r="E22" s="26">
        <v>184627825</v>
      </c>
      <c r="F22" s="7" t="str">
        <f t="shared" ref="F22:F27" si="5">IF($B22="N/A","N/A",IF(E22&gt;10,"No",IF(E22&lt;-10,"No","Yes")))</f>
        <v>N/A</v>
      </c>
      <c r="G22" s="26">
        <v>144052689</v>
      </c>
      <c r="H22" s="7" t="str">
        <f t="shared" ref="H22:H27" si="6">IF($B22="N/A","N/A",IF(G22&gt;10,"No",IF(G22&lt;-10,"No","Yes")))</f>
        <v>N/A</v>
      </c>
      <c r="I22" s="8">
        <v>292</v>
      </c>
      <c r="J22" s="8">
        <v>-22</v>
      </c>
      <c r="K22" s="5" t="s">
        <v>213</v>
      </c>
      <c r="L22" s="91" t="str">
        <f t="shared" si="3"/>
        <v>N/A</v>
      </c>
    </row>
    <row r="23" spans="1:12" x14ac:dyDescent="0.25">
      <c r="A23" s="114" t="s">
        <v>1694</v>
      </c>
      <c r="B23" s="25" t="s">
        <v>213</v>
      </c>
      <c r="C23" s="26">
        <v>885.42598544999998</v>
      </c>
      <c r="D23" s="7" t="str">
        <f t="shared" si="4"/>
        <v>N/A</v>
      </c>
      <c r="E23" s="26">
        <v>251.98765227999999</v>
      </c>
      <c r="F23" s="7" t="str">
        <f t="shared" si="5"/>
        <v>N/A</v>
      </c>
      <c r="G23" s="26">
        <v>2038.2122503000001</v>
      </c>
      <c r="H23" s="7" t="str">
        <f t="shared" si="6"/>
        <v>N/A</v>
      </c>
      <c r="I23" s="8">
        <v>-71.5</v>
      </c>
      <c r="J23" s="8">
        <v>708.9</v>
      </c>
      <c r="K23" s="5" t="s">
        <v>213</v>
      </c>
      <c r="L23" s="91" t="str">
        <f t="shared" si="3"/>
        <v>N/A</v>
      </c>
    </row>
    <row r="24" spans="1:12" ht="12.75" customHeight="1" x14ac:dyDescent="0.25">
      <c r="A24" s="123" t="s">
        <v>135</v>
      </c>
      <c r="B24" s="21" t="s">
        <v>213</v>
      </c>
      <c r="C24" s="1">
        <v>36925</v>
      </c>
      <c r="D24" s="7" t="str">
        <f t="shared" si="4"/>
        <v>N/A</v>
      </c>
      <c r="E24" s="1">
        <v>181104</v>
      </c>
      <c r="F24" s="7" t="str">
        <f t="shared" si="5"/>
        <v>N/A</v>
      </c>
      <c r="G24" s="1">
        <v>37793</v>
      </c>
      <c r="H24" s="7" t="str">
        <f t="shared" si="6"/>
        <v>N/A</v>
      </c>
      <c r="I24" s="8">
        <v>390.5</v>
      </c>
      <c r="J24" s="8">
        <v>-79.099999999999994</v>
      </c>
      <c r="K24" s="22" t="s">
        <v>213</v>
      </c>
      <c r="L24" s="91" t="str">
        <f t="shared" si="3"/>
        <v>N/A</v>
      </c>
    </row>
    <row r="25" spans="1:12" ht="12.75" customHeight="1" x14ac:dyDescent="0.25">
      <c r="A25" s="123" t="s">
        <v>136</v>
      </c>
      <c r="B25" s="21" t="s">
        <v>213</v>
      </c>
      <c r="C25" s="9">
        <v>0.70383218280000004</v>
      </c>
      <c r="D25" s="7" t="str">
        <f t="shared" si="4"/>
        <v>N/A</v>
      </c>
      <c r="E25" s="9">
        <v>3.0217657434</v>
      </c>
      <c r="F25" s="7" t="str">
        <f t="shared" si="5"/>
        <v>N/A</v>
      </c>
      <c r="G25" s="9">
        <v>0.7107610727</v>
      </c>
      <c r="H25" s="7" t="str">
        <f t="shared" si="6"/>
        <v>N/A</v>
      </c>
      <c r="I25" s="8">
        <v>329.3</v>
      </c>
      <c r="J25" s="8">
        <v>-76.5</v>
      </c>
      <c r="K25" s="5" t="s">
        <v>213</v>
      </c>
      <c r="L25" s="91" t="str">
        <f t="shared" si="3"/>
        <v>N/A</v>
      </c>
    </row>
    <row r="26" spans="1:12" ht="25" x14ac:dyDescent="0.25">
      <c r="A26" s="114" t="s">
        <v>137</v>
      </c>
      <c r="B26" s="21" t="s">
        <v>213</v>
      </c>
      <c r="C26" s="10">
        <v>39975511</v>
      </c>
      <c r="D26" s="7" t="str">
        <f t="shared" si="4"/>
        <v>N/A</v>
      </c>
      <c r="E26" s="10">
        <v>173149096</v>
      </c>
      <c r="F26" s="7" t="str">
        <f t="shared" si="5"/>
        <v>N/A</v>
      </c>
      <c r="G26" s="10">
        <v>128547291</v>
      </c>
      <c r="H26" s="7" t="str">
        <f t="shared" si="6"/>
        <v>N/A</v>
      </c>
      <c r="I26" s="8">
        <v>333.1</v>
      </c>
      <c r="J26" s="8">
        <v>-25.8</v>
      </c>
      <c r="K26" s="5" t="s">
        <v>213</v>
      </c>
      <c r="L26" s="91" t="str">
        <f t="shared" si="3"/>
        <v>N/A</v>
      </c>
    </row>
    <row r="27" spans="1:12" ht="25" x14ac:dyDescent="0.25">
      <c r="A27" s="114" t="s">
        <v>951</v>
      </c>
      <c r="B27" s="21" t="s">
        <v>213</v>
      </c>
      <c r="C27" s="10">
        <v>1082.6137034999999</v>
      </c>
      <c r="D27" s="7" t="str">
        <f t="shared" si="4"/>
        <v>N/A</v>
      </c>
      <c r="E27" s="10">
        <v>956.07549253000002</v>
      </c>
      <c r="F27" s="7" t="str">
        <f t="shared" si="5"/>
        <v>N/A</v>
      </c>
      <c r="G27" s="10">
        <v>3401.3518641000001</v>
      </c>
      <c r="H27" s="7" t="str">
        <f t="shared" si="6"/>
        <v>N/A</v>
      </c>
      <c r="I27" s="8">
        <v>-11.7</v>
      </c>
      <c r="J27" s="8">
        <v>255.8</v>
      </c>
      <c r="K27" s="5" t="s">
        <v>213</v>
      </c>
      <c r="L27" s="91" t="str">
        <f t="shared" si="3"/>
        <v>N/A</v>
      </c>
    </row>
    <row r="28" spans="1:12" x14ac:dyDescent="0.25">
      <c r="A28" s="123" t="s">
        <v>138</v>
      </c>
      <c r="B28" s="1" t="s">
        <v>213</v>
      </c>
      <c r="C28" s="22">
        <v>0</v>
      </c>
      <c r="D28" s="7" t="str">
        <f>IF($B28="N/A","N/A",IF(C28&gt;10,"No",IF(C28&lt;-10,"No","Yes")))</f>
        <v>N/A</v>
      </c>
      <c r="E28" s="22">
        <v>0</v>
      </c>
      <c r="F28" s="7" t="str">
        <f>IF($B28="N/A","N/A",IF(E28&gt;10,"No",IF(E28&lt;-10,"No","Yes")))</f>
        <v>N/A</v>
      </c>
      <c r="G28" s="22">
        <v>0</v>
      </c>
      <c r="H28" s="7" t="str">
        <f>IF($B28="N/A","N/A",IF(G28&gt;10,"No",IF(G28&lt;-10,"No","Yes")))</f>
        <v>N/A</v>
      </c>
      <c r="I28" s="8" t="s">
        <v>1747</v>
      </c>
      <c r="J28" s="8" t="s">
        <v>1747</v>
      </c>
      <c r="K28" s="22" t="s">
        <v>213</v>
      </c>
      <c r="L28" s="91" t="str">
        <f>IF(J28="Div by 0", "N/A", IF(K28="N/A","N/A", IF(J28&gt;VALUE(MID(K28,1,2)), "No", IF(J28&lt;-1*VALUE(MID(K28,1,2)), "No", "Yes"))))</f>
        <v>N/A</v>
      </c>
    </row>
    <row r="29" spans="1:12" x14ac:dyDescent="0.25">
      <c r="A29" s="114" t="s">
        <v>139</v>
      </c>
      <c r="B29" s="25" t="s">
        <v>213</v>
      </c>
      <c r="C29" s="4">
        <v>0</v>
      </c>
      <c r="D29" s="7" t="str">
        <f>IF($B29="N/A","N/A",IF(C29&gt;10,"No",IF(C29&lt;-10,"No","Yes")))</f>
        <v>N/A</v>
      </c>
      <c r="E29" s="4">
        <v>0</v>
      </c>
      <c r="F29" s="7" t="str">
        <f>IF($B29="N/A","N/A",IF(E29&gt;10,"No",IF(E29&lt;-10,"No","Yes")))</f>
        <v>N/A</v>
      </c>
      <c r="G29" s="4">
        <v>0</v>
      </c>
      <c r="H29" s="7" t="str">
        <f>IF($B29="N/A","N/A",IF(G29&gt;10,"No",IF(G29&lt;-10,"No","Yes")))</f>
        <v>N/A</v>
      </c>
      <c r="I29" s="8" t="s">
        <v>1747</v>
      </c>
      <c r="J29" s="8" t="s">
        <v>1747</v>
      </c>
      <c r="K29" s="5" t="s">
        <v>213</v>
      </c>
      <c r="L29" s="91" t="str">
        <f>IF(J29="Div by 0", "N/A", IF(K29="N/A","N/A", IF(J29&gt;VALUE(MID(K29,1,2)), "No", IF(J29&lt;-1*VALUE(MID(K29,1,2)), "No", "Yes"))))</f>
        <v>N/A</v>
      </c>
    </row>
    <row r="30" spans="1:12" x14ac:dyDescent="0.25">
      <c r="A30" s="123" t="s">
        <v>140</v>
      </c>
      <c r="B30" s="22" t="s">
        <v>213</v>
      </c>
      <c r="C30" s="22">
        <v>0</v>
      </c>
      <c r="D30" s="7" t="str">
        <f>IF($B30="N/A","N/A",IF(C30&gt;10,"No",IF(C30&lt;-10,"No","Yes")))</f>
        <v>N/A</v>
      </c>
      <c r="E30" s="22">
        <v>0</v>
      </c>
      <c r="F30" s="7" t="str">
        <f>IF($B30="N/A","N/A",IF(E30&gt;10,"No",IF(E30&lt;-10,"No","Yes")))</f>
        <v>N/A</v>
      </c>
      <c r="G30" s="22">
        <v>0</v>
      </c>
      <c r="H30" s="7" t="str">
        <f>IF($B30="N/A","N/A",IF(G30&gt;10,"No",IF(G30&lt;-10,"No","Yes")))</f>
        <v>N/A</v>
      </c>
      <c r="I30" s="8" t="s">
        <v>1747</v>
      </c>
      <c r="J30" s="8" t="s">
        <v>1747</v>
      </c>
      <c r="K30" s="22" t="s">
        <v>213</v>
      </c>
      <c r="L30" s="91" t="str">
        <f>IF(J30="Div by 0", "N/A", IF(K30="N/A","N/A", IF(J30&gt;VALUE(MID(K30,1,2)), "No", IF(J30&lt;-1*VALUE(MID(K30,1,2)), "No", "Yes"))))</f>
        <v>N/A</v>
      </c>
    </row>
    <row r="31" spans="1:12" x14ac:dyDescent="0.25">
      <c r="A31" s="114" t="s">
        <v>141</v>
      </c>
      <c r="B31" s="21" t="s">
        <v>213</v>
      </c>
      <c r="C31" s="4">
        <v>0</v>
      </c>
      <c r="D31" s="7" t="str">
        <f>IF($B31="N/A","N/A",IF(C31&gt;10,"No",IF(C31&lt;-10,"No","Yes")))</f>
        <v>N/A</v>
      </c>
      <c r="E31" s="4">
        <v>0</v>
      </c>
      <c r="F31" s="7" t="str">
        <f>IF($B31="N/A","N/A",IF(E31&gt;10,"No",IF(E31&lt;-10,"No","Yes")))</f>
        <v>N/A</v>
      </c>
      <c r="G31" s="4">
        <v>0</v>
      </c>
      <c r="H31" s="7" t="str">
        <f>IF($B31="N/A","N/A",IF(G31&gt;10,"No",IF(G31&lt;-10,"No","Yes")))</f>
        <v>N/A</v>
      </c>
      <c r="I31" s="8" t="s">
        <v>1747</v>
      </c>
      <c r="J31" s="8" t="s">
        <v>1747</v>
      </c>
      <c r="K31" s="5" t="s">
        <v>213</v>
      </c>
      <c r="L31" s="91" t="str">
        <f>IF(J31="Div by 0", "N/A", IF(K31="N/A","N/A", IF(J31&gt;VALUE(MID(K31,1,2)), "No", IF(J31&lt;-1*VALUE(MID(K31,1,2)), "No", "Yes"))))</f>
        <v>N/A</v>
      </c>
    </row>
    <row r="32" spans="1:12" ht="12.75" customHeight="1" x14ac:dyDescent="0.25">
      <c r="A32" s="129" t="s">
        <v>142</v>
      </c>
      <c r="B32" s="107" t="s">
        <v>213</v>
      </c>
      <c r="C32" s="107">
        <v>0</v>
      </c>
      <c r="D32" s="130" t="str">
        <f>IF($B32="N/A","N/A",IF(C32&gt;10,"No",IF(C32&lt;-10,"No","Yes")))</f>
        <v>N/A</v>
      </c>
      <c r="E32" s="107">
        <v>0</v>
      </c>
      <c r="F32" s="130" t="str">
        <f>IF($B32="N/A","N/A",IF(E32&gt;10,"No",IF(E32&lt;-10,"No","Yes")))</f>
        <v>N/A</v>
      </c>
      <c r="G32" s="107">
        <v>0</v>
      </c>
      <c r="H32" s="130" t="str">
        <f>IF($B32="N/A","N/A",IF(G32&gt;10,"No",IF(G32&lt;-10,"No","Yes")))</f>
        <v>N/A</v>
      </c>
      <c r="I32" s="131" t="s">
        <v>1747</v>
      </c>
      <c r="J32" s="131" t="s">
        <v>1747</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5193080</v>
      </c>
      <c r="D6" s="7" t="str">
        <f>IF($B6="N/A","N/A",IF(C6&gt;10,"No",IF(C6&lt;-10,"No","Yes")))</f>
        <v>N/A</v>
      </c>
      <c r="E6" s="22">
        <v>5260631</v>
      </c>
      <c r="F6" s="7" t="str">
        <f>IF($B6="N/A","N/A",IF(E6&gt;10,"No",IF(E6&lt;-10,"No","Yes")))</f>
        <v>N/A</v>
      </c>
      <c r="G6" s="22">
        <v>5246582</v>
      </c>
      <c r="H6" s="7" t="str">
        <f>IF($B6="N/A","N/A",IF(G6&gt;10,"No",IF(G6&lt;-10,"No","Yes")))</f>
        <v>N/A</v>
      </c>
      <c r="I6" s="8">
        <v>1.3009999999999999</v>
      </c>
      <c r="J6" s="8">
        <v>-0.26700000000000002</v>
      </c>
      <c r="K6" s="1" t="s">
        <v>736</v>
      </c>
      <c r="L6" s="91" t="str">
        <f>IF(J6="Div by 0", "N/A", IF(K6="N/A","N/A", IF(J6&gt;VALUE(MID(K6,1,2)), "No", IF(J6&lt;-1*VALUE(MID(K6,1,2)), "No", "Yes"))))</f>
        <v>Yes</v>
      </c>
    </row>
    <row r="7" spans="1:12" x14ac:dyDescent="0.25">
      <c r="A7" s="123" t="s">
        <v>59</v>
      </c>
      <c r="B7" s="22" t="s">
        <v>213</v>
      </c>
      <c r="C7" s="22">
        <v>4028088.3799000001</v>
      </c>
      <c r="D7" s="7" t="str">
        <f>IF($B7="N/A","N/A",IF(C7&gt;10,"No",IF(C7&lt;-10,"No","Yes")))</f>
        <v>N/A</v>
      </c>
      <c r="E7" s="22">
        <v>4091469.8099000002</v>
      </c>
      <c r="F7" s="7" t="str">
        <f>IF($B7="N/A","N/A",IF(E7&gt;10,"No",IF(E7&lt;-10,"No","Yes")))</f>
        <v>N/A</v>
      </c>
      <c r="G7" s="22">
        <v>4075517.8498999998</v>
      </c>
      <c r="H7" s="7" t="str">
        <f>IF($B7="N/A","N/A",IF(G7&gt;10,"No",IF(G7&lt;-10,"No","Yes")))</f>
        <v>N/A</v>
      </c>
      <c r="I7" s="8">
        <v>1.573</v>
      </c>
      <c r="J7" s="8">
        <v>-0.39</v>
      </c>
      <c r="K7" s="1" t="s">
        <v>737</v>
      </c>
      <c r="L7" s="91" t="str">
        <f>IF(J7="Div by 0", "N/A", IF(K7="N/A","N/A", IF(J7&gt;VALUE(MID(K7,1,2)), "No", IF(J7&lt;-1*VALUE(MID(K7,1,2)), "No", "Yes"))))</f>
        <v>Yes</v>
      </c>
    </row>
    <row r="8" spans="1:12" x14ac:dyDescent="0.25">
      <c r="A8" s="133"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91" t="str">
        <f>IF(J8="Div by 0", "N/A", IF(K8="N/A","N/A", IF(J8&gt;VALUE(MID(K8,1,2)), "No", IF(J8&lt;-1*VALUE(MID(K8,1,2)), "No", "Yes"))))</f>
        <v>N/A</v>
      </c>
    </row>
    <row r="9" spans="1:12" x14ac:dyDescent="0.25">
      <c r="A9" s="123" t="s">
        <v>678</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91" t="str">
        <f t="shared" ref="L9:L11" si="3">IF(J9="Div by 0", "N/A", IF(K9="N/A","N/A", IF(J9&gt;VALUE(MID(K9,1,2)), "No", IF(J9&lt;-1*VALUE(MID(K9,1,2)), "No", "Yes"))))</f>
        <v>N/A</v>
      </c>
    </row>
    <row r="10" spans="1:12" x14ac:dyDescent="0.25">
      <c r="A10" s="123"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91" t="str">
        <f t="shared" si="3"/>
        <v>N/A</v>
      </c>
    </row>
    <row r="11" spans="1:12" x14ac:dyDescent="0.25">
      <c r="A11" s="123" t="s">
        <v>169</v>
      </c>
      <c r="B11" s="22" t="s">
        <v>213</v>
      </c>
      <c r="C11" s="4">
        <v>0</v>
      </c>
      <c r="D11" s="7" t="str">
        <f t="shared" si="0"/>
        <v>N/A</v>
      </c>
      <c r="E11" s="4">
        <v>0</v>
      </c>
      <c r="F11" s="7" t="str">
        <f t="shared" si="1"/>
        <v>N/A</v>
      </c>
      <c r="G11" s="4">
        <v>0</v>
      </c>
      <c r="H11" s="7" t="str">
        <f t="shared" si="2"/>
        <v>N/A</v>
      </c>
      <c r="I11" s="8" t="s">
        <v>1747</v>
      </c>
      <c r="J11" s="8" t="s">
        <v>1747</v>
      </c>
      <c r="K11" s="22" t="s">
        <v>213</v>
      </c>
      <c r="L11" s="91" t="str">
        <f t="shared" si="3"/>
        <v>N/A</v>
      </c>
    </row>
    <row r="12" spans="1:12" x14ac:dyDescent="0.25">
      <c r="A12" s="123"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91" t="str">
        <f>IF(J12="Div by 0", "N/A", IF(K12="N/A","N/A", IF(J12&gt;VALUE(MID(K12,1,2)), "No", IF(J12&lt;-1*VALUE(MID(K12,1,2)), "No", "Yes"))))</f>
        <v>N/A</v>
      </c>
    </row>
    <row r="13" spans="1:12" x14ac:dyDescent="0.25">
      <c r="A13" s="90" t="s">
        <v>364</v>
      </c>
      <c r="B13" s="33" t="s">
        <v>213</v>
      </c>
      <c r="C13" s="4">
        <v>96.762730403000006</v>
      </c>
      <c r="D13" s="9" t="str">
        <f>IF($B13="N/A","N/A",IF(C13&gt;=95,"Yes","No"))</f>
        <v>N/A</v>
      </c>
      <c r="E13" s="4">
        <v>96.826274263000002</v>
      </c>
      <c r="F13" s="9" t="str">
        <f>IF($B13="N/A","N/A",IF(E13&gt;=95,"Yes","No"))</f>
        <v>N/A</v>
      </c>
      <c r="G13" s="4">
        <v>96.956532843999994</v>
      </c>
      <c r="H13" s="7" t="str">
        <f>IF($B13="N/A","N/A",IF(G13&gt;=95,"Yes","No"))</f>
        <v>N/A</v>
      </c>
      <c r="I13" s="8">
        <v>6.5699999999999995E-2</v>
      </c>
      <c r="J13" s="8">
        <v>0.13450000000000001</v>
      </c>
      <c r="K13" s="25" t="s">
        <v>737</v>
      </c>
      <c r="L13" s="91" t="str">
        <f t="shared" ref="L13:L70" si="4">IF(J13="Div by 0", "N/A", IF(K13="N/A","N/A", IF(J13&gt;VALUE(MID(K13,1,2)), "No", IF(J13&lt;-1*VALUE(MID(K13,1,2)), "No", "Yes"))))</f>
        <v>Yes</v>
      </c>
    </row>
    <row r="14" spans="1:12" x14ac:dyDescent="0.25">
      <c r="A14" s="134" t="s">
        <v>365</v>
      </c>
      <c r="B14" s="33" t="s">
        <v>213</v>
      </c>
      <c r="C14" s="34">
        <v>3.2370577769</v>
      </c>
      <c r="D14" s="34" t="str">
        <f>IF($B14="N/A","N/A",IF(C14&gt;10,"No",IF(C14&lt;-10,"No","Yes")))</f>
        <v>N/A</v>
      </c>
      <c r="E14" s="34">
        <v>3.1735736645000001</v>
      </c>
      <c r="F14" s="9" t="str">
        <f>IF($B14="N/A","N/A",IF(E14&gt;95,"Yes","No"))</f>
        <v>N/A</v>
      </c>
      <c r="G14" s="34">
        <v>3.0433527962000002</v>
      </c>
      <c r="H14" s="7" t="str">
        <f>IF($B14="N/A","N/A",IF(G14&gt;95,"Yes","No"))</f>
        <v>N/A</v>
      </c>
      <c r="I14" s="35">
        <v>-1.96</v>
      </c>
      <c r="J14" s="35">
        <v>-4.0999999999999996</v>
      </c>
      <c r="K14" s="36" t="s">
        <v>213</v>
      </c>
      <c r="L14" s="91" t="str">
        <f t="shared" si="4"/>
        <v>N/A</v>
      </c>
    </row>
    <row r="15" spans="1:12" x14ac:dyDescent="0.25">
      <c r="A15" s="134" t="s">
        <v>366</v>
      </c>
      <c r="B15" s="33" t="s">
        <v>213</v>
      </c>
      <c r="C15" s="34">
        <v>2.1182030000000001E-4</v>
      </c>
      <c r="D15" s="34" t="str">
        <f t="shared" ref="D15:D21" si="5">IF($B15="N/A","N/A",IF(C15&gt;10,"No",IF(C15&lt;-10,"No","Yes")))</f>
        <v>N/A</v>
      </c>
      <c r="E15" s="34">
        <v>1.5207299999999999E-4</v>
      </c>
      <c r="F15" s="34" t="str">
        <f t="shared" ref="F15:F21" si="6">IF($B15="N/A","N/A",IF(E15&gt;10,"No",IF(E15&lt;-10,"No","Yes")))</f>
        <v>N/A</v>
      </c>
      <c r="G15" s="34">
        <v>1.143602E-4</v>
      </c>
      <c r="H15" s="37" t="str">
        <f t="shared" ref="H15:H21" si="7">IF($B15="N/A","N/A",IF(G15&gt;10,"No",IF(G15&lt;-10,"No","Yes")))</f>
        <v>N/A</v>
      </c>
      <c r="I15" s="35">
        <v>-28.2</v>
      </c>
      <c r="J15" s="35">
        <v>-24.8</v>
      </c>
      <c r="K15" s="36" t="s">
        <v>213</v>
      </c>
      <c r="L15" s="91" t="str">
        <f t="shared" si="4"/>
        <v>N/A</v>
      </c>
    </row>
    <row r="16" spans="1:12" x14ac:dyDescent="0.25">
      <c r="A16" s="134" t="s">
        <v>367</v>
      </c>
      <c r="B16" s="33" t="s">
        <v>213</v>
      </c>
      <c r="C16" s="38">
        <v>168114</v>
      </c>
      <c r="D16" s="38" t="str">
        <f t="shared" si="5"/>
        <v>N/A</v>
      </c>
      <c r="E16" s="38">
        <v>166958</v>
      </c>
      <c r="F16" s="38" t="str">
        <f t="shared" si="6"/>
        <v>N/A</v>
      </c>
      <c r="G16" s="38">
        <v>159678</v>
      </c>
      <c r="H16" s="37" t="str">
        <f t="shared" si="7"/>
        <v>N/A</v>
      </c>
      <c r="I16" s="35">
        <v>-0.68799999999999994</v>
      </c>
      <c r="J16" s="35">
        <v>-4.3600000000000003</v>
      </c>
      <c r="K16" s="36" t="s">
        <v>213</v>
      </c>
      <c r="L16" s="91" t="str">
        <f t="shared" si="4"/>
        <v>N/A</v>
      </c>
    </row>
    <row r="17" spans="1:12" x14ac:dyDescent="0.25">
      <c r="A17" s="135" t="s">
        <v>368</v>
      </c>
      <c r="B17" s="33" t="s">
        <v>213</v>
      </c>
      <c r="C17" s="34">
        <v>3.2372695972000001</v>
      </c>
      <c r="D17" s="37" t="str">
        <f t="shared" si="5"/>
        <v>N/A</v>
      </c>
      <c r="E17" s="34">
        <v>3.1737257374999999</v>
      </c>
      <c r="F17" s="37" t="str">
        <f t="shared" si="6"/>
        <v>N/A</v>
      </c>
      <c r="G17" s="34">
        <v>3.0434671563000002</v>
      </c>
      <c r="H17" s="37" t="str">
        <f t="shared" si="7"/>
        <v>N/A</v>
      </c>
      <c r="I17" s="35">
        <v>-1.96</v>
      </c>
      <c r="J17" s="35">
        <v>-4.0999999999999996</v>
      </c>
      <c r="K17" s="36" t="s">
        <v>213</v>
      </c>
      <c r="L17" s="91" t="str">
        <f t="shared" si="4"/>
        <v>N/A</v>
      </c>
    </row>
    <row r="18" spans="1:12" x14ac:dyDescent="0.25">
      <c r="A18" s="134" t="s">
        <v>679</v>
      </c>
      <c r="B18" s="33" t="s">
        <v>213</v>
      </c>
      <c r="C18" s="34">
        <v>55.309492368000001</v>
      </c>
      <c r="D18" s="37" t="str">
        <f t="shared" si="5"/>
        <v>N/A</v>
      </c>
      <c r="E18" s="34">
        <v>55.851771104000001</v>
      </c>
      <c r="F18" s="37" t="str">
        <f t="shared" si="6"/>
        <v>N/A</v>
      </c>
      <c r="G18" s="34">
        <v>58.530918473</v>
      </c>
      <c r="H18" s="37" t="str">
        <f t="shared" si="7"/>
        <v>N/A</v>
      </c>
      <c r="I18" s="8">
        <v>0.98040000000000005</v>
      </c>
      <c r="J18" s="8">
        <v>4.7969999999999997</v>
      </c>
      <c r="K18" s="36" t="s">
        <v>213</v>
      </c>
      <c r="L18" s="91" t="str">
        <f t="shared" si="4"/>
        <v>N/A</v>
      </c>
    </row>
    <row r="19" spans="1:12" x14ac:dyDescent="0.25">
      <c r="A19" s="134" t="s">
        <v>680</v>
      </c>
      <c r="B19" s="33" t="s">
        <v>213</v>
      </c>
      <c r="C19" s="34">
        <v>22.984998274999999</v>
      </c>
      <c r="D19" s="37" t="str">
        <f t="shared" si="5"/>
        <v>N/A</v>
      </c>
      <c r="E19" s="34">
        <v>23.43942788</v>
      </c>
      <c r="F19" s="37" t="str">
        <f t="shared" si="6"/>
        <v>N/A</v>
      </c>
      <c r="G19" s="34">
        <v>25.652250153000001</v>
      </c>
      <c r="H19" s="37" t="str">
        <f t="shared" si="7"/>
        <v>N/A</v>
      </c>
      <c r="I19" s="8">
        <v>1.9770000000000001</v>
      </c>
      <c r="J19" s="8">
        <v>9.4410000000000007</v>
      </c>
      <c r="K19" s="36" t="s">
        <v>213</v>
      </c>
      <c r="L19" s="91" t="str">
        <f t="shared" si="4"/>
        <v>N/A</v>
      </c>
    </row>
    <row r="20" spans="1:12" ht="25" x14ac:dyDescent="0.25">
      <c r="A20" s="134" t="s">
        <v>681</v>
      </c>
      <c r="B20" s="33" t="s">
        <v>213</v>
      </c>
      <c r="C20" s="34">
        <v>40.806238624000002</v>
      </c>
      <c r="D20" s="37" t="str">
        <f t="shared" si="5"/>
        <v>N/A</v>
      </c>
      <c r="E20" s="34">
        <v>39.149965860000002</v>
      </c>
      <c r="F20" s="37" t="str">
        <f t="shared" si="6"/>
        <v>N/A</v>
      </c>
      <c r="G20" s="34">
        <v>40.446398377000001</v>
      </c>
      <c r="H20" s="37" t="str">
        <f t="shared" si="7"/>
        <v>N/A</v>
      </c>
      <c r="I20" s="8">
        <v>-4.0599999999999996</v>
      </c>
      <c r="J20" s="8">
        <v>3.3109999999999999</v>
      </c>
      <c r="K20" s="36" t="s">
        <v>213</v>
      </c>
      <c r="L20" s="91" t="str">
        <f t="shared" si="4"/>
        <v>N/A</v>
      </c>
    </row>
    <row r="21" spans="1:12" ht="25" x14ac:dyDescent="0.25">
      <c r="A21" s="134" t="s">
        <v>682</v>
      </c>
      <c r="B21" s="33" t="s">
        <v>213</v>
      </c>
      <c r="C21" s="34">
        <v>1.0748658648</v>
      </c>
      <c r="D21" s="37" t="str">
        <f t="shared" si="5"/>
        <v>N/A</v>
      </c>
      <c r="E21" s="34">
        <v>1.0487667557</v>
      </c>
      <c r="F21" s="37" t="str">
        <f t="shared" si="6"/>
        <v>N/A</v>
      </c>
      <c r="G21" s="34">
        <v>0.97696614439999996</v>
      </c>
      <c r="H21" s="37" t="str">
        <f t="shared" si="7"/>
        <v>N/A</v>
      </c>
      <c r="I21" s="8">
        <v>-2.4300000000000002</v>
      </c>
      <c r="J21" s="8">
        <v>-6.85</v>
      </c>
      <c r="K21" s="36" t="s">
        <v>213</v>
      </c>
      <c r="L21" s="91" t="str">
        <f t="shared" si="4"/>
        <v>N/A</v>
      </c>
    </row>
    <row r="22" spans="1:12" x14ac:dyDescent="0.25">
      <c r="A22" s="114" t="s">
        <v>1701</v>
      </c>
      <c r="B22" s="25" t="s">
        <v>217</v>
      </c>
      <c r="C22" s="1">
        <v>21056</v>
      </c>
      <c r="D22" s="7" t="str">
        <f>IF($B22="N/A","N/A",IF(C22&gt;0,"No",IF(C22&lt;0,"No","Yes")))</f>
        <v>No</v>
      </c>
      <c r="E22" s="1">
        <v>12667</v>
      </c>
      <c r="F22" s="7" t="str">
        <f>IF($B22="N/A","N/A",IF(E22&gt;0,"No",IF(E22&lt;0,"No","Yes")))</f>
        <v>No</v>
      </c>
      <c r="G22" s="1">
        <v>9176</v>
      </c>
      <c r="H22" s="7" t="str">
        <f>IF($B22="N/A","N/A",IF(G22&gt;0,"No",IF(G22&lt;0,"No","Yes")))</f>
        <v>No</v>
      </c>
      <c r="I22" s="8">
        <v>-39.799999999999997</v>
      </c>
      <c r="J22" s="8">
        <v>-27.6</v>
      </c>
      <c r="K22" s="25" t="s">
        <v>213</v>
      </c>
      <c r="L22" s="91" t="str">
        <f t="shared" si="4"/>
        <v>N/A</v>
      </c>
    </row>
    <row r="23" spans="1:12" x14ac:dyDescent="0.25">
      <c r="A23" s="136" t="s">
        <v>145</v>
      </c>
      <c r="B23" s="25" t="s">
        <v>279</v>
      </c>
      <c r="C23" s="4">
        <v>0.81572015070000004</v>
      </c>
      <c r="D23" s="7" t="str">
        <f>IF($B23="N/A","N/A",IF(C23&gt;=10,"No",IF(C23&lt;0,"No","Yes")))</f>
        <v>Yes</v>
      </c>
      <c r="E23" s="4">
        <v>0.48323100400000002</v>
      </c>
      <c r="F23" s="7" t="str">
        <f>IF($B23="N/A","N/A",IF(E23&gt;=10,"No",IF(E23&lt;0,"No","Yes")))</f>
        <v>Yes</v>
      </c>
      <c r="G23" s="4">
        <v>0.35078075590000002</v>
      </c>
      <c r="H23" s="7" t="str">
        <f>IF($B23="N/A","N/A",IF(G23&gt;=10,"No",IF(G23&lt;0,"No","Yes")))</f>
        <v>Yes</v>
      </c>
      <c r="I23" s="8">
        <v>-40.799999999999997</v>
      </c>
      <c r="J23" s="8">
        <v>-27.4</v>
      </c>
      <c r="K23" s="25" t="s">
        <v>213</v>
      </c>
      <c r="L23" s="91" t="str">
        <f t="shared" si="4"/>
        <v>N/A</v>
      </c>
    </row>
    <row r="24" spans="1:12" x14ac:dyDescent="0.25">
      <c r="A24" s="114" t="s">
        <v>424</v>
      </c>
      <c r="B24" s="21" t="s">
        <v>213</v>
      </c>
      <c r="C24" s="9">
        <v>84.346450744999999</v>
      </c>
      <c r="D24" s="37" t="str">
        <f t="shared" ref="D24:D27" si="8">IF($B24="N/A","N/A",IF(C24&gt;10,"No",IF(C24&lt;-10,"No","Yes")))</f>
        <v>N/A</v>
      </c>
      <c r="E24" s="9">
        <v>84.103693796000002</v>
      </c>
      <c r="F24" s="7" t="str">
        <f t="shared" ref="F24:F27" si="9">IF($B24="N/A","N/A",IF(E24&gt;10,"No",IF(E24&lt;-10,"No","Yes")))</f>
        <v>N/A</v>
      </c>
      <c r="G24" s="9">
        <v>85.101064985999997</v>
      </c>
      <c r="H24" s="7" t="str">
        <f t="shared" ref="H24:H27" si="10">IF($B24="N/A","N/A",IF(G24&gt;10,"No",IF(G24&lt;-10,"No","Yes")))</f>
        <v>N/A</v>
      </c>
      <c r="I24" s="8">
        <v>-0.28799999999999998</v>
      </c>
      <c r="J24" s="8">
        <v>1.1859999999999999</v>
      </c>
      <c r="K24" s="25" t="s">
        <v>213</v>
      </c>
      <c r="L24" s="91" t="str">
        <f t="shared" si="4"/>
        <v>N/A</v>
      </c>
    </row>
    <row r="25" spans="1:12" x14ac:dyDescent="0.25">
      <c r="A25" s="114" t="s">
        <v>425</v>
      </c>
      <c r="B25" s="21" t="s">
        <v>213</v>
      </c>
      <c r="C25" s="9">
        <v>12.752295744</v>
      </c>
      <c r="D25" s="37" t="str">
        <f t="shared" si="8"/>
        <v>N/A</v>
      </c>
      <c r="E25" s="9">
        <v>7.1712363793999998</v>
      </c>
      <c r="F25" s="7" t="str">
        <f t="shared" si="9"/>
        <v>N/A</v>
      </c>
      <c r="G25" s="9">
        <v>6.4279504455999996</v>
      </c>
      <c r="H25" s="7" t="str">
        <f t="shared" si="10"/>
        <v>N/A</v>
      </c>
      <c r="I25" s="8">
        <v>-43.8</v>
      </c>
      <c r="J25" s="8">
        <v>-10.4</v>
      </c>
      <c r="K25" s="25" t="s">
        <v>213</v>
      </c>
      <c r="L25" s="91" t="str">
        <f t="shared" si="4"/>
        <v>N/A</v>
      </c>
    </row>
    <row r="26" spans="1:12" x14ac:dyDescent="0.25">
      <c r="A26" s="114" t="s">
        <v>421</v>
      </c>
      <c r="B26" s="21" t="s">
        <v>213</v>
      </c>
      <c r="C26" s="9">
        <v>1.2275442033999999</v>
      </c>
      <c r="D26" s="37" t="str">
        <f t="shared" si="8"/>
        <v>N/A</v>
      </c>
      <c r="E26" s="9">
        <v>1.1211203336</v>
      </c>
      <c r="F26" s="7" t="str">
        <f t="shared" si="9"/>
        <v>N/A</v>
      </c>
      <c r="G26" s="9">
        <v>1.4562051728000001</v>
      </c>
      <c r="H26" s="7" t="str">
        <f t="shared" si="10"/>
        <v>N/A</v>
      </c>
      <c r="I26" s="8">
        <v>-8.67</v>
      </c>
      <c r="J26" s="8">
        <v>29.89</v>
      </c>
      <c r="K26" s="25" t="s">
        <v>213</v>
      </c>
      <c r="L26" s="91" t="str">
        <f t="shared" si="4"/>
        <v>N/A</v>
      </c>
    </row>
    <row r="27" spans="1:12" x14ac:dyDescent="0.25">
      <c r="A27" s="114" t="s">
        <v>422</v>
      </c>
      <c r="B27" s="21" t="s">
        <v>213</v>
      </c>
      <c r="C27" s="9">
        <v>2.2379075092999998</v>
      </c>
      <c r="D27" s="37" t="str">
        <f t="shared" si="8"/>
        <v>N/A</v>
      </c>
      <c r="E27" s="9">
        <v>1.8252625782</v>
      </c>
      <c r="F27" s="7" t="str">
        <f t="shared" si="9"/>
        <v>N/A</v>
      </c>
      <c r="G27" s="9">
        <v>1.7333188437</v>
      </c>
      <c r="H27" s="7" t="str">
        <f t="shared" si="10"/>
        <v>N/A</v>
      </c>
      <c r="I27" s="8">
        <v>-18.399999999999999</v>
      </c>
      <c r="J27" s="8">
        <v>-5.04</v>
      </c>
      <c r="K27" s="25" t="s">
        <v>213</v>
      </c>
      <c r="L27" s="91" t="str">
        <f t="shared" si="4"/>
        <v>N/A</v>
      </c>
    </row>
    <row r="28" spans="1:12" x14ac:dyDescent="0.25">
      <c r="A28" s="114" t="s">
        <v>952</v>
      </c>
      <c r="B28" s="21" t="s">
        <v>213</v>
      </c>
      <c r="C28" s="34">
        <v>14.691146679999999</v>
      </c>
      <c r="D28" s="37" t="str">
        <f>IF($B28="N/A","N/A",IF(C28&gt;10,"No",IF(C28&lt;-10,"No","Yes")))</f>
        <v>N/A</v>
      </c>
      <c r="E28" s="34">
        <v>14.945640551</v>
      </c>
      <c r="F28" s="37" t="str">
        <f>IF($B28="N/A","N/A",IF(E28&gt;10,"No",IF(E28&lt;-10,"No","Yes")))</f>
        <v>N/A</v>
      </c>
      <c r="G28" s="34">
        <v>15.133490717999999</v>
      </c>
      <c r="H28" s="37" t="str">
        <f>IF($B28="N/A","N/A",IF(G28&gt;10,"No",IF(G28&lt;-10,"No","Yes")))</f>
        <v>N/A</v>
      </c>
      <c r="I28" s="8">
        <v>1.732</v>
      </c>
      <c r="J28" s="8">
        <v>1.2569999999999999</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99.899231284999999</v>
      </c>
      <c r="D30" s="7" t="str">
        <f>IF($B30="N/A","N/A",IF(C30&gt;=98,"Yes","No"))</f>
        <v>Yes</v>
      </c>
      <c r="E30" s="9">
        <v>99.927575227999995</v>
      </c>
      <c r="F30" s="7" t="str">
        <f>IF($B30="N/A","N/A",IF(E30&gt;=98,"Yes","No"))</f>
        <v>Yes</v>
      </c>
      <c r="G30" s="9">
        <v>99.925075030000002</v>
      </c>
      <c r="H30" s="7" t="str">
        <f>IF($B30="N/A","N/A",IF(G30&gt;=98,"Yes","No"))</f>
        <v>Yes</v>
      </c>
      <c r="I30" s="8">
        <v>2.8400000000000002E-2</v>
      </c>
      <c r="J30" s="8">
        <v>-3.0000000000000001E-3</v>
      </c>
      <c r="K30" s="25" t="s">
        <v>737</v>
      </c>
      <c r="L30" s="91" t="str">
        <f t="shared" si="4"/>
        <v>Yes</v>
      </c>
    </row>
    <row r="31" spans="1:12" x14ac:dyDescent="0.25">
      <c r="A31" s="114" t="s">
        <v>18</v>
      </c>
      <c r="B31" s="25" t="s">
        <v>277</v>
      </c>
      <c r="C31" s="9">
        <v>99.952937371000004</v>
      </c>
      <c r="D31" s="7" t="str">
        <f>IF($B31="N/A","N/A",IF(C31&gt;=95,"Yes","No"))</f>
        <v>Yes</v>
      </c>
      <c r="E31" s="9">
        <v>99.997794940999995</v>
      </c>
      <c r="F31" s="7" t="str">
        <f>IF($B31="N/A","N/A",IF(E31&gt;=95,"Yes","No"))</f>
        <v>Yes</v>
      </c>
      <c r="G31" s="9">
        <v>99.999904700000002</v>
      </c>
      <c r="H31" s="7" t="str">
        <f>IF($B31="N/A","N/A",IF(G31&gt;=95,"Yes","No"))</f>
        <v>Yes</v>
      </c>
      <c r="I31" s="8">
        <v>4.4900000000000002E-2</v>
      </c>
      <c r="J31" s="8">
        <v>2.0999999999999999E-3</v>
      </c>
      <c r="K31" s="25" t="s">
        <v>737</v>
      </c>
      <c r="L31" s="91" t="str">
        <f t="shared" si="4"/>
        <v>Yes</v>
      </c>
    </row>
    <row r="32" spans="1:12" x14ac:dyDescent="0.25">
      <c r="A32" s="114" t="s">
        <v>23</v>
      </c>
      <c r="B32" s="21" t="s">
        <v>213</v>
      </c>
      <c r="C32" s="9">
        <v>22.115507560000001</v>
      </c>
      <c r="D32" s="7" t="str">
        <f t="shared" ref="D32:D37" si="11">IF($B32="N/A","N/A",IF(C32&gt;10,"No",IF(C32&lt;-10,"No","Yes")))</f>
        <v>N/A</v>
      </c>
      <c r="E32" s="9">
        <v>21.227282430999999</v>
      </c>
      <c r="F32" s="7" t="str">
        <f t="shared" ref="F32:F37" si="12">IF($B32="N/A","N/A",IF(E32&gt;10,"No",IF(E32&lt;-10,"No","Yes")))</f>
        <v>N/A</v>
      </c>
      <c r="G32" s="9">
        <v>20.449751856999999</v>
      </c>
      <c r="H32" s="7" t="str">
        <f t="shared" ref="H32:H37" si="13">IF($B32="N/A","N/A",IF(G32&gt;10,"No",IF(G32&lt;-10,"No","Yes")))</f>
        <v>N/A</v>
      </c>
      <c r="I32" s="8">
        <v>-4.0199999999999996</v>
      </c>
      <c r="J32" s="8">
        <v>-3.66</v>
      </c>
      <c r="K32" s="25" t="s">
        <v>737</v>
      </c>
      <c r="L32" s="91" t="str">
        <f t="shared" si="4"/>
        <v>Yes</v>
      </c>
    </row>
    <row r="33" spans="1:12" x14ac:dyDescent="0.25">
      <c r="A33" s="114" t="s">
        <v>24</v>
      </c>
      <c r="B33" s="21" t="s">
        <v>213</v>
      </c>
      <c r="C33" s="9">
        <v>16.434023739000001</v>
      </c>
      <c r="D33" s="7" t="str">
        <f t="shared" si="11"/>
        <v>N/A</v>
      </c>
      <c r="E33" s="9">
        <v>16.176747618</v>
      </c>
      <c r="F33" s="7" t="str">
        <f t="shared" si="12"/>
        <v>N/A</v>
      </c>
      <c r="G33" s="9">
        <v>15.952404823</v>
      </c>
      <c r="H33" s="7" t="str">
        <f t="shared" si="13"/>
        <v>N/A</v>
      </c>
      <c r="I33" s="8">
        <v>-1.57</v>
      </c>
      <c r="J33" s="8">
        <v>-1.39</v>
      </c>
      <c r="K33" s="25" t="s">
        <v>737</v>
      </c>
      <c r="L33" s="91" t="str">
        <f t="shared" si="4"/>
        <v>Yes</v>
      </c>
    </row>
    <row r="34" spans="1:12" x14ac:dyDescent="0.25">
      <c r="A34" s="114" t="s">
        <v>25</v>
      </c>
      <c r="B34" s="21" t="s">
        <v>213</v>
      </c>
      <c r="C34" s="9">
        <v>0.29256240999999999</v>
      </c>
      <c r="D34" s="7" t="str">
        <f t="shared" si="11"/>
        <v>N/A</v>
      </c>
      <c r="E34" s="9">
        <v>0.2677625555</v>
      </c>
      <c r="F34" s="7" t="str">
        <f t="shared" si="12"/>
        <v>N/A</v>
      </c>
      <c r="G34" s="9">
        <v>0.25628113689999998</v>
      </c>
      <c r="H34" s="7" t="str">
        <f t="shared" si="13"/>
        <v>N/A</v>
      </c>
      <c r="I34" s="8">
        <v>-8.48</v>
      </c>
      <c r="J34" s="8">
        <v>-4.29</v>
      </c>
      <c r="K34" s="25" t="s">
        <v>737</v>
      </c>
      <c r="L34" s="91" t="str">
        <f t="shared" si="4"/>
        <v>Yes</v>
      </c>
    </row>
    <row r="35" spans="1:12" x14ac:dyDescent="0.25">
      <c r="A35" s="114" t="s">
        <v>26</v>
      </c>
      <c r="B35" s="25" t="s">
        <v>213</v>
      </c>
      <c r="C35" s="9">
        <v>1.8074244957000001</v>
      </c>
      <c r="D35" s="7" t="str">
        <f t="shared" si="11"/>
        <v>N/A</v>
      </c>
      <c r="E35" s="9">
        <v>1.8239446940999999</v>
      </c>
      <c r="F35" s="7" t="str">
        <f t="shared" si="12"/>
        <v>N/A</v>
      </c>
      <c r="G35" s="9">
        <v>1.8043556737999999</v>
      </c>
      <c r="H35" s="7" t="str">
        <f t="shared" si="13"/>
        <v>N/A</v>
      </c>
      <c r="I35" s="8">
        <v>0.91400000000000003</v>
      </c>
      <c r="J35" s="8">
        <v>-1.07</v>
      </c>
      <c r="K35" s="25" t="s">
        <v>213</v>
      </c>
      <c r="L35" s="91" t="str">
        <f t="shared" si="4"/>
        <v>N/A</v>
      </c>
    </row>
    <row r="36" spans="1:12" x14ac:dyDescent="0.25">
      <c r="A36" s="114" t="s">
        <v>60</v>
      </c>
      <c r="B36" s="25" t="s">
        <v>213</v>
      </c>
      <c r="C36" s="9">
        <v>0</v>
      </c>
      <c r="D36" s="7" t="str">
        <f t="shared" si="11"/>
        <v>N/A</v>
      </c>
      <c r="E36" s="9">
        <v>0</v>
      </c>
      <c r="F36" s="7" t="str">
        <f t="shared" si="12"/>
        <v>N/A</v>
      </c>
      <c r="G36" s="9">
        <v>0</v>
      </c>
      <c r="H36" s="7" t="str">
        <f t="shared" si="13"/>
        <v>N/A</v>
      </c>
      <c r="I36" s="8" t="s">
        <v>1747</v>
      </c>
      <c r="J36" s="8" t="s">
        <v>1747</v>
      </c>
      <c r="K36" s="25" t="s">
        <v>213</v>
      </c>
      <c r="L36" s="91" t="str">
        <f t="shared" si="4"/>
        <v>N/A</v>
      </c>
    </row>
    <row r="37" spans="1:12" x14ac:dyDescent="0.25">
      <c r="A37" s="114" t="s">
        <v>61</v>
      </c>
      <c r="B37" s="25" t="s">
        <v>213</v>
      </c>
      <c r="C37" s="9">
        <v>0</v>
      </c>
      <c r="D37" s="7" t="str">
        <f t="shared" si="11"/>
        <v>N/A</v>
      </c>
      <c r="E37" s="9">
        <v>0</v>
      </c>
      <c r="F37" s="7" t="str">
        <f t="shared" si="12"/>
        <v>N/A</v>
      </c>
      <c r="G37" s="9">
        <v>0</v>
      </c>
      <c r="H37" s="7" t="str">
        <f t="shared" si="13"/>
        <v>N/A</v>
      </c>
      <c r="I37" s="8" t="s">
        <v>1747</v>
      </c>
      <c r="J37" s="8" t="s">
        <v>1747</v>
      </c>
      <c r="K37" s="25" t="s">
        <v>213</v>
      </c>
      <c r="L37" s="91" t="str">
        <f t="shared" si="4"/>
        <v>N/A</v>
      </c>
    </row>
    <row r="38" spans="1:12" x14ac:dyDescent="0.25">
      <c r="A38" s="114" t="s">
        <v>62</v>
      </c>
      <c r="B38" s="25" t="s">
        <v>278</v>
      </c>
      <c r="C38" s="9">
        <v>59.350481795</v>
      </c>
      <c r="D38" s="7" t="str">
        <f>IF($B38="N/A","N/A",IF(C38&gt;=5,"No",IF(C38&lt;0,"No","Yes")))</f>
        <v>No</v>
      </c>
      <c r="E38" s="9">
        <v>60.504262701999998</v>
      </c>
      <c r="F38" s="7" t="str">
        <f>IF($B38="N/A","N/A",IF(E38&gt;=5,"No",IF(E38&lt;0,"No","Yes")))</f>
        <v>No</v>
      </c>
      <c r="G38" s="9">
        <v>61.537206509000001</v>
      </c>
      <c r="H38" s="7" t="str">
        <f>IF($B38="N/A","N/A",IF(G38&gt;=5,"No",IF(G38&lt;0,"No","Yes")))</f>
        <v>No</v>
      </c>
      <c r="I38" s="8">
        <v>1.944</v>
      </c>
      <c r="J38" s="8">
        <v>1.7070000000000001</v>
      </c>
      <c r="K38" s="25" t="s">
        <v>737</v>
      </c>
      <c r="L38" s="91" t="str">
        <f t="shared" si="4"/>
        <v>Yes</v>
      </c>
    </row>
    <row r="39" spans="1:12" x14ac:dyDescent="0.25">
      <c r="A39" s="114" t="s">
        <v>63</v>
      </c>
      <c r="B39" s="25" t="s">
        <v>213</v>
      </c>
      <c r="C39" s="9">
        <v>51.984275228000001</v>
      </c>
      <c r="D39" s="7" t="str">
        <f>IF($B39="N/A","N/A",IF(C39&gt;10,"No",IF(C39&lt;-10,"No","Yes")))</f>
        <v>N/A</v>
      </c>
      <c r="E39" s="9">
        <v>50.917580039000001</v>
      </c>
      <c r="F39" s="7" t="str">
        <f>IF($B39="N/A","N/A",IF(E39&gt;10,"No",IF(E39&lt;-10,"No","Yes")))</f>
        <v>N/A</v>
      </c>
      <c r="G39" s="9">
        <v>50.283232017000003</v>
      </c>
      <c r="H39" s="7" t="str">
        <f>IF($B39="N/A","N/A",IF(G39&gt;10,"No",IF(G39&lt;-10,"No","Yes")))</f>
        <v>N/A</v>
      </c>
      <c r="I39" s="8">
        <v>-2.0499999999999998</v>
      </c>
      <c r="J39" s="8">
        <v>-1.25</v>
      </c>
      <c r="K39" s="25" t="s">
        <v>737</v>
      </c>
      <c r="L39" s="91" t="str">
        <f t="shared" si="4"/>
        <v>Yes</v>
      </c>
    </row>
    <row r="40" spans="1:12" x14ac:dyDescent="0.25">
      <c r="A40" s="114"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737</v>
      </c>
      <c r="L40" s="91" t="str">
        <f t="shared" si="4"/>
        <v>Yes</v>
      </c>
    </row>
    <row r="41" spans="1:12" x14ac:dyDescent="0.25">
      <c r="A41" s="90" t="s">
        <v>19</v>
      </c>
      <c r="B41" s="21" t="s">
        <v>281</v>
      </c>
      <c r="C41" s="4">
        <v>4.9149830158999999</v>
      </c>
      <c r="D41" s="7" t="str">
        <f>IF($B41="N/A","N/A",IF(C41&gt;8,"No",IF(C41&lt;2,"No","Yes")))</f>
        <v>Yes</v>
      </c>
      <c r="E41" s="4">
        <v>4.8193268070000004</v>
      </c>
      <c r="F41" s="7" t="str">
        <f>IF($B41="N/A","N/A",IF(E41&gt;8,"No",IF(E41&lt;2,"No","Yes")))</f>
        <v>Yes</v>
      </c>
      <c r="G41" s="4">
        <v>4.8722387261</v>
      </c>
      <c r="H41" s="7" t="str">
        <f>IF($B41="N/A","N/A",IF(G41&gt;8,"No",IF(G41&lt;2,"No","Yes")))</f>
        <v>Yes</v>
      </c>
      <c r="I41" s="8">
        <v>-1.95</v>
      </c>
      <c r="J41" s="8">
        <v>1.0980000000000001</v>
      </c>
      <c r="K41" s="25" t="s">
        <v>737</v>
      </c>
      <c r="L41" s="91" t="str">
        <f t="shared" si="4"/>
        <v>Yes</v>
      </c>
    </row>
    <row r="42" spans="1:12" x14ac:dyDescent="0.25">
      <c r="A42" s="90" t="s">
        <v>170</v>
      </c>
      <c r="B42" s="21" t="s">
        <v>213</v>
      </c>
      <c r="C42" s="4">
        <v>23.100452910000001</v>
      </c>
      <c r="D42" s="7" t="str">
        <f t="shared" ref="D42:D49" si="14">IF($B42="N/A","N/A",IF(C42&gt;10,"No",IF(C42&lt;-10,"No","Yes")))</f>
        <v>N/A</v>
      </c>
      <c r="E42" s="4">
        <v>22.297534269</v>
      </c>
      <c r="F42" s="7" t="str">
        <f t="shared" ref="F42:F49" si="15">IF($B42="N/A","N/A",IF(E42&gt;10,"No",IF(E42&lt;-10,"No","Yes")))</f>
        <v>N/A</v>
      </c>
      <c r="G42" s="4">
        <v>21.604618016</v>
      </c>
      <c r="H42" s="7" t="str">
        <f t="shared" ref="H42:H49" si="16">IF($B42="N/A","N/A",IF(G42&gt;10,"No",IF(G42&lt;-10,"No","Yes")))</f>
        <v>N/A</v>
      </c>
      <c r="I42" s="8">
        <v>-3.48</v>
      </c>
      <c r="J42" s="8">
        <v>-3.11</v>
      </c>
      <c r="K42" s="25" t="s">
        <v>737</v>
      </c>
      <c r="L42" s="91" t="str">
        <f>IF(J42="Div by 0", "N/A", IF(OR(J42="N/A",K42="N/A"),"N/A", IF(J42&gt;VALUE(MID(K42,1,2)), "No", IF(J42&lt;-1*VALUE(MID(K42,1,2)), "No", "Yes"))))</f>
        <v>Yes</v>
      </c>
    </row>
    <row r="43" spans="1:12" x14ac:dyDescent="0.25">
      <c r="A43" s="90" t="s">
        <v>171</v>
      </c>
      <c r="B43" s="21" t="s">
        <v>213</v>
      </c>
      <c r="C43" s="4">
        <v>37.633697151</v>
      </c>
      <c r="D43" s="7" t="str">
        <f t="shared" si="14"/>
        <v>N/A</v>
      </c>
      <c r="E43" s="4">
        <v>38.023157298000001</v>
      </c>
      <c r="F43" s="7" t="str">
        <f t="shared" si="15"/>
        <v>N/A</v>
      </c>
      <c r="G43" s="4">
        <v>38.455760341000001</v>
      </c>
      <c r="H43" s="7" t="str">
        <f t="shared" si="16"/>
        <v>N/A</v>
      </c>
      <c r="I43" s="8">
        <v>1.0349999999999999</v>
      </c>
      <c r="J43" s="8">
        <v>1.1379999999999999</v>
      </c>
      <c r="K43" s="25" t="s">
        <v>737</v>
      </c>
      <c r="L43" s="91" t="str">
        <f>IF(J43="Div by 0", "N/A", IF(OR(J43="N/A",K43="N/A"),"N/A", IF(J43&gt;VALUE(MID(K43,1,2)), "No", IF(J43&lt;-1*VALUE(MID(K43,1,2)), "No", "Yes"))))</f>
        <v>Yes</v>
      </c>
    </row>
    <row r="44" spans="1:12" x14ac:dyDescent="0.25">
      <c r="A44" s="90" t="s">
        <v>172</v>
      </c>
      <c r="B44" s="21" t="s">
        <v>213</v>
      </c>
      <c r="C44" s="4">
        <v>2.9911343556999999</v>
      </c>
      <c r="D44" s="7" t="str">
        <f t="shared" si="14"/>
        <v>N/A</v>
      </c>
      <c r="E44" s="4">
        <v>2.927310431</v>
      </c>
      <c r="F44" s="7" t="str">
        <f t="shared" si="15"/>
        <v>N/A</v>
      </c>
      <c r="G44" s="4">
        <v>2.7856993372000001</v>
      </c>
      <c r="H44" s="7" t="str">
        <f t="shared" si="16"/>
        <v>N/A</v>
      </c>
      <c r="I44" s="8">
        <v>-2.13</v>
      </c>
      <c r="J44" s="8">
        <v>-4.84</v>
      </c>
      <c r="K44" s="25" t="s">
        <v>737</v>
      </c>
      <c r="L44" s="91" t="str">
        <f t="shared" ref="L44:L53" si="17">IF(J44="Div by 0", "N/A", IF(OR(J44="N/A",K44="N/A"),"N/A", IF(J44&gt;VALUE(MID(K44,1,2)), "No", IF(J44&lt;-1*VALUE(MID(K44,1,2)), "No", "Yes"))))</f>
        <v>Yes</v>
      </c>
    </row>
    <row r="45" spans="1:12" x14ac:dyDescent="0.25">
      <c r="A45" s="90" t="s">
        <v>173</v>
      </c>
      <c r="B45" s="21" t="s">
        <v>213</v>
      </c>
      <c r="C45" s="4">
        <v>15.096859667</v>
      </c>
      <c r="D45" s="7" t="str">
        <f t="shared" si="14"/>
        <v>N/A</v>
      </c>
      <c r="E45" s="4">
        <v>15.363917369999999</v>
      </c>
      <c r="F45" s="7" t="str">
        <f t="shared" si="15"/>
        <v>N/A</v>
      </c>
      <c r="G45" s="4">
        <v>15.532321805</v>
      </c>
      <c r="H45" s="7" t="str">
        <f t="shared" si="16"/>
        <v>N/A</v>
      </c>
      <c r="I45" s="8">
        <v>1.7689999999999999</v>
      </c>
      <c r="J45" s="8">
        <v>1.0960000000000001</v>
      </c>
      <c r="K45" s="25" t="s">
        <v>737</v>
      </c>
      <c r="L45" s="91" t="str">
        <f t="shared" si="17"/>
        <v>Yes</v>
      </c>
    </row>
    <row r="46" spans="1:12" x14ac:dyDescent="0.25">
      <c r="A46" s="90" t="s">
        <v>174</v>
      </c>
      <c r="B46" s="21" t="s">
        <v>213</v>
      </c>
      <c r="C46" s="4">
        <v>7.0961741394000004</v>
      </c>
      <c r="D46" s="7" t="str">
        <f t="shared" si="14"/>
        <v>N/A</v>
      </c>
      <c r="E46" s="4">
        <v>7.2302353083000002</v>
      </c>
      <c r="F46" s="7" t="str">
        <f t="shared" si="15"/>
        <v>N/A</v>
      </c>
      <c r="G46" s="4">
        <v>7.2907275631999999</v>
      </c>
      <c r="H46" s="7" t="str">
        <f t="shared" si="16"/>
        <v>N/A</v>
      </c>
      <c r="I46" s="8">
        <v>1.889</v>
      </c>
      <c r="J46" s="8">
        <v>0.8367</v>
      </c>
      <c r="K46" s="25" t="s">
        <v>737</v>
      </c>
      <c r="L46" s="91" t="str">
        <f t="shared" si="17"/>
        <v>Yes</v>
      </c>
    </row>
    <row r="47" spans="1:12" x14ac:dyDescent="0.25">
      <c r="A47" s="90" t="s">
        <v>175</v>
      </c>
      <c r="B47" s="21" t="s">
        <v>213</v>
      </c>
      <c r="C47" s="4">
        <v>4.2138191592999998</v>
      </c>
      <c r="D47" s="7" t="str">
        <f t="shared" si="14"/>
        <v>N/A</v>
      </c>
      <c r="E47" s="4">
        <v>4.3370842774999998</v>
      </c>
      <c r="F47" s="7" t="str">
        <f t="shared" si="15"/>
        <v>N/A</v>
      </c>
      <c r="G47" s="4">
        <v>4.4755995427000004</v>
      </c>
      <c r="H47" s="7" t="str">
        <f t="shared" si="16"/>
        <v>N/A</v>
      </c>
      <c r="I47" s="8">
        <v>2.9249999999999998</v>
      </c>
      <c r="J47" s="8">
        <v>3.194</v>
      </c>
      <c r="K47" s="25" t="s">
        <v>737</v>
      </c>
      <c r="L47" s="91" t="str">
        <f t="shared" si="17"/>
        <v>Yes</v>
      </c>
    </row>
    <row r="48" spans="1:12" x14ac:dyDescent="0.25">
      <c r="A48" s="90" t="s">
        <v>176</v>
      </c>
      <c r="B48" s="21" t="s">
        <v>213</v>
      </c>
      <c r="C48" s="4">
        <v>3.2219029940000001</v>
      </c>
      <c r="D48" s="7" t="str">
        <f t="shared" si="14"/>
        <v>N/A</v>
      </c>
      <c r="E48" s="4">
        <v>3.2459604181000001</v>
      </c>
      <c r="F48" s="7" t="str">
        <f t="shared" si="15"/>
        <v>N/A</v>
      </c>
      <c r="G48" s="4">
        <v>3.2379938024000001</v>
      </c>
      <c r="H48" s="7" t="str">
        <f t="shared" si="16"/>
        <v>N/A</v>
      </c>
      <c r="I48" s="8">
        <v>0.74670000000000003</v>
      </c>
      <c r="J48" s="8">
        <v>-0.245</v>
      </c>
      <c r="K48" s="25" t="s">
        <v>737</v>
      </c>
      <c r="L48" s="91" t="str">
        <f t="shared" si="17"/>
        <v>Yes</v>
      </c>
    </row>
    <row r="49" spans="1:12" x14ac:dyDescent="0.25">
      <c r="A49" s="90" t="s">
        <v>954</v>
      </c>
      <c r="B49" s="21" t="s">
        <v>213</v>
      </c>
      <c r="C49" s="4">
        <v>1.7309380944999999</v>
      </c>
      <c r="D49" s="7" t="str">
        <f t="shared" si="14"/>
        <v>N/A</v>
      </c>
      <c r="E49" s="4">
        <v>1.7554167932</v>
      </c>
      <c r="F49" s="7" t="str">
        <f t="shared" si="15"/>
        <v>N/A</v>
      </c>
      <c r="G49" s="4">
        <v>1.7449074464000001</v>
      </c>
      <c r="H49" s="7" t="str">
        <f t="shared" si="16"/>
        <v>N/A</v>
      </c>
      <c r="I49" s="8">
        <v>1.4139999999999999</v>
      </c>
      <c r="J49" s="8">
        <v>-0.59899999999999998</v>
      </c>
      <c r="K49" s="25" t="s">
        <v>737</v>
      </c>
      <c r="L49" s="91" t="str">
        <f t="shared" si="17"/>
        <v>Yes</v>
      </c>
    </row>
    <row r="50" spans="1:12" x14ac:dyDescent="0.25">
      <c r="A50" s="114" t="s">
        <v>208</v>
      </c>
      <c r="B50" s="21" t="s">
        <v>213</v>
      </c>
      <c r="C50" s="22">
        <v>3399646</v>
      </c>
      <c r="D50" s="5" t="str">
        <f t="shared" ref="D50:D53" si="18">IF($B50="N/A","N/A",IF(C50&lt;0,"No","Yes"))</f>
        <v>N/A</v>
      </c>
      <c r="E50" s="22">
        <v>3417457</v>
      </c>
      <c r="F50" s="5" t="str">
        <f t="shared" ref="F50:F53" si="19">IF($B50="N/A","N/A",IF(E50&lt;0,"No","Yes"))</f>
        <v>N/A</v>
      </c>
      <c r="G50" s="22">
        <v>3397474</v>
      </c>
      <c r="H50" s="5" t="str">
        <f t="shared" ref="H50:H53" si="20">IF($B50="N/A","N/A",IF(G50&lt;0,"No","Yes"))</f>
        <v>N/A</v>
      </c>
      <c r="I50" s="8">
        <v>0.52390000000000003</v>
      </c>
      <c r="J50" s="8">
        <v>-0.58499999999999996</v>
      </c>
      <c r="K50" s="25" t="s">
        <v>737</v>
      </c>
      <c r="L50" s="91" t="str">
        <f t="shared" si="17"/>
        <v>Yes</v>
      </c>
    </row>
    <row r="51" spans="1:12" x14ac:dyDescent="0.25">
      <c r="A51" s="114" t="s">
        <v>209</v>
      </c>
      <c r="B51" s="21" t="s">
        <v>213</v>
      </c>
      <c r="C51" s="22">
        <v>154499</v>
      </c>
      <c r="D51" s="5" t="str">
        <f t="shared" si="18"/>
        <v>N/A</v>
      </c>
      <c r="E51" s="22">
        <v>153211</v>
      </c>
      <c r="F51" s="5" t="str">
        <f t="shared" si="19"/>
        <v>N/A</v>
      </c>
      <c r="G51" s="22">
        <v>145424</v>
      </c>
      <c r="H51" s="5" t="str">
        <f t="shared" si="20"/>
        <v>N/A</v>
      </c>
      <c r="I51" s="8">
        <v>-0.83399999999999996</v>
      </c>
      <c r="J51" s="8">
        <v>-5.08</v>
      </c>
      <c r="K51" s="25" t="s">
        <v>737</v>
      </c>
      <c r="L51" s="91" t="str">
        <f t="shared" si="17"/>
        <v>Yes</v>
      </c>
    </row>
    <row r="52" spans="1:12" x14ac:dyDescent="0.25">
      <c r="A52" s="114" t="s">
        <v>210</v>
      </c>
      <c r="B52" s="21" t="s">
        <v>213</v>
      </c>
      <c r="C52" s="22">
        <v>1121046</v>
      </c>
      <c r="D52" s="5" t="str">
        <f t="shared" si="18"/>
        <v>N/A</v>
      </c>
      <c r="E52" s="22">
        <v>1156055</v>
      </c>
      <c r="F52" s="5" t="str">
        <f t="shared" si="19"/>
        <v>N/A</v>
      </c>
      <c r="G52" s="22">
        <v>1164215</v>
      </c>
      <c r="H52" s="5" t="str">
        <f t="shared" si="20"/>
        <v>N/A</v>
      </c>
      <c r="I52" s="8">
        <v>3.1230000000000002</v>
      </c>
      <c r="J52" s="8">
        <v>0.70579999999999998</v>
      </c>
      <c r="K52" s="25" t="s">
        <v>737</v>
      </c>
      <c r="L52" s="91" t="str">
        <f t="shared" si="17"/>
        <v>Yes</v>
      </c>
    </row>
    <row r="53" spans="1:12" x14ac:dyDescent="0.25">
      <c r="A53" s="114" t="s">
        <v>955</v>
      </c>
      <c r="B53" s="21" t="s">
        <v>213</v>
      </c>
      <c r="C53" s="22">
        <v>400869</v>
      </c>
      <c r="D53" s="5" t="str">
        <f t="shared" si="18"/>
        <v>N/A</v>
      </c>
      <c r="E53" s="22">
        <v>415921</v>
      </c>
      <c r="F53" s="5" t="str">
        <f t="shared" si="19"/>
        <v>N/A</v>
      </c>
      <c r="G53" s="22">
        <v>422164</v>
      </c>
      <c r="H53" s="5" t="str">
        <f t="shared" si="20"/>
        <v>N/A</v>
      </c>
      <c r="I53" s="8">
        <v>3.7549999999999999</v>
      </c>
      <c r="J53" s="8">
        <v>1.5009999999999999</v>
      </c>
      <c r="K53" s="25" t="s">
        <v>737</v>
      </c>
      <c r="L53" s="91" t="str">
        <f t="shared" si="17"/>
        <v>Yes</v>
      </c>
    </row>
    <row r="54" spans="1:12" x14ac:dyDescent="0.25">
      <c r="A54" s="114" t="s">
        <v>956</v>
      </c>
      <c r="B54" s="21" t="s">
        <v>213</v>
      </c>
      <c r="C54" s="4">
        <v>99.999961486999993</v>
      </c>
      <c r="D54" s="7" t="str">
        <f>IF($B54="N/A","N/A",IF(C54&gt;10,"No",IF(C54&lt;-10,"No","Yes")))</f>
        <v>N/A</v>
      </c>
      <c r="E54" s="4">
        <v>99.999942973000003</v>
      </c>
      <c r="F54" s="7" t="str">
        <f>IF($B54="N/A","N/A",IF(E54&gt;10,"No",IF(E54&lt;-10,"No","Yes")))</f>
        <v>N/A</v>
      </c>
      <c r="G54" s="4">
        <v>99.999866580000003</v>
      </c>
      <c r="H54" s="7" t="str">
        <f>IF($B54="N/A","N/A",IF(G54&gt;10,"No",IF(G54&lt;-10,"No","Yes")))</f>
        <v>N/A</v>
      </c>
      <c r="I54" s="8">
        <v>0</v>
      </c>
      <c r="J54" s="8">
        <v>0</v>
      </c>
      <c r="K54" s="21" t="s">
        <v>213</v>
      </c>
      <c r="L54" s="91" t="str">
        <f t="shared" si="4"/>
        <v>N/A</v>
      </c>
    </row>
    <row r="55" spans="1:12" x14ac:dyDescent="0.25">
      <c r="A55" s="114" t="s">
        <v>1748</v>
      </c>
      <c r="B55" s="21" t="s">
        <v>213</v>
      </c>
      <c r="C55" s="4">
        <v>99.986674574999995</v>
      </c>
      <c r="D55" s="7" t="str">
        <f>IF($B55="N/A","N/A",IF(C55&gt;10,"No",IF(C55&lt;-10,"No","Yes")))</f>
        <v>N/A</v>
      </c>
      <c r="E55" s="4">
        <v>99.980116453999997</v>
      </c>
      <c r="F55" s="7" t="str">
        <f>IF($B55="N/A","N/A",IF(E55&gt;10,"No",IF(E55&lt;-10,"No","Yes")))</f>
        <v>N/A</v>
      </c>
      <c r="G55" s="4">
        <v>99.978538408000006</v>
      </c>
      <c r="H55" s="7" t="str">
        <f>IF($B55="N/A","N/A",IF(G55&gt;10,"No",IF(G55&lt;-10,"No","Yes")))</f>
        <v>N/A</v>
      </c>
      <c r="I55" s="8">
        <v>-7.0000000000000001E-3</v>
      </c>
      <c r="J55" s="8">
        <v>-2E-3</v>
      </c>
      <c r="K55" s="21" t="s">
        <v>213</v>
      </c>
      <c r="L55" s="91" t="str">
        <f t="shared" si="4"/>
        <v>N/A</v>
      </c>
    </row>
    <row r="56" spans="1:12" x14ac:dyDescent="0.25">
      <c r="A56" s="114" t="s">
        <v>177</v>
      </c>
      <c r="B56" s="21" t="s">
        <v>213</v>
      </c>
      <c r="C56" s="4">
        <v>57.163321189000001</v>
      </c>
      <c r="D56" s="7" t="str">
        <f t="shared" ref="D56:D57" si="21">IF($B56="N/A","N/A",IF(C56&gt;10,"No",IF(C56&lt;-10,"No","Yes")))</f>
        <v>N/A</v>
      </c>
      <c r="E56" s="4">
        <v>57.087581319000002</v>
      </c>
      <c r="F56" s="7" t="str">
        <f t="shared" ref="F56:F57" si="22">IF($B56="N/A","N/A",IF(E56&gt;10,"No",IF(E56&lt;-10,"No","Yes")))</f>
        <v>N/A</v>
      </c>
      <c r="G56" s="4">
        <v>57.041517697000003</v>
      </c>
      <c r="H56" s="7" t="str">
        <f t="shared" ref="H56:H57" si="23">IF($B56="N/A","N/A",IF(G56&gt;10,"No",IF(G56&lt;-10,"No","Yes")))</f>
        <v>N/A</v>
      </c>
      <c r="I56" s="8">
        <v>-0.13200000000000001</v>
      </c>
      <c r="J56" s="8">
        <v>-8.1000000000000003E-2</v>
      </c>
      <c r="K56" s="25" t="s">
        <v>737</v>
      </c>
      <c r="L56" s="91" t="str">
        <f>IF(J56="Div by 0", "N/A", IF(OR(J56="N/A",K56="N/A"),"N/A", IF(J56&gt;VALUE(MID(K56,1,2)), "No", IF(J56&lt;-1*VALUE(MID(K56,1,2)), "No", "Yes"))))</f>
        <v>Yes</v>
      </c>
    </row>
    <row r="57" spans="1:12" x14ac:dyDescent="0.25">
      <c r="A57" s="136" t="s">
        <v>178</v>
      </c>
      <c r="B57" s="21" t="s">
        <v>213</v>
      </c>
      <c r="C57" s="4">
        <v>42.823353386000001</v>
      </c>
      <c r="D57" s="7" t="str">
        <f t="shared" si="21"/>
        <v>N/A</v>
      </c>
      <c r="E57" s="4">
        <v>42.892535135000003</v>
      </c>
      <c r="F57" s="7" t="str">
        <f t="shared" si="22"/>
        <v>N/A</v>
      </c>
      <c r="G57" s="4">
        <v>42.937020711999999</v>
      </c>
      <c r="H57" s="7" t="str">
        <f t="shared" si="23"/>
        <v>N/A</v>
      </c>
      <c r="I57" s="8">
        <v>0.16159999999999999</v>
      </c>
      <c r="J57" s="8">
        <v>0.1037</v>
      </c>
      <c r="K57" s="25" t="s">
        <v>737</v>
      </c>
      <c r="L57" s="91" t="str">
        <f>IF(J57="Div by 0", "N/A", IF(OR(J57="N/A",K57="N/A"),"N/A", IF(J57&gt;VALUE(MID(K57,1,2)), "No", IF(J57&lt;-1*VALUE(MID(K57,1,2)), "No", "Yes"))))</f>
        <v>Yes</v>
      </c>
    </row>
    <row r="58" spans="1:12" x14ac:dyDescent="0.25">
      <c r="A58" s="137" t="s">
        <v>683</v>
      </c>
      <c r="B58" s="21" t="s">
        <v>282</v>
      </c>
      <c r="C58" s="4">
        <v>53.022945919999998</v>
      </c>
      <c r="D58" s="7" t="str">
        <f>IF($B58="N/A","N/A",IF(C58&gt;70,"No",IF(C58&lt;40,"No","Yes")))</f>
        <v>Yes</v>
      </c>
      <c r="E58" s="4">
        <v>54.246629349000003</v>
      </c>
      <c r="F58" s="7" t="str">
        <f>IF($B58="N/A","N/A",IF(E58&gt;70,"No",IF(E58&lt;40,"No","Yes")))</f>
        <v>Yes</v>
      </c>
      <c r="G58" s="4">
        <v>54.535562390999999</v>
      </c>
      <c r="H58" s="7" t="str">
        <f>IF($B58="N/A","N/A",IF(G58&gt;70,"No",IF(G58&lt;40,"No","Yes")))</f>
        <v>Yes</v>
      </c>
      <c r="I58" s="8">
        <v>2.3079999999999998</v>
      </c>
      <c r="J58" s="8">
        <v>0.53259999999999996</v>
      </c>
      <c r="K58" s="25" t="s">
        <v>737</v>
      </c>
      <c r="L58" s="91" t="str">
        <f t="shared" si="4"/>
        <v>Yes</v>
      </c>
    </row>
    <row r="59" spans="1:12" x14ac:dyDescent="0.25">
      <c r="A59" s="114" t="s">
        <v>684</v>
      </c>
      <c r="B59" s="21" t="s">
        <v>213</v>
      </c>
      <c r="C59" s="4">
        <v>77.842995414000001</v>
      </c>
      <c r="D59" s="7" t="str">
        <f>IF($B59="N/A","N/A",IF(C59&gt;10,"No",IF(C59&lt;-10,"No","Yes")))</f>
        <v>N/A</v>
      </c>
      <c r="E59" s="4">
        <v>75.326788379000007</v>
      </c>
      <c r="F59" s="7" t="str">
        <f>IF($B59="N/A","N/A",IF(E59&gt;10,"No",IF(E59&lt;-10,"No","Yes")))</f>
        <v>N/A</v>
      </c>
      <c r="G59" s="4">
        <v>75.030278276999994</v>
      </c>
      <c r="H59" s="7" t="str">
        <f>IF($B59="N/A","N/A",IF(G59&gt;10,"No",IF(G59&lt;-10,"No","Yes")))</f>
        <v>N/A</v>
      </c>
      <c r="I59" s="8">
        <v>-3.23</v>
      </c>
      <c r="J59" s="8">
        <v>-0.39400000000000002</v>
      </c>
      <c r="K59" s="21" t="s">
        <v>213</v>
      </c>
      <c r="L59" s="91" t="str">
        <f t="shared" si="4"/>
        <v>N/A</v>
      </c>
    </row>
    <row r="60" spans="1:12" x14ac:dyDescent="0.25">
      <c r="A60" s="114" t="s">
        <v>685</v>
      </c>
      <c r="B60" s="21" t="s">
        <v>213</v>
      </c>
      <c r="C60" s="4">
        <v>79.066930292999999</v>
      </c>
      <c r="D60" s="7" t="str">
        <f t="shared" ref="D60:D66" si="24">IF($B60="N/A","N/A",IF(C60&gt;10,"No",IF(C60&lt;-10,"No","Yes")))</f>
        <v>N/A</v>
      </c>
      <c r="E60" s="4">
        <v>79.079799194000003</v>
      </c>
      <c r="F60" s="7" t="str">
        <f t="shared" ref="F60:F66" si="25">IF($B60="N/A","N/A",IF(E60&gt;10,"No",IF(E60&lt;-10,"No","Yes")))</f>
        <v>N/A</v>
      </c>
      <c r="G60" s="4">
        <v>80.173452861000001</v>
      </c>
      <c r="H60" s="7" t="str">
        <f t="shared" ref="H60:H66" si="26">IF($B60="N/A","N/A",IF(G60&gt;10,"No",IF(G60&lt;-10,"No","Yes")))</f>
        <v>N/A</v>
      </c>
      <c r="I60" s="8">
        <v>1.6299999999999999E-2</v>
      </c>
      <c r="J60" s="8">
        <v>1.383</v>
      </c>
      <c r="K60" s="21" t="s">
        <v>213</v>
      </c>
      <c r="L60" s="91" t="str">
        <f t="shared" si="4"/>
        <v>N/A</v>
      </c>
    </row>
    <row r="61" spans="1:12" x14ac:dyDescent="0.25">
      <c r="A61" s="114" t="s">
        <v>1744</v>
      </c>
      <c r="B61" s="21" t="s">
        <v>213</v>
      </c>
      <c r="C61" s="4">
        <v>52.190680000999997</v>
      </c>
      <c r="D61" s="7" t="str">
        <f t="shared" si="24"/>
        <v>N/A</v>
      </c>
      <c r="E61" s="4">
        <v>54.206552109999997</v>
      </c>
      <c r="F61" s="7" t="str">
        <f t="shared" si="25"/>
        <v>N/A</v>
      </c>
      <c r="G61" s="4">
        <v>54.379218266000002</v>
      </c>
      <c r="H61" s="7" t="str">
        <f t="shared" si="26"/>
        <v>N/A</v>
      </c>
      <c r="I61" s="8">
        <v>3.863</v>
      </c>
      <c r="J61" s="8">
        <v>0.31850000000000001</v>
      </c>
      <c r="K61" s="21" t="s">
        <v>213</v>
      </c>
      <c r="L61" s="91" t="str">
        <f t="shared" si="4"/>
        <v>N/A</v>
      </c>
    </row>
    <row r="62" spans="1:12" x14ac:dyDescent="0.25">
      <c r="A62" s="114" t="s">
        <v>686</v>
      </c>
      <c r="B62" s="21" t="s">
        <v>213</v>
      </c>
      <c r="C62" s="4">
        <v>14.792265198999999</v>
      </c>
      <c r="D62" s="7" t="str">
        <f t="shared" si="24"/>
        <v>N/A</v>
      </c>
      <c r="E62" s="4">
        <v>15.470426648</v>
      </c>
      <c r="F62" s="7" t="str">
        <f t="shared" si="25"/>
        <v>N/A</v>
      </c>
      <c r="G62" s="4">
        <v>15.262573443000001</v>
      </c>
      <c r="H62" s="7" t="str">
        <f t="shared" si="26"/>
        <v>N/A</v>
      </c>
      <c r="I62" s="8">
        <v>4.585</v>
      </c>
      <c r="J62" s="8">
        <v>-1.34</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0.4676415538</v>
      </c>
      <c r="D64" s="7" t="str">
        <f t="shared" si="24"/>
        <v>N/A</v>
      </c>
      <c r="E64" s="4">
        <v>0.96345856610000002</v>
      </c>
      <c r="F64" s="7" t="str">
        <f t="shared" si="25"/>
        <v>N/A</v>
      </c>
      <c r="G64" s="4">
        <v>1.0077036821000001</v>
      </c>
      <c r="H64" s="7" t="str">
        <f t="shared" si="26"/>
        <v>N/A</v>
      </c>
      <c r="I64" s="8">
        <v>106</v>
      </c>
      <c r="J64" s="8">
        <v>4.5919999999999996</v>
      </c>
      <c r="K64" s="21" t="s">
        <v>213</v>
      </c>
      <c r="L64" s="91" t="str">
        <f t="shared" si="4"/>
        <v>N/A</v>
      </c>
    </row>
    <row r="65" spans="1:12" x14ac:dyDescent="0.25">
      <c r="A65" s="90" t="s">
        <v>147</v>
      </c>
      <c r="B65" s="21" t="s">
        <v>213</v>
      </c>
      <c r="C65" s="4">
        <v>0.98623552879999998</v>
      </c>
      <c r="D65" s="7" t="str">
        <f t="shared" si="24"/>
        <v>N/A</v>
      </c>
      <c r="E65" s="4">
        <v>1.0215884747999999</v>
      </c>
      <c r="F65" s="7" t="str">
        <f t="shared" si="25"/>
        <v>N/A</v>
      </c>
      <c r="G65" s="4">
        <v>1.0202451805999999</v>
      </c>
      <c r="H65" s="7" t="str">
        <f t="shared" si="26"/>
        <v>N/A</v>
      </c>
      <c r="I65" s="8">
        <v>3.585</v>
      </c>
      <c r="J65" s="8">
        <v>-0.13100000000000001</v>
      </c>
      <c r="K65" s="21" t="s">
        <v>213</v>
      </c>
      <c r="L65" s="91" t="str">
        <f t="shared" si="4"/>
        <v>N/A</v>
      </c>
    </row>
    <row r="66" spans="1:12" x14ac:dyDescent="0.25">
      <c r="A66" s="90" t="s">
        <v>148</v>
      </c>
      <c r="B66" s="21" t="s">
        <v>213</v>
      </c>
      <c r="C66" s="4">
        <v>1.0659762607000001</v>
      </c>
      <c r="D66" s="7" t="str">
        <f t="shared" si="24"/>
        <v>N/A</v>
      </c>
      <c r="E66" s="4">
        <v>1.1030045635000001</v>
      </c>
      <c r="F66" s="7" t="str">
        <f t="shared" si="25"/>
        <v>N/A</v>
      </c>
      <c r="G66" s="4">
        <v>1.1105706533999999</v>
      </c>
      <c r="H66" s="7" t="str">
        <f t="shared" si="26"/>
        <v>N/A</v>
      </c>
      <c r="I66" s="8">
        <v>3.4740000000000002</v>
      </c>
      <c r="J66" s="8">
        <v>0.68600000000000005</v>
      </c>
      <c r="K66" s="21" t="s">
        <v>213</v>
      </c>
      <c r="L66" s="91" t="str">
        <f t="shared" si="4"/>
        <v>N/A</v>
      </c>
    </row>
    <row r="67" spans="1:12" x14ac:dyDescent="0.25">
      <c r="A67" s="114" t="s">
        <v>957</v>
      </c>
      <c r="B67" s="25" t="s">
        <v>213</v>
      </c>
      <c r="C67" s="1">
        <v>33057</v>
      </c>
      <c r="D67" s="7" t="str">
        <f>IF($B67="N/A","N/A",IF(C67&gt;10,"No",IF(C67&lt;-10,"No","Yes")))</f>
        <v>N/A</v>
      </c>
      <c r="E67" s="1">
        <v>15086</v>
      </c>
      <c r="F67" s="7" t="str">
        <f>IF($B67="N/A","N/A",IF(E67&gt;10,"No",IF(E67&lt;-10,"No","Yes")))</f>
        <v>N/A</v>
      </c>
      <c r="G67" s="1">
        <v>11795</v>
      </c>
      <c r="H67" s="7" t="str">
        <f>IF($B67="N/A","N/A",IF(G67&gt;10,"No",IF(G67&lt;-10,"No","Yes")))</f>
        <v>N/A</v>
      </c>
      <c r="I67" s="8">
        <v>-54.4</v>
      </c>
      <c r="J67" s="8">
        <v>-21.8</v>
      </c>
      <c r="K67" s="21" t="s">
        <v>213</v>
      </c>
      <c r="L67" s="91" t="str">
        <f t="shared" si="4"/>
        <v>N/A</v>
      </c>
    </row>
    <row r="68" spans="1:12" x14ac:dyDescent="0.25">
      <c r="A68" s="90" t="s">
        <v>201</v>
      </c>
      <c r="B68" s="25" t="s">
        <v>217</v>
      </c>
      <c r="C68" s="1">
        <v>11</v>
      </c>
      <c r="D68" s="7" t="str">
        <f t="shared" ref="D68:D69" si="27">IF($B68="N/A","N/A",IF(C68&gt;0,"No",IF(C68&lt;0,"No","Yes")))</f>
        <v>No</v>
      </c>
      <c r="E68" s="1">
        <v>70</v>
      </c>
      <c r="F68" s="7" t="str">
        <f t="shared" ref="F68:F69" si="28">IF($B68="N/A","N/A",IF(E68&gt;0,"No",IF(E68&lt;0,"No","Yes")))</f>
        <v>No</v>
      </c>
      <c r="G68" s="1">
        <v>154</v>
      </c>
      <c r="H68" s="7" t="str">
        <f t="shared" ref="H68:H69" si="29">IF($B68="N/A","N/A",IF(G68&gt;0,"No",IF(G68&lt;0,"No","Yes")))</f>
        <v>No</v>
      </c>
      <c r="I68" s="8">
        <v>536.4</v>
      </c>
      <c r="J68" s="8">
        <v>120</v>
      </c>
      <c r="K68" s="21" t="s">
        <v>213</v>
      </c>
      <c r="L68" s="91" t="str">
        <f t="shared" si="4"/>
        <v>N/A</v>
      </c>
    </row>
    <row r="69" spans="1:12" x14ac:dyDescent="0.25">
      <c r="A69" s="90" t="s">
        <v>202</v>
      </c>
      <c r="B69" s="25" t="s">
        <v>217</v>
      </c>
      <c r="C69" s="1">
        <v>1195</v>
      </c>
      <c r="D69" s="7" t="str">
        <f t="shared" si="27"/>
        <v>No</v>
      </c>
      <c r="E69" s="1">
        <v>3616</v>
      </c>
      <c r="F69" s="7" t="str">
        <f t="shared" si="28"/>
        <v>No</v>
      </c>
      <c r="G69" s="1">
        <v>1602</v>
      </c>
      <c r="H69" s="7" t="str">
        <f t="shared" si="29"/>
        <v>No</v>
      </c>
      <c r="I69" s="8">
        <v>202.6</v>
      </c>
      <c r="J69" s="8">
        <v>-55.7</v>
      </c>
      <c r="K69" s="21" t="s">
        <v>213</v>
      </c>
      <c r="L69" s="91" t="str">
        <f t="shared" si="4"/>
        <v>N/A</v>
      </c>
    </row>
    <row r="70" spans="1:12" x14ac:dyDescent="0.25">
      <c r="A70" s="90" t="s">
        <v>203</v>
      </c>
      <c r="B70" s="33" t="s">
        <v>213</v>
      </c>
      <c r="C70" s="9">
        <v>67.866108787000002</v>
      </c>
      <c r="D70" s="7" t="str">
        <f>IF($B70="N/A","N/A",IF(C70&gt;10,"No",IF(C70&lt;-10,"No","Yes")))</f>
        <v>N/A</v>
      </c>
      <c r="E70" s="9">
        <v>80.945796459999997</v>
      </c>
      <c r="F70" s="7" t="str">
        <f>IF($B70="N/A","N/A",IF(E70&gt;10,"No",IF(E70&lt;-10,"No","Yes")))</f>
        <v>N/A</v>
      </c>
      <c r="G70" s="9">
        <v>75.967540573999997</v>
      </c>
      <c r="H70" s="7" t="str">
        <f>IF($B70="N/A","N/A",IF(G70&gt;10,"No",IF(G70&lt;-10,"No","Yes")))</f>
        <v>N/A</v>
      </c>
      <c r="I70" s="8">
        <v>19.27</v>
      </c>
      <c r="J70" s="8">
        <v>-6.15</v>
      </c>
      <c r="K70" s="33" t="s">
        <v>213</v>
      </c>
      <c r="L70" s="91" t="str">
        <f t="shared" si="4"/>
        <v>N/A</v>
      </c>
    </row>
    <row r="71" spans="1:12" x14ac:dyDescent="0.25">
      <c r="A71" s="114" t="s">
        <v>65</v>
      </c>
      <c r="B71" s="25" t="s">
        <v>213</v>
      </c>
      <c r="C71" s="1">
        <v>716294</v>
      </c>
      <c r="D71" s="7" t="str">
        <f>IF($B71="N/A","N/A",IF(C71&gt;10,"No",IF(C71&lt;-10,"No","Yes")))</f>
        <v>N/A</v>
      </c>
      <c r="E71" s="1">
        <v>741302</v>
      </c>
      <c r="F71" s="7" t="str">
        <f>IF($B71="N/A","N/A",IF(E71&gt;10,"No",IF(E71&lt;-10,"No","Yes")))</f>
        <v>N/A</v>
      </c>
      <c r="G71" s="1">
        <v>754988</v>
      </c>
      <c r="H71" s="7" t="str">
        <f>IF($B71="N/A","N/A",IF(G71&gt;10,"No",IF(G71&lt;-10,"No","Yes")))</f>
        <v>N/A</v>
      </c>
      <c r="I71" s="8">
        <v>3.4910000000000001</v>
      </c>
      <c r="J71" s="8">
        <v>1.8460000000000001</v>
      </c>
      <c r="K71" s="25" t="s">
        <v>737</v>
      </c>
      <c r="L71" s="91" t="str">
        <f t="shared" ref="L71:L103" si="30">IF(J71="Div by 0", "N/A", IF(K71="N/A","N/A", IF(J71&gt;VALUE(MID(K71,1,2)), "No", IF(J71&lt;-1*VALUE(MID(K71,1,2)), "No", "Yes"))))</f>
        <v>Yes</v>
      </c>
    </row>
    <row r="72" spans="1:12" x14ac:dyDescent="0.25">
      <c r="A72" s="122" t="s">
        <v>66</v>
      </c>
      <c r="B72" s="25" t="s">
        <v>213</v>
      </c>
      <c r="C72" s="1">
        <v>645332.43999999994</v>
      </c>
      <c r="D72" s="7" t="str">
        <f>IF($B72="N/A","N/A",IF(C72&gt;10,"No",IF(C72&lt;-10,"No","Yes")))</f>
        <v>N/A</v>
      </c>
      <c r="E72" s="1">
        <v>661742.75</v>
      </c>
      <c r="F72" s="7" t="str">
        <f>IF($B72="N/A","N/A",IF(E72&gt;10,"No",IF(E72&lt;-10,"No","Yes")))</f>
        <v>N/A</v>
      </c>
      <c r="G72" s="1">
        <v>673381.58</v>
      </c>
      <c r="H72" s="7" t="str">
        <f>IF($B72="N/A","N/A",IF(G72&gt;10,"No",IF(G72&lt;-10,"No","Yes")))</f>
        <v>N/A</v>
      </c>
      <c r="I72" s="8">
        <v>2.5430000000000001</v>
      </c>
      <c r="J72" s="8">
        <v>1.7589999999999999</v>
      </c>
      <c r="K72" s="25" t="s">
        <v>738</v>
      </c>
      <c r="L72" s="91" t="str">
        <f t="shared" si="30"/>
        <v>Yes</v>
      </c>
    </row>
    <row r="73" spans="1:12" x14ac:dyDescent="0.25">
      <c r="A73" s="90" t="s">
        <v>67</v>
      </c>
      <c r="B73" s="21" t="s">
        <v>283</v>
      </c>
      <c r="C73" s="4">
        <v>97.179601371000004</v>
      </c>
      <c r="D73" s="7" t="str">
        <f>IF($B73="N/A","N/A",IF(C73&gt;=90,"Yes","No"))</f>
        <v>Yes</v>
      </c>
      <c r="E73" s="4">
        <v>96.768323217000003</v>
      </c>
      <c r="F73" s="7" t="str">
        <f>IF($B73="N/A","N/A",IF(E73&gt;=90,"Yes","No"))</f>
        <v>Yes</v>
      </c>
      <c r="G73" s="4">
        <v>97.086537375999995</v>
      </c>
      <c r="H73" s="7" t="str">
        <f>IF($B73="N/A","N/A",IF(G73&gt;=90,"Yes","No"))</f>
        <v>Yes</v>
      </c>
      <c r="I73" s="8">
        <v>-0.42299999999999999</v>
      </c>
      <c r="J73" s="8">
        <v>0.32879999999999998</v>
      </c>
      <c r="K73" s="25" t="s">
        <v>737</v>
      </c>
      <c r="L73" s="91" t="str">
        <f t="shared" si="30"/>
        <v>Yes</v>
      </c>
    </row>
    <row r="74" spans="1:12" x14ac:dyDescent="0.25">
      <c r="A74" s="114" t="s">
        <v>958</v>
      </c>
      <c r="B74" s="21" t="s">
        <v>283</v>
      </c>
      <c r="C74" s="4">
        <v>97.239284565999995</v>
      </c>
      <c r="D74" s="7" t="str">
        <f>IF($B74="N/A","N/A",IF(C74&gt;=90,"Yes","No"))</f>
        <v>Yes</v>
      </c>
      <c r="E74" s="4">
        <v>96.839191333000002</v>
      </c>
      <c r="F74" s="7" t="str">
        <f>IF($B74="N/A","N/A",IF(E74&gt;=90,"Yes","No"))</f>
        <v>Yes</v>
      </c>
      <c r="G74" s="4">
        <v>97.155156203999994</v>
      </c>
      <c r="H74" s="7" t="str">
        <f>IF($B74="N/A","N/A",IF(G74&gt;=90,"Yes","No"))</f>
        <v>Yes</v>
      </c>
      <c r="I74" s="8">
        <v>-0.41099999999999998</v>
      </c>
      <c r="J74" s="8">
        <v>0.32629999999999998</v>
      </c>
      <c r="K74" s="25" t="s">
        <v>737</v>
      </c>
      <c r="L74" s="91" t="str">
        <f t="shared" si="30"/>
        <v>Yes</v>
      </c>
    </row>
    <row r="75" spans="1:12" x14ac:dyDescent="0.25">
      <c r="A75" s="136" t="s">
        <v>959</v>
      </c>
      <c r="B75" s="25" t="s">
        <v>284</v>
      </c>
      <c r="C75" s="9">
        <v>35.692790936000002</v>
      </c>
      <c r="D75" s="7" t="str">
        <f>IF($B75="N/A","N/A",IF(C75&gt;55,"No",IF(C75&lt;30,"No","Yes")))</f>
        <v>Yes</v>
      </c>
      <c r="E75" s="9">
        <v>36.002635744000003</v>
      </c>
      <c r="F75" s="7" t="str">
        <f>IF($B75="N/A","N/A",IF(E75&gt;55,"No",IF(E75&lt;30,"No","Yes")))</f>
        <v>Yes</v>
      </c>
      <c r="G75" s="9">
        <v>36.656613378000003</v>
      </c>
      <c r="H75" s="7" t="str">
        <f>IF($B75="N/A","N/A",IF(G75&gt;55,"No",IF(G75&lt;30,"No","Yes")))</f>
        <v>Yes</v>
      </c>
      <c r="I75" s="8">
        <v>0.86809999999999998</v>
      </c>
      <c r="J75" s="8">
        <v>1.8160000000000001</v>
      </c>
      <c r="K75" s="25" t="s">
        <v>737</v>
      </c>
      <c r="L75" s="91" t="str">
        <f t="shared" si="30"/>
        <v>Yes</v>
      </c>
    </row>
    <row r="76" spans="1:12" ht="13" customHeight="1" x14ac:dyDescent="0.25">
      <c r="A76" s="114" t="s">
        <v>1732</v>
      </c>
      <c r="B76" s="25" t="s">
        <v>278</v>
      </c>
      <c r="C76" s="9">
        <v>0.44297453279999999</v>
      </c>
      <c r="D76" s="7" t="str">
        <f>IF($B76="N/A","N/A",IF(C76&gt;=5,"No",IF(C76&lt;0,"No","Yes")))</f>
        <v>Yes</v>
      </c>
      <c r="E76" s="9">
        <v>0.36004219599999998</v>
      </c>
      <c r="F76" s="7" t="str">
        <f>IF($B76="N/A","N/A",IF(E76&gt;=5,"No",IF(E76&lt;0,"No","Yes")))</f>
        <v>Yes</v>
      </c>
      <c r="G76" s="9">
        <v>0.35603214890000001</v>
      </c>
      <c r="H76" s="7" t="str">
        <f>IF($B76="N/A","N/A",IF(G76&gt;=5,"No",IF(G76&lt;0,"No","Yes")))</f>
        <v>Yes</v>
      </c>
      <c r="I76" s="8">
        <v>-18.7</v>
      </c>
      <c r="J76" s="8">
        <v>-1.1100000000000001</v>
      </c>
      <c r="K76" s="25" t="s">
        <v>213</v>
      </c>
      <c r="L76" s="91" t="str">
        <f t="shared" si="30"/>
        <v>N/A</v>
      </c>
    </row>
    <row r="77" spans="1:12" ht="13" customHeight="1" x14ac:dyDescent="0.25">
      <c r="A77" s="114" t="s">
        <v>1733</v>
      </c>
      <c r="B77" s="25" t="s">
        <v>213</v>
      </c>
      <c r="C77" s="9">
        <v>21.436309672</v>
      </c>
      <c r="D77" s="25" t="s">
        <v>213</v>
      </c>
      <c r="E77" s="9">
        <v>22.178815111999999</v>
      </c>
      <c r="F77" s="25" t="s">
        <v>213</v>
      </c>
      <c r="G77" s="9">
        <v>23.519579118999999</v>
      </c>
      <c r="H77" s="25" t="s">
        <v>213</v>
      </c>
      <c r="I77" s="8">
        <v>3.464</v>
      </c>
      <c r="J77" s="8">
        <v>6.0449999999999999</v>
      </c>
      <c r="K77" s="25" t="s">
        <v>213</v>
      </c>
      <c r="L77" s="91" t="str">
        <f t="shared" si="30"/>
        <v>N/A</v>
      </c>
    </row>
    <row r="78" spans="1:12" ht="13" customHeight="1" x14ac:dyDescent="0.25">
      <c r="A78" s="114" t="s">
        <v>1734</v>
      </c>
      <c r="B78" s="25" t="s">
        <v>213</v>
      </c>
      <c r="C78" s="9">
        <v>45.220956758</v>
      </c>
      <c r="D78" s="25" t="s">
        <v>213</v>
      </c>
      <c r="E78" s="9">
        <v>44.779455605999999</v>
      </c>
      <c r="F78" s="25" t="s">
        <v>213</v>
      </c>
      <c r="G78" s="9">
        <v>44.678590917999998</v>
      </c>
      <c r="H78" s="25" t="s">
        <v>213</v>
      </c>
      <c r="I78" s="8">
        <v>-0.97599999999999998</v>
      </c>
      <c r="J78" s="8">
        <v>-0.22500000000000001</v>
      </c>
      <c r="K78" s="25" t="s">
        <v>213</v>
      </c>
      <c r="L78" s="91" t="str">
        <f t="shared" si="30"/>
        <v>N/A</v>
      </c>
    </row>
    <row r="79" spans="1:12" ht="13" customHeight="1" x14ac:dyDescent="0.25">
      <c r="A79" s="114" t="s">
        <v>1735</v>
      </c>
      <c r="B79" s="25" t="s">
        <v>213</v>
      </c>
      <c r="C79" s="9">
        <v>16.076918137</v>
      </c>
      <c r="D79" s="25" t="s">
        <v>213</v>
      </c>
      <c r="E79" s="9">
        <v>17.766038672000001</v>
      </c>
      <c r="F79" s="25" t="s">
        <v>213</v>
      </c>
      <c r="G79" s="9">
        <v>17.508622654</v>
      </c>
      <c r="H79" s="25" t="s">
        <v>213</v>
      </c>
      <c r="I79" s="8">
        <v>10.51</v>
      </c>
      <c r="J79" s="8">
        <v>-1.45</v>
      </c>
      <c r="K79" s="25" t="s">
        <v>213</v>
      </c>
      <c r="L79" s="91" t="str">
        <f t="shared" si="30"/>
        <v>N/A</v>
      </c>
    </row>
    <row r="80" spans="1:12" ht="13" customHeight="1" x14ac:dyDescent="0.25">
      <c r="A80" s="114" t="s">
        <v>1736</v>
      </c>
      <c r="B80" s="25" t="s">
        <v>213</v>
      </c>
      <c r="C80" s="9">
        <v>3.3387128749000001</v>
      </c>
      <c r="D80" s="25" t="s">
        <v>213</v>
      </c>
      <c r="E80" s="9">
        <v>3.1335407162000002</v>
      </c>
      <c r="F80" s="25" t="s">
        <v>213</v>
      </c>
      <c r="G80" s="9">
        <v>2.5290468193</v>
      </c>
      <c r="H80" s="25" t="s">
        <v>213</v>
      </c>
      <c r="I80" s="8">
        <v>-6.15</v>
      </c>
      <c r="J80" s="8">
        <v>-19.3</v>
      </c>
      <c r="K80" s="25" t="s">
        <v>213</v>
      </c>
      <c r="L80" s="91" t="str">
        <f t="shared" si="30"/>
        <v>N/A</v>
      </c>
    </row>
    <row r="81" spans="1:12" ht="13" customHeight="1" x14ac:dyDescent="0.25">
      <c r="A81" s="114" t="s">
        <v>1737</v>
      </c>
      <c r="B81" s="25" t="s">
        <v>213</v>
      </c>
      <c r="C81" s="9">
        <v>0</v>
      </c>
      <c r="D81" s="25" t="s">
        <v>213</v>
      </c>
      <c r="E81" s="9">
        <v>0</v>
      </c>
      <c r="F81" s="25" t="s">
        <v>213</v>
      </c>
      <c r="G81" s="9">
        <v>0</v>
      </c>
      <c r="H81" s="25" t="s">
        <v>213</v>
      </c>
      <c r="I81" s="8" t="s">
        <v>1747</v>
      </c>
      <c r="J81" s="8" t="s">
        <v>1747</v>
      </c>
      <c r="K81" s="25" t="s">
        <v>213</v>
      </c>
      <c r="L81" s="91" t="str">
        <f t="shared" si="30"/>
        <v>N/A</v>
      </c>
    </row>
    <row r="82" spans="1:12" ht="13" customHeight="1" x14ac:dyDescent="0.25">
      <c r="A82" s="114" t="s">
        <v>1738</v>
      </c>
      <c r="B82" s="25" t="s">
        <v>213</v>
      </c>
      <c r="C82" s="9">
        <v>2.2374890757000001</v>
      </c>
      <c r="D82" s="25" t="s">
        <v>213</v>
      </c>
      <c r="E82" s="9">
        <v>1.0886251487</v>
      </c>
      <c r="F82" s="25" t="s">
        <v>213</v>
      </c>
      <c r="G82" s="9">
        <v>0.79537688019999997</v>
      </c>
      <c r="H82" s="25" t="s">
        <v>213</v>
      </c>
      <c r="I82" s="8">
        <v>-51.3</v>
      </c>
      <c r="J82" s="8">
        <v>-26.9</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8.2593181011999999</v>
      </c>
      <c r="D84" s="25" t="s">
        <v>213</v>
      </c>
      <c r="E84" s="9">
        <v>7.5647981523999999</v>
      </c>
      <c r="F84" s="25" t="s">
        <v>213</v>
      </c>
      <c r="G84" s="9">
        <v>7.5423715344</v>
      </c>
      <c r="H84" s="25" t="s">
        <v>213</v>
      </c>
      <c r="I84" s="8">
        <v>-8.41</v>
      </c>
      <c r="J84" s="8">
        <v>-0.29599999999999999</v>
      </c>
      <c r="K84" s="25" t="s">
        <v>213</v>
      </c>
      <c r="L84" s="91" t="str">
        <f t="shared" si="30"/>
        <v>N/A</v>
      </c>
    </row>
    <row r="85" spans="1:12" ht="13" customHeight="1" x14ac:dyDescent="0.25">
      <c r="A85" s="114" t="s">
        <v>1741</v>
      </c>
      <c r="B85" s="25" t="s">
        <v>213</v>
      </c>
      <c r="C85" s="9">
        <v>2.9873208487</v>
      </c>
      <c r="D85" s="25" t="s">
        <v>213</v>
      </c>
      <c r="E85" s="9">
        <v>3.1286843958000001</v>
      </c>
      <c r="F85" s="25" t="s">
        <v>213</v>
      </c>
      <c r="G85" s="9">
        <v>3.0703799265999998</v>
      </c>
      <c r="H85" s="25" t="s">
        <v>213</v>
      </c>
      <c r="I85" s="8">
        <v>4.7320000000000002</v>
      </c>
      <c r="J85" s="8">
        <v>-1.86</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57.261962267000001</v>
      </c>
      <c r="D87" s="25" t="s">
        <v>213</v>
      </c>
      <c r="E87" s="9">
        <v>55.837836670999998</v>
      </c>
      <c r="F87" s="25" t="s">
        <v>213</v>
      </c>
      <c r="G87" s="9">
        <v>55.106041421</v>
      </c>
      <c r="H87" s="25" t="s">
        <v>213</v>
      </c>
      <c r="I87" s="8">
        <v>-2.4900000000000002</v>
      </c>
      <c r="J87" s="8">
        <v>-1.31</v>
      </c>
      <c r="K87" s="25" t="s">
        <v>213</v>
      </c>
      <c r="L87" s="91" t="str">
        <f t="shared" si="30"/>
        <v>N/A</v>
      </c>
    </row>
    <row r="88" spans="1:12" x14ac:dyDescent="0.25">
      <c r="A88" s="114" t="s">
        <v>961</v>
      </c>
      <c r="B88" s="25" t="s">
        <v>213</v>
      </c>
      <c r="C88" s="9">
        <v>39.750716883999999</v>
      </c>
      <c r="D88" s="25" t="s">
        <v>213</v>
      </c>
      <c r="E88" s="9">
        <v>41.033478932999998</v>
      </c>
      <c r="F88" s="25" t="s">
        <v>213</v>
      </c>
      <c r="G88" s="9">
        <v>41.823578652999998</v>
      </c>
      <c r="H88" s="25" t="s">
        <v>213</v>
      </c>
      <c r="I88" s="8">
        <v>3.2269999999999999</v>
      </c>
      <c r="J88" s="8">
        <v>1.9259999999999999</v>
      </c>
      <c r="K88" s="25" t="s">
        <v>213</v>
      </c>
      <c r="L88" s="91" t="str">
        <f t="shared" si="30"/>
        <v>N/A</v>
      </c>
    </row>
    <row r="89" spans="1:12" x14ac:dyDescent="0.25">
      <c r="A89" s="136" t="s">
        <v>68</v>
      </c>
      <c r="B89" s="25" t="s">
        <v>213</v>
      </c>
      <c r="C89" s="1">
        <v>12663</v>
      </c>
      <c r="D89" s="7" t="str">
        <f>IF($B89="N/A","N/A",IF(C89&gt;10,"No",IF(C89&lt;-10,"No","Yes")))</f>
        <v>N/A</v>
      </c>
      <c r="E89" s="1">
        <v>14782</v>
      </c>
      <c r="F89" s="7" t="str">
        <f>IF($B89="N/A","N/A",IF(E89&gt;10,"No",IF(E89&lt;-10,"No","Yes")))</f>
        <v>N/A</v>
      </c>
      <c r="G89" s="1">
        <v>12436</v>
      </c>
      <c r="H89" s="7" t="str">
        <f>IF($B89="N/A","N/A",IF(G89&gt;10,"No",IF(G89&lt;-10,"No","Yes")))</f>
        <v>N/A</v>
      </c>
      <c r="I89" s="8">
        <v>16.73</v>
      </c>
      <c r="J89" s="8">
        <v>-15.9</v>
      </c>
      <c r="K89" s="25" t="s">
        <v>737</v>
      </c>
      <c r="L89" s="91" t="str">
        <f t="shared" si="30"/>
        <v>No</v>
      </c>
    </row>
    <row r="90" spans="1:12" x14ac:dyDescent="0.25">
      <c r="A90" s="114" t="s">
        <v>109</v>
      </c>
      <c r="B90" s="25" t="s">
        <v>213</v>
      </c>
      <c r="C90" s="9">
        <v>1.7057569295999999</v>
      </c>
      <c r="D90" s="7" t="str">
        <f>IF($B90="N/A","N/A",IF(C90&gt;10,"No",IF(C90&lt;-10,"No","Yes")))</f>
        <v>N/A</v>
      </c>
      <c r="E90" s="9">
        <v>1.6844811257000001</v>
      </c>
      <c r="F90" s="7" t="str">
        <f>IF($B90="N/A","N/A",IF(E90&gt;10,"No",IF(E90&lt;-10,"No","Yes")))</f>
        <v>N/A</v>
      </c>
      <c r="G90" s="9">
        <v>1.0775168865</v>
      </c>
      <c r="H90" s="7" t="str">
        <f>IF($B90="N/A","N/A",IF(G90&gt;10,"No",IF(G90&lt;-10,"No","Yes")))</f>
        <v>N/A</v>
      </c>
      <c r="I90" s="8">
        <v>-1.25</v>
      </c>
      <c r="J90" s="8">
        <v>-36</v>
      </c>
      <c r="K90" s="25" t="s">
        <v>737</v>
      </c>
      <c r="L90" s="91" t="str">
        <f t="shared" si="30"/>
        <v>No</v>
      </c>
    </row>
    <row r="91" spans="1:12" x14ac:dyDescent="0.25">
      <c r="A91" s="114" t="s">
        <v>110</v>
      </c>
      <c r="B91" s="25" t="s">
        <v>213</v>
      </c>
      <c r="C91" s="9">
        <v>2.8508252389000002</v>
      </c>
      <c r="D91" s="7" t="str">
        <f>IF($B91="N/A","N/A",IF(C91&gt;10,"No",IF(C91&lt;-10,"No","Yes")))</f>
        <v>N/A</v>
      </c>
      <c r="E91" s="9">
        <v>2.9901231227</v>
      </c>
      <c r="F91" s="7" t="str">
        <f>IF($B91="N/A","N/A",IF(E91&gt;10,"No",IF(E91&lt;-10,"No","Yes")))</f>
        <v>N/A</v>
      </c>
      <c r="G91" s="9">
        <v>3.9803795433000002</v>
      </c>
      <c r="H91" s="7" t="str">
        <f>IF($B91="N/A","N/A",IF(G91&gt;10,"No",IF(G91&lt;-10,"No","Yes")))</f>
        <v>N/A</v>
      </c>
      <c r="I91" s="8">
        <v>4.8860000000000001</v>
      </c>
      <c r="J91" s="8">
        <v>33.119999999999997</v>
      </c>
      <c r="K91" s="25" t="s">
        <v>737</v>
      </c>
      <c r="L91" s="91" t="str">
        <f t="shared" si="30"/>
        <v>No</v>
      </c>
    </row>
    <row r="92" spans="1:12" x14ac:dyDescent="0.25">
      <c r="A92" s="122" t="s">
        <v>7</v>
      </c>
      <c r="B92" s="25" t="s">
        <v>213</v>
      </c>
      <c r="C92" s="9">
        <v>17.898097708000002</v>
      </c>
      <c r="D92" s="7" t="str">
        <f>IF($B92="N/A","N/A",IF(C92&gt;10,"No",IF(C92&lt;-10,"No","Yes")))</f>
        <v>N/A</v>
      </c>
      <c r="E92" s="9">
        <v>17.981740235</v>
      </c>
      <c r="F92" s="7" t="str">
        <f>IF($B92="N/A","N/A",IF(E92&gt;10,"No",IF(E92&lt;-10,"No","Yes")))</f>
        <v>N/A</v>
      </c>
      <c r="G92" s="9">
        <v>18.141612847000001</v>
      </c>
      <c r="H92" s="7" t="str">
        <f>IF($B92="N/A","N/A",IF(G92&gt;10,"No",IF(G92&lt;-10,"No","Yes")))</f>
        <v>N/A</v>
      </c>
      <c r="I92" s="8">
        <v>0.46729999999999999</v>
      </c>
      <c r="J92" s="8">
        <v>0.8891</v>
      </c>
      <c r="K92" s="25" t="s">
        <v>738</v>
      </c>
      <c r="L92" s="91" t="str">
        <f t="shared" si="30"/>
        <v>Yes</v>
      </c>
    </row>
    <row r="93" spans="1:12" x14ac:dyDescent="0.25">
      <c r="A93" s="122" t="s">
        <v>180</v>
      </c>
      <c r="B93" s="25" t="s">
        <v>213</v>
      </c>
      <c r="C93" s="9">
        <v>62.369920731000001</v>
      </c>
      <c r="D93" s="7" t="str">
        <f t="shared" ref="D93:D94" si="31">IF($B93="N/A","N/A",IF(C93&gt;10,"No",IF(C93&lt;-10,"No","Yes")))</f>
        <v>N/A</v>
      </c>
      <c r="E93" s="9">
        <v>62.099791988</v>
      </c>
      <c r="F93" s="7" t="str">
        <f t="shared" ref="F93:F94" si="32">IF($B93="N/A","N/A",IF(E93&gt;10,"No",IF(E93&lt;-10,"No","Yes")))</f>
        <v>N/A</v>
      </c>
      <c r="G93" s="9">
        <v>61.919924555000001</v>
      </c>
      <c r="H93" s="7" t="str">
        <f t="shared" ref="H93:H94" si="33">IF($B93="N/A","N/A",IF(G93&gt;10,"No",IF(G93&lt;-10,"No","Yes")))</f>
        <v>N/A</v>
      </c>
      <c r="I93" s="8">
        <v>-0.433</v>
      </c>
      <c r="J93" s="8">
        <v>-0.28999999999999998</v>
      </c>
      <c r="K93" s="25" t="s">
        <v>737</v>
      </c>
      <c r="L93" s="91" t="str">
        <f>IF(J93="Div by 0", "N/A", IF(OR(J93="N/A",K93="N/A"),"N/A", IF(J93&gt;VALUE(MID(K93,1,2)), "No", IF(J93&lt;-1*VALUE(MID(K93,1,2)), "No", "Yes"))))</f>
        <v>Yes</v>
      </c>
    </row>
    <row r="94" spans="1:12" x14ac:dyDescent="0.25">
      <c r="A94" s="122" t="s">
        <v>181</v>
      </c>
      <c r="B94" s="25" t="s">
        <v>213</v>
      </c>
      <c r="C94" s="9">
        <v>37.630079268999999</v>
      </c>
      <c r="D94" s="7" t="str">
        <f t="shared" si="31"/>
        <v>N/A</v>
      </c>
      <c r="E94" s="9">
        <v>37.900208012</v>
      </c>
      <c r="F94" s="7" t="str">
        <f t="shared" si="32"/>
        <v>N/A</v>
      </c>
      <c r="G94" s="9">
        <v>38.080075444999999</v>
      </c>
      <c r="H94" s="7" t="str">
        <f t="shared" si="33"/>
        <v>N/A</v>
      </c>
      <c r="I94" s="8">
        <v>0.71789999999999998</v>
      </c>
      <c r="J94" s="8">
        <v>0.47460000000000002</v>
      </c>
      <c r="K94" s="25" t="s">
        <v>737</v>
      </c>
      <c r="L94" s="91" t="str">
        <f>IF(J94="Div by 0", "N/A", IF(OR(J94="N/A",K94="N/A"),"N/A", IF(J94&gt;VALUE(MID(K94,1,2)), "No", IF(J94&lt;-1*VALUE(MID(K94,1,2)), "No", "Yes"))))</f>
        <v>Yes</v>
      </c>
    </row>
    <row r="95" spans="1:12" x14ac:dyDescent="0.25">
      <c r="A95" s="114" t="s">
        <v>8</v>
      </c>
      <c r="B95" s="25" t="s">
        <v>285</v>
      </c>
      <c r="C95" s="9">
        <v>6.0437473998</v>
      </c>
      <c r="D95" s="7" t="str">
        <f>IF($B95="N/A","N/A",IF(C95&gt;10,"No",IF(C95&lt;5,"No","Yes")))</f>
        <v>Yes</v>
      </c>
      <c r="E95" s="9">
        <v>6.0552919052999998</v>
      </c>
      <c r="F95" s="7" t="str">
        <f>IF($B95="N/A","N/A",IF(E95&gt;10,"No",IF(E95&lt;5,"No","Yes")))</f>
        <v>Yes</v>
      </c>
      <c r="G95" s="9">
        <v>6.0189036116999999</v>
      </c>
      <c r="H95" s="7" t="str">
        <f t="shared" ref="H95:H98" si="34">IF($B95="N/A","N/A",IF(G95&gt;10,"No",IF(G95&lt;5,"No","Yes")))</f>
        <v>Yes</v>
      </c>
      <c r="I95" s="8">
        <v>0.191</v>
      </c>
      <c r="J95" s="8">
        <v>-0.60099999999999998</v>
      </c>
      <c r="K95" s="25" t="s">
        <v>738</v>
      </c>
      <c r="L95" s="91" t="str">
        <f t="shared" si="30"/>
        <v>Yes</v>
      </c>
    </row>
    <row r="96" spans="1:12" x14ac:dyDescent="0.25">
      <c r="A96" s="114" t="s">
        <v>149</v>
      </c>
      <c r="B96" s="25" t="s">
        <v>285</v>
      </c>
      <c r="C96" s="9">
        <v>2.2659690015999998</v>
      </c>
      <c r="D96" s="7" t="str">
        <f>IF($B96="N/A","N/A",IF(C96&gt;10,"No",IF(C96&lt;5,"No","Yes")))</f>
        <v>No</v>
      </c>
      <c r="E96" s="9">
        <v>5.3728439961000003</v>
      </c>
      <c r="F96" s="7" t="str">
        <f t="shared" ref="F96:F98" si="35">IF($B96="N/A","N/A",IF(E96&gt;10,"No",IF(E96&lt;5,"No","Yes")))</f>
        <v>Yes</v>
      </c>
      <c r="G96" s="9">
        <v>5.5680355184000003</v>
      </c>
      <c r="H96" s="7" t="str">
        <f t="shared" si="34"/>
        <v>Yes</v>
      </c>
      <c r="I96" s="8">
        <v>137.1</v>
      </c>
      <c r="J96" s="8">
        <v>3.633</v>
      </c>
      <c r="K96" s="25" t="s">
        <v>738</v>
      </c>
      <c r="L96" s="91" t="str">
        <f t="shared" si="30"/>
        <v>Yes</v>
      </c>
    </row>
    <row r="97" spans="1:12" x14ac:dyDescent="0.25">
      <c r="A97" s="114" t="s">
        <v>150</v>
      </c>
      <c r="B97" s="25" t="s">
        <v>285</v>
      </c>
      <c r="C97" s="9">
        <v>5.6173861571000003</v>
      </c>
      <c r="D97" s="7" t="str">
        <f>IF($B97="N/A","N/A",IF(C97&gt;10,"No",IF(C97&lt;5,"No","Yes")))</f>
        <v>Yes</v>
      </c>
      <c r="E97" s="9">
        <v>5.6851323752000003</v>
      </c>
      <c r="F97" s="7" t="str">
        <f t="shared" si="35"/>
        <v>Yes</v>
      </c>
      <c r="G97" s="9">
        <v>5.6056520104000001</v>
      </c>
      <c r="H97" s="7" t="str">
        <f t="shared" si="34"/>
        <v>Yes</v>
      </c>
      <c r="I97" s="8">
        <v>1.206</v>
      </c>
      <c r="J97" s="8">
        <v>-1.4</v>
      </c>
      <c r="K97" s="25" t="s">
        <v>738</v>
      </c>
      <c r="L97" s="91" t="str">
        <f t="shared" si="30"/>
        <v>Yes</v>
      </c>
    </row>
    <row r="98" spans="1:12" x14ac:dyDescent="0.25">
      <c r="A98" s="114" t="s">
        <v>151</v>
      </c>
      <c r="B98" s="25" t="s">
        <v>285</v>
      </c>
      <c r="C98" s="9">
        <v>6.0487732690999998</v>
      </c>
      <c r="D98" s="7" t="str">
        <f>IF($B98="N/A","N/A",IF(C98&gt;10,"No",IF(C98&lt;5,"No","Yes")))</f>
        <v>Yes</v>
      </c>
      <c r="E98" s="9">
        <v>6.0623065903000004</v>
      </c>
      <c r="F98" s="7" t="str">
        <f t="shared" si="35"/>
        <v>Yes</v>
      </c>
      <c r="G98" s="9">
        <v>6.0251288762000001</v>
      </c>
      <c r="H98" s="7" t="str">
        <f t="shared" si="34"/>
        <v>Yes</v>
      </c>
      <c r="I98" s="8">
        <v>0.22370000000000001</v>
      </c>
      <c r="J98" s="8">
        <v>-0.61299999999999999</v>
      </c>
      <c r="K98" s="25" t="s">
        <v>738</v>
      </c>
      <c r="L98" s="91" t="str">
        <f t="shared" si="30"/>
        <v>Yes</v>
      </c>
    </row>
    <row r="99" spans="1:12" x14ac:dyDescent="0.25">
      <c r="A99" s="114" t="s">
        <v>962</v>
      </c>
      <c r="B99" s="25" t="s">
        <v>213</v>
      </c>
      <c r="C99" s="1">
        <v>27758</v>
      </c>
      <c r="D99" s="7" t="str">
        <f t="shared" ref="D99:D110" si="36">IF($B99="N/A","N/A",IF(C99&gt;10,"No",IF(C99&lt;-10,"No","Yes")))</f>
        <v>N/A</v>
      </c>
      <c r="E99" s="1">
        <v>6106</v>
      </c>
      <c r="F99" s="7" t="str">
        <f t="shared" ref="F99:F110" si="37">IF($B99="N/A","N/A",IF(E99&gt;10,"No",IF(E99&lt;-10,"No","Yes")))</f>
        <v>N/A</v>
      </c>
      <c r="G99" s="1">
        <v>4238</v>
      </c>
      <c r="H99" s="7" t="str">
        <f t="shared" ref="H99:H110" si="38">IF($B99="N/A","N/A",IF(G99&gt;10,"No",IF(G99&lt;-10,"No","Yes")))</f>
        <v>N/A</v>
      </c>
      <c r="I99" s="8">
        <v>-78</v>
      </c>
      <c r="J99" s="8">
        <v>-30.6</v>
      </c>
      <c r="K99" s="25" t="s">
        <v>737</v>
      </c>
      <c r="L99" s="91" t="str">
        <f t="shared" si="30"/>
        <v>No</v>
      </c>
    </row>
    <row r="100" spans="1:12" x14ac:dyDescent="0.25">
      <c r="A100" s="114" t="s">
        <v>963</v>
      </c>
      <c r="B100" s="25" t="s">
        <v>213</v>
      </c>
      <c r="C100" s="1">
        <v>3540</v>
      </c>
      <c r="D100" s="7" t="str">
        <f t="shared" si="36"/>
        <v>N/A</v>
      </c>
      <c r="E100" s="1">
        <v>3116</v>
      </c>
      <c r="F100" s="7" t="str">
        <f t="shared" si="37"/>
        <v>N/A</v>
      </c>
      <c r="G100" s="1">
        <v>3343</v>
      </c>
      <c r="H100" s="7" t="str">
        <f t="shared" si="38"/>
        <v>N/A</v>
      </c>
      <c r="I100" s="8">
        <v>-12</v>
      </c>
      <c r="J100" s="8">
        <v>7.2850000000000001</v>
      </c>
      <c r="K100" s="25" t="s">
        <v>737</v>
      </c>
      <c r="L100" s="91" t="str">
        <f t="shared" si="30"/>
        <v>Yes</v>
      </c>
    </row>
    <row r="101" spans="1:12" x14ac:dyDescent="0.25">
      <c r="A101" s="114" t="s">
        <v>1</v>
      </c>
      <c r="B101" s="25" t="s">
        <v>213</v>
      </c>
      <c r="C101" s="9">
        <v>99.795614650000005</v>
      </c>
      <c r="D101" s="7" t="str">
        <f t="shared" si="36"/>
        <v>N/A</v>
      </c>
      <c r="E101" s="9">
        <v>99.796304340000006</v>
      </c>
      <c r="F101" s="7" t="str">
        <f t="shared" si="37"/>
        <v>N/A</v>
      </c>
      <c r="G101" s="9">
        <v>99.822513735000001</v>
      </c>
      <c r="H101" s="7" t="str">
        <f t="shared" si="38"/>
        <v>N/A</v>
      </c>
      <c r="I101" s="8">
        <v>6.9999999999999999E-4</v>
      </c>
      <c r="J101" s="8">
        <v>2.63E-2</v>
      </c>
      <c r="K101" s="25" t="s">
        <v>738</v>
      </c>
      <c r="L101" s="91" t="str">
        <f t="shared" si="30"/>
        <v>Yes</v>
      </c>
    </row>
    <row r="102" spans="1:12" x14ac:dyDescent="0.25">
      <c r="A102" s="114" t="s">
        <v>69</v>
      </c>
      <c r="B102" s="25" t="s">
        <v>213</v>
      </c>
      <c r="C102" s="9">
        <v>99.208203349000001</v>
      </c>
      <c r="D102" s="7" t="str">
        <f t="shared" si="36"/>
        <v>N/A</v>
      </c>
      <c r="E102" s="9">
        <v>99.257358824999997</v>
      </c>
      <c r="F102" s="7" t="str">
        <f t="shared" si="37"/>
        <v>N/A</v>
      </c>
      <c r="G102" s="9">
        <v>99.283750503999997</v>
      </c>
      <c r="H102" s="7" t="str">
        <f t="shared" si="38"/>
        <v>N/A</v>
      </c>
      <c r="I102" s="8">
        <v>4.9500000000000002E-2</v>
      </c>
      <c r="J102" s="8">
        <v>2.6599999999999999E-2</v>
      </c>
      <c r="K102" s="25" t="s">
        <v>738</v>
      </c>
      <c r="L102" s="91" t="str">
        <f t="shared" si="30"/>
        <v>Yes</v>
      </c>
    </row>
    <row r="103" spans="1:12" x14ac:dyDescent="0.25">
      <c r="A103" s="122" t="s">
        <v>70</v>
      </c>
      <c r="B103" s="25" t="s">
        <v>213</v>
      </c>
      <c r="C103" s="1">
        <v>678262</v>
      </c>
      <c r="D103" s="7" t="str">
        <f t="shared" si="36"/>
        <v>N/A</v>
      </c>
      <c r="E103" s="1">
        <v>704635</v>
      </c>
      <c r="F103" s="7" t="str">
        <f t="shared" si="37"/>
        <v>N/A</v>
      </c>
      <c r="G103" s="1">
        <v>718424</v>
      </c>
      <c r="H103" s="7" t="str">
        <f t="shared" si="38"/>
        <v>N/A</v>
      </c>
      <c r="I103" s="8">
        <v>3.8879999999999999</v>
      </c>
      <c r="J103" s="8">
        <v>1.9570000000000001</v>
      </c>
      <c r="K103" s="25" t="s">
        <v>737</v>
      </c>
      <c r="L103" s="91" t="str">
        <f t="shared" si="30"/>
        <v>Yes</v>
      </c>
    </row>
    <row r="104" spans="1:12" x14ac:dyDescent="0.25">
      <c r="A104" s="114" t="s">
        <v>689</v>
      </c>
      <c r="B104" s="25" t="s">
        <v>213</v>
      </c>
      <c r="C104" s="9">
        <v>0.77285768629999996</v>
      </c>
      <c r="D104" s="7" t="str">
        <f t="shared" si="36"/>
        <v>N/A</v>
      </c>
      <c r="E104" s="9">
        <v>0.71682502290000005</v>
      </c>
      <c r="F104" s="7" t="str">
        <f t="shared" si="37"/>
        <v>N/A</v>
      </c>
      <c r="G104" s="9">
        <v>0.70139638989999997</v>
      </c>
      <c r="H104" s="7" t="str">
        <f t="shared" si="38"/>
        <v>N/A</v>
      </c>
      <c r="I104" s="8">
        <v>-7.25</v>
      </c>
      <c r="J104" s="8">
        <v>-2.15</v>
      </c>
      <c r="K104" s="25" t="s">
        <v>738</v>
      </c>
      <c r="L104" s="91" t="str">
        <f t="shared" ref="L104:L110" si="39">IF(J104="Div by 0", "N/A", IF(K104="N/A","N/A", IF(J104&gt;VALUE(MID(K104,1,2)), "No", IF(J104&lt;-1*VALUE(MID(K104,1,2)), "No", "Yes"))))</f>
        <v>Yes</v>
      </c>
    </row>
    <row r="105" spans="1:12" x14ac:dyDescent="0.25">
      <c r="A105" s="114" t="s">
        <v>688</v>
      </c>
      <c r="B105" s="25" t="s">
        <v>213</v>
      </c>
      <c r="C105" s="9">
        <v>0.33335200850000002</v>
      </c>
      <c r="D105" s="7" t="str">
        <f t="shared" si="36"/>
        <v>N/A</v>
      </c>
      <c r="E105" s="9">
        <v>0.2208235469</v>
      </c>
      <c r="F105" s="7" t="str">
        <f t="shared" si="37"/>
        <v>N/A</v>
      </c>
      <c r="G105" s="9">
        <v>0.2381601951</v>
      </c>
      <c r="H105" s="7" t="str">
        <f t="shared" si="38"/>
        <v>N/A</v>
      </c>
      <c r="I105" s="8">
        <v>-33.799999999999997</v>
      </c>
      <c r="J105" s="8">
        <v>7.851</v>
      </c>
      <c r="K105" s="25" t="s">
        <v>738</v>
      </c>
      <c r="L105" s="91" t="str">
        <f t="shared" si="39"/>
        <v>Yes</v>
      </c>
    </row>
    <row r="106" spans="1:12" x14ac:dyDescent="0.25">
      <c r="A106" s="114" t="s">
        <v>687</v>
      </c>
      <c r="B106" s="25" t="s">
        <v>213</v>
      </c>
      <c r="C106" s="9">
        <v>98.893790304999996</v>
      </c>
      <c r="D106" s="7" t="str">
        <f t="shared" si="36"/>
        <v>N/A</v>
      </c>
      <c r="E106" s="9">
        <v>99.062351430000007</v>
      </c>
      <c r="F106" s="7" t="str">
        <f t="shared" si="37"/>
        <v>N/A</v>
      </c>
      <c r="G106" s="9">
        <v>99.060443414999995</v>
      </c>
      <c r="H106" s="7" t="str">
        <f t="shared" si="38"/>
        <v>N/A</v>
      </c>
      <c r="I106" s="8">
        <v>0.1704</v>
      </c>
      <c r="J106" s="8">
        <v>-2E-3</v>
      </c>
      <c r="K106" s="25" t="s">
        <v>738</v>
      </c>
      <c r="L106" s="91" t="str">
        <f t="shared" si="39"/>
        <v>Yes</v>
      </c>
    </row>
    <row r="107" spans="1:12" ht="25" x14ac:dyDescent="0.25">
      <c r="A107" s="122" t="s">
        <v>964</v>
      </c>
      <c r="B107" s="25" t="s">
        <v>213</v>
      </c>
      <c r="C107" s="9">
        <v>53.099984085000003</v>
      </c>
      <c r="D107" s="7" t="str">
        <f t="shared" si="36"/>
        <v>N/A</v>
      </c>
      <c r="E107" s="9">
        <v>52.326986841999997</v>
      </c>
      <c r="F107" s="7" t="str">
        <f t="shared" si="37"/>
        <v>N/A</v>
      </c>
      <c r="G107" s="9">
        <v>51.652609048000002</v>
      </c>
      <c r="H107" s="7" t="str">
        <f t="shared" si="38"/>
        <v>N/A</v>
      </c>
      <c r="I107" s="8">
        <v>-1.46</v>
      </c>
      <c r="J107" s="8">
        <v>-1.29</v>
      </c>
      <c r="K107" s="25" t="s">
        <v>738</v>
      </c>
      <c r="L107" s="91" t="str">
        <f t="shared" si="39"/>
        <v>Yes</v>
      </c>
    </row>
    <row r="108" spans="1:12" ht="25" x14ac:dyDescent="0.25">
      <c r="A108" s="122" t="s">
        <v>965</v>
      </c>
      <c r="B108" s="25" t="s">
        <v>213</v>
      </c>
      <c r="C108" s="9">
        <v>44.630277511999999</v>
      </c>
      <c r="D108" s="7" t="str">
        <f t="shared" si="36"/>
        <v>N/A</v>
      </c>
      <c r="E108" s="9">
        <v>45.419815405999998</v>
      </c>
      <c r="F108" s="7" t="str">
        <f t="shared" si="37"/>
        <v>N/A</v>
      </c>
      <c r="G108" s="9">
        <v>46.109474587999998</v>
      </c>
      <c r="H108" s="7" t="str">
        <f t="shared" si="38"/>
        <v>N/A</v>
      </c>
      <c r="I108" s="8">
        <v>1.7689999999999999</v>
      </c>
      <c r="J108" s="8">
        <v>1.518</v>
      </c>
      <c r="K108" s="25" t="s">
        <v>738</v>
      </c>
      <c r="L108" s="91" t="str">
        <f t="shared" si="39"/>
        <v>Yes</v>
      </c>
    </row>
    <row r="109" spans="1:12" ht="25" x14ac:dyDescent="0.25">
      <c r="A109" s="122" t="s">
        <v>966</v>
      </c>
      <c r="B109" s="25" t="s">
        <v>213</v>
      </c>
      <c r="C109" s="9">
        <v>1.0371439659999999</v>
      </c>
      <c r="D109" s="7" t="str">
        <f t="shared" si="36"/>
        <v>N/A</v>
      </c>
      <c r="E109" s="9">
        <v>1.0195574812999999</v>
      </c>
      <c r="F109" s="7" t="str">
        <f t="shared" si="37"/>
        <v>N/A</v>
      </c>
      <c r="G109" s="9">
        <v>1.0024000381</v>
      </c>
      <c r="H109" s="7" t="str">
        <f t="shared" si="38"/>
        <v>N/A</v>
      </c>
      <c r="I109" s="8">
        <v>-1.7</v>
      </c>
      <c r="J109" s="8">
        <v>-1.68</v>
      </c>
      <c r="K109" s="25" t="s">
        <v>738</v>
      </c>
      <c r="L109" s="91" t="str">
        <f t="shared" si="39"/>
        <v>Yes</v>
      </c>
    </row>
    <row r="110" spans="1:12" ht="25" x14ac:dyDescent="0.25">
      <c r="A110" s="122" t="s">
        <v>967</v>
      </c>
      <c r="B110" s="25" t="s">
        <v>213</v>
      </c>
      <c r="C110" s="9">
        <v>1.2325944375</v>
      </c>
      <c r="D110" s="7" t="str">
        <f t="shared" si="36"/>
        <v>N/A</v>
      </c>
      <c r="E110" s="9">
        <v>1.2336402708</v>
      </c>
      <c r="F110" s="7" t="str">
        <f t="shared" si="37"/>
        <v>N/A</v>
      </c>
      <c r="G110" s="9">
        <v>1.2355163261</v>
      </c>
      <c r="H110" s="7" t="str">
        <f t="shared" si="38"/>
        <v>N/A</v>
      </c>
      <c r="I110" s="8">
        <v>8.48E-2</v>
      </c>
      <c r="J110" s="8">
        <v>0.15210000000000001</v>
      </c>
      <c r="K110" s="25" t="s">
        <v>738</v>
      </c>
      <c r="L110" s="91" t="str">
        <f t="shared" si="39"/>
        <v>Yes</v>
      </c>
    </row>
    <row r="111" spans="1:12" x14ac:dyDescent="0.25">
      <c r="A111" s="114" t="s">
        <v>968</v>
      </c>
      <c r="B111" s="25" t="s">
        <v>286</v>
      </c>
      <c r="C111" s="9">
        <v>99.804981639999994</v>
      </c>
      <c r="D111" s="7" t="str">
        <f>IF($B111="N/A","N/A",IF(C111&gt;=99,"Yes","No"))</f>
        <v>Yes</v>
      </c>
      <c r="E111" s="9">
        <v>99.787074634000007</v>
      </c>
      <c r="F111" s="7" t="str">
        <f>IF($B111="N/A","N/A",IF(E111&gt;=99,"Yes","No"))</f>
        <v>Yes</v>
      </c>
      <c r="G111" s="9">
        <v>99.854826024000005</v>
      </c>
      <c r="H111" s="7" t="str">
        <f>IF($B111="N/A","N/A",IF(G111&gt;=99,"Yes","No"))</f>
        <v>Yes</v>
      </c>
      <c r="I111" s="8">
        <v>-1.7999999999999999E-2</v>
      </c>
      <c r="J111" s="8">
        <v>6.7900000000000002E-2</v>
      </c>
      <c r="K111" s="25" t="s">
        <v>737</v>
      </c>
      <c r="L111" s="91" t="str">
        <f t="shared" ref="L111:L145" si="40">IF(J111="Div by 0", "N/A", IF(K111="N/A","N/A", IF(J111&gt;VALUE(MID(K111,1,2)), "No", IF(J111&lt;-1*VALUE(MID(K111,1,2)), "No", "Yes"))))</f>
        <v>Yes</v>
      </c>
    </row>
    <row r="112" spans="1:12" x14ac:dyDescent="0.25">
      <c r="A112" s="114" t="s">
        <v>969</v>
      </c>
      <c r="B112" s="25" t="s">
        <v>213</v>
      </c>
      <c r="C112" s="9">
        <v>0.5516525739</v>
      </c>
      <c r="D112" s="7" t="str">
        <f>IF($B112="N/A","N/A",IF(C112&gt;10,"No",IF(C112&lt;-10,"No","Yes")))</f>
        <v>N/A</v>
      </c>
      <c r="E112" s="9">
        <v>0.30501266919999998</v>
      </c>
      <c r="F112" s="7" t="str">
        <f>IF($B112="N/A","N/A",IF(E112&gt;10,"No",IF(E112&lt;-10,"No","Yes")))</f>
        <v>N/A</v>
      </c>
      <c r="G112" s="9">
        <v>0.29729395240000001</v>
      </c>
      <c r="H112" s="7" t="str">
        <f>IF($B112="N/A","N/A",IF(G112&gt;10,"No",IF(G112&lt;-10,"No","Yes")))</f>
        <v>N/A</v>
      </c>
      <c r="I112" s="8">
        <v>-44.7</v>
      </c>
      <c r="J112" s="8">
        <v>-2.5299999999999998</v>
      </c>
      <c r="K112" s="25" t="s">
        <v>737</v>
      </c>
      <c r="L112" s="91" t="str">
        <f t="shared" si="40"/>
        <v>Yes</v>
      </c>
    </row>
    <row r="113" spans="1:12" x14ac:dyDescent="0.25">
      <c r="A113" s="90" t="s">
        <v>970</v>
      </c>
      <c r="B113" s="25" t="s">
        <v>280</v>
      </c>
      <c r="C113" s="4">
        <v>99.946347588999998</v>
      </c>
      <c r="D113" s="7" t="str">
        <f>IF($B113="N/A","N/A",IF(C113&gt;=98,"Yes","No"))</f>
        <v>Yes</v>
      </c>
      <c r="E113" s="4">
        <v>99.953643303000007</v>
      </c>
      <c r="F113" s="7" t="str">
        <f>IF($B113="N/A","N/A",IF(E113&gt;=98,"Yes","No"))</f>
        <v>Yes</v>
      </c>
      <c r="G113" s="4">
        <v>99.966781584000003</v>
      </c>
      <c r="H113" s="7" t="str">
        <f>IF($B113="N/A","N/A",IF(G113&gt;=98,"Yes","No"))</f>
        <v>Yes</v>
      </c>
      <c r="I113" s="8">
        <v>7.3000000000000001E-3</v>
      </c>
      <c r="J113" s="8">
        <v>1.3100000000000001E-2</v>
      </c>
      <c r="K113" s="25" t="s">
        <v>737</v>
      </c>
      <c r="L113" s="91" t="str">
        <f t="shared" si="40"/>
        <v>Yes</v>
      </c>
    </row>
    <row r="114" spans="1:12" x14ac:dyDescent="0.25">
      <c r="A114" s="90" t="s">
        <v>971</v>
      </c>
      <c r="B114" s="25" t="s">
        <v>287</v>
      </c>
      <c r="C114" s="4">
        <v>85.719515036000004</v>
      </c>
      <c r="D114" s="7" t="str">
        <f>IF($B114="N/A","N/A",IF(C114&gt;=80,"Yes","No"))</f>
        <v>Yes</v>
      </c>
      <c r="E114" s="4">
        <v>86.759712852999996</v>
      </c>
      <c r="F114" s="7" t="str">
        <f>IF($B114="N/A","N/A",IF(E114&gt;=80,"Yes","No"))</f>
        <v>Yes</v>
      </c>
      <c r="G114" s="4">
        <v>87.824665322000001</v>
      </c>
      <c r="H114" s="7" t="str">
        <f>IF($B114="N/A","N/A",IF(G114&gt;=80,"Yes","No"))</f>
        <v>Yes</v>
      </c>
      <c r="I114" s="8">
        <v>1.2130000000000001</v>
      </c>
      <c r="J114" s="8">
        <v>1.2270000000000001</v>
      </c>
      <c r="K114" s="25" t="s">
        <v>737</v>
      </c>
      <c r="L114" s="91" t="str">
        <f t="shared" si="40"/>
        <v>Yes</v>
      </c>
    </row>
    <row r="115" spans="1:12" ht="25" x14ac:dyDescent="0.25">
      <c r="A115" s="114" t="s">
        <v>972</v>
      </c>
      <c r="B115" s="25" t="s">
        <v>288</v>
      </c>
      <c r="C115" s="9">
        <v>100</v>
      </c>
      <c r="D115" s="7" t="str">
        <f>IF($B115="N/A","N/A",IF(C115&gt;=100,"Yes","No"))</f>
        <v>Yes</v>
      </c>
      <c r="E115" s="9">
        <v>100</v>
      </c>
      <c r="F115" s="7" t="str">
        <f t="shared" ref="F115:F116" si="41">IF($B115="N/A","N/A",IF(E115&gt;=100,"Yes","No"))</f>
        <v>Yes</v>
      </c>
      <c r="G115" s="9">
        <v>0</v>
      </c>
      <c r="H115" s="7" t="str">
        <f t="shared" ref="H115:H116" si="42">IF($B115="N/A","N/A",IF(G115&gt;=100,"Yes","No"))</f>
        <v>No</v>
      </c>
      <c r="I115" s="8">
        <v>0</v>
      </c>
      <c r="J115" s="8">
        <v>-100</v>
      </c>
      <c r="K115" s="25" t="s">
        <v>736</v>
      </c>
      <c r="L115" s="91" t="str">
        <f t="shared" si="40"/>
        <v>No</v>
      </c>
    </row>
    <row r="116" spans="1:12" ht="25" x14ac:dyDescent="0.25">
      <c r="A116" s="90" t="s">
        <v>973</v>
      </c>
      <c r="B116" s="25" t="s">
        <v>288</v>
      </c>
      <c r="C116" s="9">
        <v>100</v>
      </c>
      <c r="D116" s="7" t="str">
        <f>IF($B116="N/A","N/A",IF(C116&gt;=100,"Yes","No"))</f>
        <v>Yes</v>
      </c>
      <c r="E116" s="9">
        <v>100</v>
      </c>
      <c r="F116" s="7" t="str">
        <f t="shared" si="41"/>
        <v>Yes</v>
      </c>
      <c r="G116" s="9">
        <v>0</v>
      </c>
      <c r="H116" s="7" t="str">
        <f t="shared" si="42"/>
        <v>No</v>
      </c>
      <c r="I116" s="8">
        <v>0</v>
      </c>
      <c r="J116" s="8">
        <v>-100</v>
      </c>
      <c r="K116" s="25" t="s">
        <v>736</v>
      </c>
      <c r="L116" s="91" t="str">
        <f t="shared" si="40"/>
        <v>No</v>
      </c>
    </row>
    <row r="117" spans="1:12" ht="25" x14ac:dyDescent="0.25">
      <c r="A117" s="114" t="s">
        <v>974</v>
      </c>
      <c r="B117" s="25" t="s">
        <v>213</v>
      </c>
      <c r="C117" s="9">
        <v>89.092390449999996</v>
      </c>
      <c r="D117" s="22" t="s">
        <v>739</v>
      </c>
      <c r="E117" s="9">
        <v>88.941487339000005</v>
      </c>
      <c r="F117" s="22" t="s">
        <v>739</v>
      </c>
      <c r="G117" s="9" t="s">
        <v>1747</v>
      </c>
      <c r="H117" s="7" t="str">
        <f>IF($B117="N/A","N/A",IF(G117&lt;100,"No",IF(G117=100,"No","Yes")))</f>
        <v>N/A</v>
      </c>
      <c r="I117" s="8">
        <v>-0.16900000000000001</v>
      </c>
      <c r="J117" s="8" t="s">
        <v>1747</v>
      </c>
      <c r="K117" s="25" t="s">
        <v>736</v>
      </c>
      <c r="L117" s="91" t="str">
        <f t="shared" si="40"/>
        <v>N/A</v>
      </c>
    </row>
    <row r="118" spans="1:12" ht="25" x14ac:dyDescent="0.25">
      <c r="A118" s="114" t="s">
        <v>975</v>
      </c>
      <c r="B118" s="21" t="s">
        <v>213</v>
      </c>
      <c r="C118" s="9">
        <v>100</v>
      </c>
      <c r="D118" s="7" t="str">
        <f>IF($B118="N/A","N/A",IF(C118&gt;10,"No",IF(C118&lt;-10,"No","Yes")))</f>
        <v>N/A</v>
      </c>
      <c r="E118" s="9">
        <v>100</v>
      </c>
      <c r="F118" s="7" t="str">
        <f>IF($B118="N/A","N/A",IF(E118&gt;10,"No",IF(E118&lt;-10,"No","Yes")))</f>
        <v>N/A</v>
      </c>
      <c r="G118" s="9" t="s">
        <v>1747</v>
      </c>
      <c r="H118" s="7" t="str">
        <f>IF($B118="N/A","N/A",IF(G118&gt;10,"No",IF(G118&lt;-10,"No","Yes")))</f>
        <v>N/A</v>
      </c>
      <c r="I118" s="8">
        <v>0</v>
      </c>
      <c r="J118" s="8" t="s">
        <v>1747</v>
      </c>
      <c r="K118" s="25" t="s">
        <v>736</v>
      </c>
      <c r="L118" s="91" t="str">
        <f>IF(J118="Div by 0", "N/A", IF(OR(J118="N/A",K118="N/A"),"N/A", IF(J118&gt;VALUE(MID(K118,1,2)), "No", IF(J118&lt;-1*VALUE(MID(K118,1,2)), "No", "Yes"))))</f>
        <v>N/A</v>
      </c>
    </row>
    <row r="119" spans="1:12" x14ac:dyDescent="0.25">
      <c r="A119" s="137" t="s">
        <v>100</v>
      </c>
      <c r="B119" s="21" t="s">
        <v>213</v>
      </c>
      <c r="C119" s="22">
        <v>472776</v>
      </c>
      <c r="D119" s="7" t="str">
        <f t="shared" ref="D119:D145" si="43">IF($B119="N/A","N/A",IF(C119&gt;10,"No",IF(C119&lt;-10,"No","Yes")))</f>
        <v>N/A</v>
      </c>
      <c r="E119" s="22">
        <v>489843</v>
      </c>
      <c r="F119" s="7" t="str">
        <f t="shared" ref="F119:F145" si="44">IF($B119="N/A","N/A",IF(E119&gt;10,"No",IF(E119&lt;-10,"No","Yes")))</f>
        <v>N/A</v>
      </c>
      <c r="G119" s="22">
        <v>494579</v>
      </c>
      <c r="H119" s="7" t="str">
        <f t="shared" ref="H119:H145" si="45">IF($B119="N/A","N/A",IF(G119&gt;10,"No",IF(G119&lt;-10,"No","Yes")))</f>
        <v>N/A</v>
      </c>
      <c r="I119" s="8">
        <v>3.61</v>
      </c>
      <c r="J119" s="8">
        <v>0.96679999999999999</v>
      </c>
      <c r="K119" s="25" t="s">
        <v>737</v>
      </c>
      <c r="L119" s="91" t="str">
        <f t="shared" si="40"/>
        <v>Yes</v>
      </c>
    </row>
    <row r="120" spans="1:12" x14ac:dyDescent="0.25">
      <c r="A120" s="114" t="s">
        <v>976</v>
      </c>
      <c r="B120" s="21" t="s">
        <v>213</v>
      </c>
      <c r="C120" s="22">
        <v>182433</v>
      </c>
      <c r="D120" s="7" t="str">
        <f t="shared" si="43"/>
        <v>N/A</v>
      </c>
      <c r="E120" s="22">
        <v>187669</v>
      </c>
      <c r="F120" s="7" t="str">
        <f t="shared" si="44"/>
        <v>N/A</v>
      </c>
      <c r="G120" s="22">
        <v>189879</v>
      </c>
      <c r="H120" s="7" t="str">
        <f t="shared" si="45"/>
        <v>N/A</v>
      </c>
      <c r="I120" s="8">
        <v>2.87</v>
      </c>
      <c r="J120" s="8">
        <v>1.1779999999999999</v>
      </c>
      <c r="K120" s="25" t="s">
        <v>737</v>
      </c>
      <c r="L120" s="91" t="str">
        <f t="shared" si="40"/>
        <v>Yes</v>
      </c>
    </row>
    <row r="121" spans="1:12" x14ac:dyDescent="0.25">
      <c r="A121" s="114" t="s">
        <v>977</v>
      </c>
      <c r="B121" s="21" t="s">
        <v>213</v>
      </c>
      <c r="C121" s="22">
        <v>0</v>
      </c>
      <c r="D121" s="7" t="str">
        <f t="shared" si="43"/>
        <v>N/A</v>
      </c>
      <c r="E121" s="22">
        <v>0</v>
      </c>
      <c r="F121" s="7" t="str">
        <f t="shared" si="44"/>
        <v>N/A</v>
      </c>
      <c r="G121" s="22">
        <v>0</v>
      </c>
      <c r="H121" s="7" t="str">
        <f t="shared" si="45"/>
        <v>N/A</v>
      </c>
      <c r="I121" s="8" t="s">
        <v>1747</v>
      </c>
      <c r="J121" s="8" t="s">
        <v>1747</v>
      </c>
      <c r="K121" s="25" t="s">
        <v>737</v>
      </c>
      <c r="L121" s="91" t="str">
        <f t="shared" si="40"/>
        <v>N/A</v>
      </c>
    </row>
    <row r="122" spans="1:12" x14ac:dyDescent="0.25">
      <c r="A122" s="114" t="s">
        <v>978</v>
      </c>
      <c r="B122" s="21" t="s">
        <v>213</v>
      </c>
      <c r="C122" s="22">
        <v>148353</v>
      </c>
      <c r="D122" s="7" t="str">
        <f t="shared" si="43"/>
        <v>N/A</v>
      </c>
      <c r="E122" s="22">
        <v>159385</v>
      </c>
      <c r="F122" s="7" t="str">
        <f t="shared" si="44"/>
        <v>N/A</v>
      </c>
      <c r="G122" s="22">
        <v>164306</v>
      </c>
      <c r="H122" s="7" t="str">
        <f t="shared" si="45"/>
        <v>N/A</v>
      </c>
      <c r="I122" s="8">
        <v>7.4359999999999999</v>
      </c>
      <c r="J122" s="8">
        <v>3.0870000000000002</v>
      </c>
      <c r="K122" s="25" t="s">
        <v>737</v>
      </c>
      <c r="L122" s="91" t="str">
        <f t="shared" si="40"/>
        <v>Yes</v>
      </c>
    </row>
    <row r="123" spans="1:12" x14ac:dyDescent="0.25">
      <c r="A123" s="114" t="s">
        <v>979</v>
      </c>
      <c r="B123" s="21" t="s">
        <v>213</v>
      </c>
      <c r="C123" s="22">
        <v>141990</v>
      </c>
      <c r="D123" s="7" t="str">
        <f t="shared" si="43"/>
        <v>N/A</v>
      </c>
      <c r="E123" s="22">
        <v>142789</v>
      </c>
      <c r="F123" s="7" t="str">
        <f t="shared" si="44"/>
        <v>N/A</v>
      </c>
      <c r="G123" s="22">
        <v>140394</v>
      </c>
      <c r="H123" s="7" t="str">
        <f t="shared" si="45"/>
        <v>N/A</v>
      </c>
      <c r="I123" s="8">
        <v>0.56269999999999998</v>
      </c>
      <c r="J123" s="8">
        <v>-1.68</v>
      </c>
      <c r="K123" s="25" t="s">
        <v>737</v>
      </c>
      <c r="L123" s="91" t="str">
        <f t="shared" si="40"/>
        <v>Yes</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713130</v>
      </c>
      <c r="D125" s="7" t="str">
        <f t="shared" si="43"/>
        <v>N/A</v>
      </c>
      <c r="E125" s="22">
        <v>736035</v>
      </c>
      <c r="F125" s="7" t="str">
        <f t="shared" si="44"/>
        <v>N/A</v>
      </c>
      <c r="G125" s="22">
        <v>743372</v>
      </c>
      <c r="H125" s="7" t="str">
        <f t="shared" si="45"/>
        <v>N/A</v>
      </c>
      <c r="I125" s="8">
        <v>3.2120000000000002</v>
      </c>
      <c r="J125" s="8">
        <v>0.99680000000000002</v>
      </c>
      <c r="K125" s="25" t="s">
        <v>737</v>
      </c>
      <c r="L125" s="91" t="str">
        <f t="shared" si="40"/>
        <v>Yes</v>
      </c>
    </row>
    <row r="126" spans="1:12" x14ac:dyDescent="0.25">
      <c r="A126" s="114" t="s">
        <v>981</v>
      </c>
      <c r="B126" s="21" t="s">
        <v>213</v>
      </c>
      <c r="C126" s="22">
        <v>543647</v>
      </c>
      <c r="D126" s="7" t="str">
        <f t="shared" si="43"/>
        <v>N/A</v>
      </c>
      <c r="E126" s="22">
        <v>558500</v>
      </c>
      <c r="F126" s="7" t="str">
        <f t="shared" si="44"/>
        <v>N/A</v>
      </c>
      <c r="G126" s="22">
        <v>561010</v>
      </c>
      <c r="H126" s="7" t="str">
        <f t="shared" si="45"/>
        <v>N/A</v>
      </c>
      <c r="I126" s="8">
        <v>2.7320000000000002</v>
      </c>
      <c r="J126" s="8">
        <v>0.44940000000000002</v>
      </c>
      <c r="K126" s="25" t="s">
        <v>737</v>
      </c>
      <c r="L126" s="91" t="str">
        <f t="shared" si="40"/>
        <v>Yes</v>
      </c>
    </row>
    <row r="127" spans="1:12" x14ac:dyDescent="0.25">
      <c r="A127" s="114" t="s">
        <v>982</v>
      </c>
      <c r="B127" s="21" t="s">
        <v>213</v>
      </c>
      <c r="C127" s="22">
        <v>0</v>
      </c>
      <c r="D127" s="7" t="str">
        <f t="shared" si="43"/>
        <v>N/A</v>
      </c>
      <c r="E127" s="22">
        <v>0</v>
      </c>
      <c r="F127" s="7" t="str">
        <f t="shared" si="44"/>
        <v>N/A</v>
      </c>
      <c r="G127" s="22">
        <v>0</v>
      </c>
      <c r="H127" s="7" t="str">
        <f t="shared" si="45"/>
        <v>N/A</v>
      </c>
      <c r="I127" s="8" t="s">
        <v>1747</v>
      </c>
      <c r="J127" s="8" t="s">
        <v>1747</v>
      </c>
      <c r="K127" s="25" t="s">
        <v>737</v>
      </c>
      <c r="L127" s="91" t="str">
        <f t="shared" si="40"/>
        <v>N/A</v>
      </c>
    </row>
    <row r="128" spans="1:12" x14ac:dyDescent="0.25">
      <c r="A128" s="114" t="s">
        <v>983</v>
      </c>
      <c r="B128" s="21" t="s">
        <v>213</v>
      </c>
      <c r="C128" s="22">
        <v>98910</v>
      </c>
      <c r="D128" s="7" t="str">
        <f t="shared" si="43"/>
        <v>N/A</v>
      </c>
      <c r="E128" s="22">
        <v>106603</v>
      </c>
      <c r="F128" s="7" t="str">
        <f t="shared" si="44"/>
        <v>N/A</v>
      </c>
      <c r="G128" s="22">
        <v>110842</v>
      </c>
      <c r="H128" s="7" t="str">
        <f t="shared" si="45"/>
        <v>N/A</v>
      </c>
      <c r="I128" s="8">
        <v>7.7779999999999996</v>
      </c>
      <c r="J128" s="8">
        <v>3.976</v>
      </c>
      <c r="K128" s="25" t="s">
        <v>737</v>
      </c>
      <c r="L128" s="91" t="str">
        <f t="shared" si="40"/>
        <v>Yes</v>
      </c>
    </row>
    <row r="129" spans="1:12" x14ac:dyDescent="0.25">
      <c r="A129" s="114" t="s">
        <v>984</v>
      </c>
      <c r="B129" s="21" t="s">
        <v>213</v>
      </c>
      <c r="C129" s="22">
        <v>70573</v>
      </c>
      <c r="D129" s="7" t="str">
        <f t="shared" si="43"/>
        <v>N/A</v>
      </c>
      <c r="E129" s="22">
        <v>70932</v>
      </c>
      <c r="F129" s="7" t="str">
        <f t="shared" si="44"/>
        <v>N/A</v>
      </c>
      <c r="G129" s="22">
        <v>71520</v>
      </c>
      <c r="H129" s="7" t="str">
        <f t="shared" si="45"/>
        <v>N/A</v>
      </c>
      <c r="I129" s="8">
        <v>0.50870000000000004</v>
      </c>
      <c r="J129" s="8">
        <v>0.82899999999999996</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3285966</v>
      </c>
      <c r="D131" s="7" t="str">
        <f t="shared" si="43"/>
        <v>N/A</v>
      </c>
      <c r="E131" s="22">
        <v>3300494</v>
      </c>
      <c r="F131" s="7" t="str">
        <f t="shared" si="44"/>
        <v>N/A</v>
      </c>
      <c r="G131" s="22">
        <v>3278302</v>
      </c>
      <c r="H131" s="7" t="str">
        <f t="shared" si="45"/>
        <v>N/A</v>
      </c>
      <c r="I131" s="8">
        <v>0.44209999999999999</v>
      </c>
      <c r="J131" s="8">
        <v>-0.67200000000000004</v>
      </c>
      <c r="K131" s="25" t="s">
        <v>737</v>
      </c>
      <c r="L131" s="91" t="str">
        <f t="shared" si="40"/>
        <v>Yes</v>
      </c>
    </row>
    <row r="132" spans="1:12" x14ac:dyDescent="0.25">
      <c r="A132" s="114" t="s">
        <v>986</v>
      </c>
      <c r="B132" s="21" t="s">
        <v>213</v>
      </c>
      <c r="C132" s="22">
        <v>305055</v>
      </c>
      <c r="D132" s="7" t="str">
        <f t="shared" si="43"/>
        <v>N/A</v>
      </c>
      <c r="E132" s="22">
        <v>336699</v>
      </c>
      <c r="F132" s="7" t="str">
        <f t="shared" si="44"/>
        <v>N/A</v>
      </c>
      <c r="G132" s="22">
        <v>316696</v>
      </c>
      <c r="H132" s="7" t="str">
        <f t="shared" si="45"/>
        <v>N/A</v>
      </c>
      <c r="I132" s="8">
        <v>10.37</v>
      </c>
      <c r="J132" s="8">
        <v>-5.94</v>
      </c>
      <c r="K132" s="25" t="s">
        <v>737</v>
      </c>
      <c r="L132" s="91" t="str">
        <f t="shared" si="40"/>
        <v>Yes</v>
      </c>
    </row>
    <row r="133" spans="1:12" x14ac:dyDescent="0.25">
      <c r="A133" s="114" t="s">
        <v>987</v>
      </c>
      <c r="B133" s="21" t="s">
        <v>213</v>
      </c>
      <c r="C133" s="22">
        <v>20702</v>
      </c>
      <c r="D133" s="7" t="str">
        <f t="shared" si="43"/>
        <v>N/A</v>
      </c>
      <c r="E133" s="22">
        <v>22696</v>
      </c>
      <c r="F133" s="7" t="str">
        <f t="shared" si="44"/>
        <v>N/A</v>
      </c>
      <c r="G133" s="22">
        <v>20484</v>
      </c>
      <c r="H133" s="7" t="str">
        <f t="shared" si="45"/>
        <v>N/A</v>
      </c>
      <c r="I133" s="8">
        <v>9.6319999999999997</v>
      </c>
      <c r="J133" s="8">
        <v>-9.75</v>
      </c>
      <c r="K133" s="25" t="s">
        <v>737</v>
      </c>
      <c r="L133" s="91" t="str">
        <f t="shared" si="40"/>
        <v>Yes</v>
      </c>
    </row>
    <row r="134" spans="1:12" x14ac:dyDescent="0.25">
      <c r="A134" s="114" t="s">
        <v>988</v>
      </c>
      <c r="B134" s="21" t="s">
        <v>213</v>
      </c>
      <c r="C134" s="22">
        <v>2091</v>
      </c>
      <c r="D134" s="7" t="str">
        <f t="shared" si="43"/>
        <v>N/A</v>
      </c>
      <c r="E134" s="22">
        <v>2509</v>
      </c>
      <c r="F134" s="7" t="str">
        <f t="shared" si="44"/>
        <v>N/A</v>
      </c>
      <c r="G134" s="22">
        <v>2436</v>
      </c>
      <c r="H134" s="7" t="str">
        <f t="shared" si="45"/>
        <v>N/A</v>
      </c>
      <c r="I134" s="8">
        <v>19.989999999999998</v>
      </c>
      <c r="J134" s="8">
        <v>-2.91</v>
      </c>
      <c r="K134" s="25" t="s">
        <v>737</v>
      </c>
      <c r="L134" s="91" t="str">
        <f t="shared" si="40"/>
        <v>Yes</v>
      </c>
    </row>
    <row r="135" spans="1:12" x14ac:dyDescent="0.25">
      <c r="A135" s="114" t="s">
        <v>989</v>
      </c>
      <c r="B135" s="21" t="s">
        <v>213</v>
      </c>
      <c r="C135" s="22">
        <v>2560035</v>
      </c>
      <c r="D135" s="7" t="str">
        <f t="shared" si="43"/>
        <v>N/A</v>
      </c>
      <c r="E135" s="22">
        <v>2521199</v>
      </c>
      <c r="F135" s="7" t="str">
        <f t="shared" si="44"/>
        <v>N/A</v>
      </c>
      <c r="G135" s="22">
        <v>2511328</v>
      </c>
      <c r="H135" s="7" t="str">
        <f t="shared" si="45"/>
        <v>N/A</v>
      </c>
      <c r="I135" s="8">
        <v>-1.52</v>
      </c>
      <c r="J135" s="8">
        <v>-0.39200000000000002</v>
      </c>
      <c r="K135" s="25" t="s">
        <v>737</v>
      </c>
      <c r="L135" s="91" t="str">
        <f t="shared" si="40"/>
        <v>Yes</v>
      </c>
    </row>
    <row r="136" spans="1:12" x14ac:dyDescent="0.25">
      <c r="A136" s="114" t="s">
        <v>990</v>
      </c>
      <c r="B136" s="21" t="s">
        <v>213</v>
      </c>
      <c r="C136" s="22">
        <v>320286</v>
      </c>
      <c r="D136" s="7" t="str">
        <f t="shared" si="43"/>
        <v>N/A</v>
      </c>
      <c r="E136" s="22">
        <v>337579</v>
      </c>
      <c r="F136" s="7" t="str">
        <f t="shared" si="44"/>
        <v>N/A</v>
      </c>
      <c r="G136" s="22">
        <v>344989</v>
      </c>
      <c r="H136" s="7" t="str">
        <f t="shared" si="45"/>
        <v>N/A</v>
      </c>
      <c r="I136" s="8">
        <v>5.399</v>
      </c>
      <c r="J136" s="8">
        <v>2.1949999999999998</v>
      </c>
      <c r="K136" s="25" t="s">
        <v>737</v>
      </c>
      <c r="L136" s="91" t="str">
        <f t="shared" si="40"/>
        <v>Yes</v>
      </c>
    </row>
    <row r="137" spans="1:12" x14ac:dyDescent="0.25">
      <c r="A137" s="114" t="s">
        <v>991</v>
      </c>
      <c r="B137" s="21" t="s">
        <v>213</v>
      </c>
      <c r="C137" s="22">
        <v>77785</v>
      </c>
      <c r="D137" s="7" t="str">
        <f t="shared" si="43"/>
        <v>N/A</v>
      </c>
      <c r="E137" s="22">
        <v>79809</v>
      </c>
      <c r="F137" s="7" t="str">
        <f t="shared" si="44"/>
        <v>N/A</v>
      </c>
      <c r="G137" s="22">
        <v>82363</v>
      </c>
      <c r="H137" s="7" t="str">
        <f t="shared" si="45"/>
        <v>N/A</v>
      </c>
      <c r="I137" s="8">
        <v>2.6019999999999999</v>
      </c>
      <c r="J137" s="8">
        <v>3.2</v>
      </c>
      <c r="K137" s="25" t="s">
        <v>737</v>
      </c>
      <c r="L137" s="91" t="str">
        <f t="shared" si="40"/>
        <v>Yes</v>
      </c>
    </row>
    <row r="138" spans="1:12" x14ac:dyDescent="0.25">
      <c r="A138" s="114" t="s">
        <v>992</v>
      </c>
      <c r="B138" s="21" t="s">
        <v>213</v>
      </c>
      <c r="C138" s="22">
        <v>12</v>
      </c>
      <c r="D138" s="7" t="str">
        <f t="shared" si="43"/>
        <v>N/A</v>
      </c>
      <c r="E138" s="22">
        <v>11</v>
      </c>
      <c r="F138" s="7" t="str">
        <f t="shared" si="44"/>
        <v>N/A</v>
      </c>
      <c r="G138" s="22">
        <v>11</v>
      </c>
      <c r="H138" s="7" t="str">
        <f t="shared" si="45"/>
        <v>N/A</v>
      </c>
      <c r="I138" s="8">
        <v>-75</v>
      </c>
      <c r="J138" s="8">
        <v>100</v>
      </c>
      <c r="K138" s="25" t="s">
        <v>737</v>
      </c>
      <c r="L138" s="91" t="str">
        <f t="shared" si="40"/>
        <v>No</v>
      </c>
    </row>
    <row r="139" spans="1:12" x14ac:dyDescent="0.25">
      <c r="A139" s="137" t="s">
        <v>105</v>
      </c>
      <c r="B139" s="21" t="s">
        <v>213</v>
      </c>
      <c r="C139" s="22">
        <v>721208</v>
      </c>
      <c r="D139" s="7" t="str">
        <f t="shared" si="43"/>
        <v>N/A</v>
      </c>
      <c r="E139" s="22">
        <v>734259</v>
      </c>
      <c r="F139" s="7" t="str">
        <f t="shared" si="44"/>
        <v>N/A</v>
      </c>
      <c r="G139" s="22">
        <v>730329</v>
      </c>
      <c r="H139" s="7" t="str">
        <f t="shared" si="45"/>
        <v>N/A</v>
      </c>
      <c r="I139" s="8">
        <v>1.81</v>
      </c>
      <c r="J139" s="8">
        <v>-0.53500000000000003</v>
      </c>
      <c r="K139" s="25" t="s">
        <v>737</v>
      </c>
      <c r="L139" s="91" t="str">
        <f t="shared" si="40"/>
        <v>Yes</v>
      </c>
    </row>
    <row r="140" spans="1:12" x14ac:dyDescent="0.25">
      <c r="A140" s="114" t="s">
        <v>993</v>
      </c>
      <c r="B140" s="21" t="s">
        <v>213</v>
      </c>
      <c r="C140" s="22">
        <v>131562</v>
      </c>
      <c r="D140" s="7" t="str">
        <f t="shared" si="43"/>
        <v>N/A</v>
      </c>
      <c r="E140" s="22">
        <v>140148</v>
      </c>
      <c r="F140" s="7" t="str">
        <f t="shared" si="44"/>
        <v>N/A</v>
      </c>
      <c r="G140" s="22">
        <v>131321</v>
      </c>
      <c r="H140" s="7" t="str">
        <f t="shared" si="45"/>
        <v>N/A</v>
      </c>
      <c r="I140" s="8">
        <v>6.5259999999999998</v>
      </c>
      <c r="J140" s="8">
        <v>-6.3</v>
      </c>
      <c r="K140" s="25" t="s">
        <v>737</v>
      </c>
      <c r="L140" s="91" t="str">
        <f t="shared" si="40"/>
        <v>Yes</v>
      </c>
    </row>
    <row r="141" spans="1:12" x14ac:dyDescent="0.25">
      <c r="A141" s="114" t="s">
        <v>994</v>
      </c>
      <c r="B141" s="21" t="s">
        <v>213</v>
      </c>
      <c r="C141" s="22">
        <v>31949</v>
      </c>
      <c r="D141" s="7" t="str">
        <f t="shared" si="43"/>
        <v>N/A</v>
      </c>
      <c r="E141" s="22">
        <v>35720</v>
      </c>
      <c r="F141" s="7" t="str">
        <f t="shared" si="44"/>
        <v>N/A</v>
      </c>
      <c r="G141" s="22">
        <v>32542</v>
      </c>
      <c r="H141" s="7" t="str">
        <f t="shared" si="45"/>
        <v>N/A</v>
      </c>
      <c r="I141" s="8">
        <v>11.8</v>
      </c>
      <c r="J141" s="8">
        <v>-8.9</v>
      </c>
      <c r="K141" s="25" t="s">
        <v>737</v>
      </c>
      <c r="L141" s="91" t="str">
        <f t="shared" si="40"/>
        <v>Yes</v>
      </c>
    </row>
    <row r="142" spans="1:12" x14ac:dyDescent="0.25">
      <c r="A142" s="114" t="s">
        <v>995</v>
      </c>
      <c r="B142" s="21" t="s">
        <v>213</v>
      </c>
      <c r="C142" s="22">
        <v>12589</v>
      </c>
      <c r="D142" s="7" t="str">
        <f t="shared" si="43"/>
        <v>N/A</v>
      </c>
      <c r="E142" s="22">
        <v>1459</v>
      </c>
      <c r="F142" s="7" t="str">
        <f t="shared" si="44"/>
        <v>N/A</v>
      </c>
      <c r="G142" s="22">
        <v>231</v>
      </c>
      <c r="H142" s="7" t="str">
        <f t="shared" si="45"/>
        <v>N/A</v>
      </c>
      <c r="I142" s="8">
        <v>-88.4</v>
      </c>
      <c r="J142" s="8">
        <v>-84.2</v>
      </c>
      <c r="K142" s="25" t="s">
        <v>737</v>
      </c>
      <c r="L142" s="91" t="str">
        <f t="shared" si="40"/>
        <v>No</v>
      </c>
    </row>
    <row r="143" spans="1:12" x14ac:dyDescent="0.25">
      <c r="A143" s="114" t="s">
        <v>996</v>
      </c>
      <c r="B143" s="21" t="s">
        <v>213</v>
      </c>
      <c r="C143" s="22">
        <v>248881</v>
      </c>
      <c r="D143" s="7" t="str">
        <f t="shared" si="43"/>
        <v>N/A</v>
      </c>
      <c r="E143" s="22">
        <v>251043</v>
      </c>
      <c r="F143" s="7" t="str">
        <f t="shared" si="44"/>
        <v>N/A</v>
      </c>
      <c r="G143" s="22">
        <v>259271</v>
      </c>
      <c r="H143" s="7" t="str">
        <f t="shared" si="45"/>
        <v>N/A</v>
      </c>
      <c r="I143" s="8">
        <v>0.86870000000000003</v>
      </c>
      <c r="J143" s="8">
        <v>3.278</v>
      </c>
      <c r="K143" s="25" t="s">
        <v>737</v>
      </c>
      <c r="L143" s="91" t="str">
        <f t="shared" si="40"/>
        <v>Yes</v>
      </c>
    </row>
    <row r="144" spans="1:12" x14ac:dyDescent="0.25">
      <c r="A144" s="114" t="s">
        <v>997</v>
      </c>
      <c r="B144" s="21" t="s">
        <v>213</v>
      </c>
      <c r="C144" s="22">
        <v>109251</v>
      </c>
      <c r="D144" s="7" t="str">
        <f t="shared" si="43"/>
        <v>N/A</v>
      </c>
      <c r="E144" s="22">
        <v>123457</v>
      </c>
      <c r="F144" s="7" t="str">
        <f t="shared" si="44"/>
        <v>N/A</v>
      </c>
      <c r="G144" s="22">
        <v>129010</v>
      </c>
      <c r="H144" s="7" t="str">
        <f t="shared" si="45"/>
        <v>N/A</v>
      </c>
      <c r="I144" s="8">
        <v>13</v>
      </c>
      <c r="J144" s="8">
        <v>4.4980000000000002</v>
      </c>
      <c r="K144" s="25" t="s">
        <v>737</v>
      </c>
      <c r="L144" s="91" t="str">
        <f t="shared" si="40"/>
        <v>Yes</v>
      </c>
    </row>
    <row r="145" spans="1:12" x14ac:dyDescent="0.25">
      <c r="A145" s="114" t="s">
        <v>998</v>
      </c>
      <c r="B145" s="21" t="s">
        <v>213</v>
      </c>
      <c r="C145" s="22">
        <v>186976</v>
      </c>
      <c r="D145" s="7" t="str">
        <f t="shared" si="43"/>
        <v>N/A</v>
      </c>
      <c r="E145" s="22">
        <v>182432</v>
      </c>
      <c r="F145" s="7" t="str">
        <f t="shared" si="44"/>
        <v>N/A</v>
      </c>
      <c r="G145" s="22">
        <v>177954</v>
      </c>
      <c r="H145" s="7" t="str">
        <f t="shared" si="45"/>
        <v>N/A</v>
      </c>
      <c r="I145" s="8">
        <v>-2.4300000000000002</v>
      </c>
      <c r="J145" s="8">
        <v>-2.4500000000000002</v>
      </c>
      <c r="K145" s="25" t="s">
        <v>737</v>
      </c>
      <c r="L145" s="91" t="str">
        <f t="shared" si="40"/>
        <v>Yes</v>
      </c>
    </row>
    <row r="146" spans="1:12" ht="25" x14ac:dyDescent="0.25">
      <c r="A146" s="123" t="s">
        <v>999</v>
      </c>
      <c r="B146" s="1" t="s">
        <v>213</v>
      </c>
      <c r="C146" s="1">
        <v>109649</v>
      </c>
      <c r="D146" s="7" t="str">
        <f t="shared" ref="D146:D151" si="46">IF($B146="N/A","N/A",IF(C146&gt;10,"No",IF(C146&lt;-10,"No","Yes")))</f>
        <v>N/A</v>
      </c>
      <c r="E146" s="1">
        <v>108110</v>
      </c>
      <c r="F146" s="7" t="str">
        <f t="shared" ref="F146:F151" si="47">IF($B146="N/A","N/A",IF(E146&gt;10,"No",IF(E146&lt;-10,"No","Yes")))</f>
        <v>N/A</v>
      </c>
      <c r="G146" s="1">
        <v>105854</v>
      </c>
      <c r="H146" s="7" t="str">
        <f t="shared" ref="H146:H151" si="48">IF($B146="N/A","N/A",IF(G146&gt;10,"No",IF(G146&lt;-10,"No","Yes")))</f>
        <v>N/A</v>
      </c>
      <c r="I146" s="8">
        <v>-1.4</v>
      </c>
      <c r="J146" s="8">
        <v>-2.09</v>
      </c>
      <c r="K146" s="25" t="s">
        <v>736</v>
      </c>
      <c r="L146" s="91" t="str">
        <f t="shared" ref="L146:L151" si="49">IF(J146="Div by 0", "N/A", IF(K146="N/A","N/A", IF(J146&gt;VALUE(MID(K146,1,2)), "No", IF(J146&lt;-1*VALUE(MID(K146,1,2)), "No", "Yes"))))</f>
        <v>Yes</v>
      </c>
    </row>
    <row r="147" spans="1:12" x14ac:dyDescent="0.25">
      <c r="A147" s="136" t="s">
        <v>326</v>
      </c>
      <c r="B147" s="25" t="s">
        <v>213</v>
      </c>
      <c r="C147" s="9">
        <v>2.1114444607</v>
      </c>
      <c r="D147" s="7" t="str">
        <f t="shared" si="46"/>
        <v>N/A</v>
      </c>
      <c r="E147" s="9">
        <v>2.0550766628999999</v>
      </c>
      <c r="F147" s="7" t="str">
        <f t="shared" si="47"/>
        <v>N/A</v>
      </c>
      <c r="G147" s="9">
        <v>2.0175802075</v>
      </c>
      <c r="H147" s="7" t="str">
        <f t="shared" si="48"/>
        <v>N/A</v>
      </c>
      <c r="I147" s="8">
        <v>-2.67</v>
      </c>
      <c r="J147" s="8">
        <v>-1.82</v>
      </c>
      <c r="K147" s="25" t="s">
        <v>736</v>
      </c>
      <c r="L147" s="91" t="str">
        <f t="shared" si="49"/>
        <v>Yes</v>
      </c>
    </row>
    <row r="148" spans="1:12" x14ac:dyDescent="0.25">
      <c r="A148" s="114" t="s">
        <v>327</v>
      </c>
      <c r="B148" s="25" t="s">
        <v>213</v>
      </c>
      <c r="C148" s="9">
        <v>15.815523631</v>
      </c>
      <c r="D148" s="7" t="str">
        <f t="shared" si="46"/>
        <v>N/A</v>
      </c>
      <c r="E148" s="9">
        <v>15.358186194</v>
      </c>
      <c r="F148" s="7" t="str">
        <f t="shared" si="47"/>
        <v>N/A</v>
      </c>
      <c r="G148" s="9">
        <v>14.932498145</v>
      </c>
      <c r="H148" s="7" t="str">
        <f t="shared" si="48"/>
        <v>N/A</v>
      </c>
      <c r="I148" s="8">
        <v>-2.89</v>
      </c>
      <c r="J148" s="8">
        <v>-2.77</v>
      </c>
      <c r="K148" s="25" t="s">
        <v>736</v>
      </c>
      <c r="L148" s="91" t="str">
        <f t="shared" si="49"/>
        <v>Yes</v>
      </c>
    </row>
    <row r="149" spans="1:12" x14ac:dyDescent="0.25">
      <c r="A149" s="114" t="s">
        <v>328</v>
      </c>
      <c r="B149" s="25" t="s">
        <v>213</v>
      </c>
      <c r="C149" s="9">
        <v>4.5154459916</v>
      </c>
      <c r="D149" s="7" t="str">
        <f t="shared" si="46"/>
        <v>N/A</v>
      </c>
      <c r="E149" s="9">
        <v>4.2234404614000001</v>
      </c>
      <c r="F149" s="7" t="str">
        <f t="shared" si="47"/>
        <v>N/A</v>
      </c>
      <c r="G149" s="9">
        <v>4.0991589675000002</v>
      </c>
      <c r="H149" s="7" t="str">
        <f t="shared" si="48"/>
        <v>N/A</v>
      </c>
      <c r="I149" s="8">
        <v>-6.47</v>
      </c>
      <c r="J149" s="8">
        <v>-2.94</v>
      </c>
      <c r="K149" s="25" t="s">
        <v>736</v>
      </c>
      <c r="L149" s="91" t="str">
        <f t="shared" si="49"/>
        <v>Yes</v>
      </c>
    </row>
    <row r="150" spans="1:12" x14ac:dyDescent="0.25">
      <c r="A150" s="114" t="s">
        <v>329</v>
      </c>
      <c r="B150" s="25" t="s">
        <v>213</v>
      </c>
      <c r="C150" s="9">
        <v>7.9093940700000004E-2</v>
      </c>
      <c r="D150" s="7" t="str">
        <f t="shared" si="46"/>
        <v>N/A</v>
      </c>
      <c r="E150" s="9">
        <v>5.2840574799999998E-2</v>
      </c>
      <c r="F150" s="7" t="str">
        <f t="shared" si="47"/>
        <v>N/A</v>
      </c>
      <c r="G150" s="9">
        <v>4.5267336599999999E-2</v>
      </c>
      <c r="H150" s="7" t="str">
        <f t="shared" si="48"/>
        <v>N/A</v>
      </c>
      <c r="I150" s="8">
        <v>-33.200000000000003</v>
      </c>
      <c r="J150" s="8">
        <v>-14.3</v>
      </c>
      <c r="K150" s="25" t="s">
        <v>736</v>
      </c>
      <c r="L150" s="91" t="str">
        <f t="shared" si="49"/>
        <v>Yes</v>
      </c>
    </row>
    <row r="151" spans="1:12" x14ac:dyDescent="0.25">
      <c r="A151" s="114" t="s">
        <v>330</v>
      </c>
      <c r="B151" s="25" t="s">
        <v>213</v>
      </c>
      <c r="C151" s="9">
        <v>1.0676531600000001E-2</v>
      </c>
      <c r="D151" s="7" t="str">
        <f t="shared" si="46"/>
        <v>N/A</v>
      </c>
      <c r="E151" s="9">
        <v>6.6733944999999998E-3</v>
      </c>
      <c r="F151" s="7" t="str">
        <f t="shared" si="47"/>
        <v>N/A</v>
      </c>
      <c r="G151" s="9">
        <v>6.1616066000000002E-3</v>
      </c>
      <c r="H151" s="7" t="str">
        <f t="shared" si="48"/>
        <v>N/A</v>
      </c>
      <c r="I151" s="8">
        <v>-37.5</v>
      </c>
      <c r="J151" s="8">
        <v>-7.67</v>
      </c>
      <c r="K151" s="25" t="s">
        <v>736</v>
      </c>
      <c r="L151" s="91" t="str">
        <f t="shared" si="49"/>
        <v>Yes</v>
      </c>
    </row>
    <row r="152" spans="1:12" x14ac:dyDescent="0.25">
      <c r="A152" s="123" t="s">
        <v>1000</v>
      </c>
      <c r="B152" s="21" t="s">
        <v>213</v>
      </c>
      <c r="C152" s="22">
        <v>178913</v>
      </c>
      <c r="D152" s="7" t="str">
        <f t="shared" ref="D152:D158" si="50">IF($B152="N/A","N/A",IF(C152&gt;10,"No",IF(C152&lt;-10,"No","Yes")))</f>
        <v>N/A</v>
      </c>
      <c r="E152" s="22">
        <v>168217</v>
      </c>
      <c r="F152" s="7" t="str">
        <f t="shared" ref="F152:F158" si="51">IF($B152="N/A","N/A",IF(E152&gt;10,"No",IF(E152&lt;-10,"No","Yes")))</f>
        <v>N/A</v>
      </c>
      <c r="G152" s="22">
        <v>147392</v>
      </c>
      <c r="H152" s="7" t="str">
        <f t="shared" ref="H152:H158" si="52">IF($B152="N/A","N/A",IF(G152&gt;10,"No",IF(G152&lt;-10,"No","Yes")))</f>
        <v>N/A</v>
      </c>
      <c r="I152" s="8">
        <v>-5.98</v>
      </c>
      <c r="J152" s="8">
        <v>-12.4</v>
      </c>
      <c r="K152" s="25" t="s">
        <v>736</v>
      </c>
      <c r="L152" s="91" t="str">
        <f t="shared" ref="L152:L159" si="53">IF(J152="Div by 0", "N/A", IF(K152="N/A","N/A", IF(J152&gt;VALUE(MID(K152,1,2)), "No", IF(J152&lt;-1*VALUE(MID(K152,1,2)), "No", "Yes"))))</f>
        <v>Yes</v>
      </c>
    </row>
    <row r="153" spans="1:12" x14ac:dyDescent="0.25">
      <c r="A153" s="136" t="s">
        <v>1001</v>
      </c>
      <c r="B153" s="21" t="s">
        <v>213</v>
      </c>
      <c r="C153" s="4">
        <v>3.4452194074000002</v>
      </c>
      <c r="D153" s="7" t="str">
        <f t="shared" si="50"/>
        <v>N/A</v>
      </c>
      <c r="E153" s="4">
        <v>3.1976582276999999</v>
      </c>
      <c r="F153" s="7" t="str">
        <f t="shared" si="51"/>
        <v>N/A</v>
      </c>
      <c r="G153" s="4">
        <v>2.8092956518999999</v>
      </c>
      <c r="H153" s="7" t="str">
        <f t="shared" si="52"/>
        <v>N/A</v>
      </c>
      <c r="I153" s="8">
        <v>-7.19</v>
      </c>
      <c r="J153" s="8">
        <v>-12.1</v>
      </c>
      <c r="K153" s="25" t="s">
        <v>736</v>
      </c>
      <c r="L153" s="91" t="str">
        <f t="shared" si="53"/>
        <v>Yes</v>
      </c>
    </row>
    <row r="154" spans="1:12" x14ac:dyDescent="0.25">
      <c r="A154" s="123" t="s">
        <v>1002</v>
      </c>
      <c r="B154" s="21" t="s">
        <v>213</v>
      </c>
      <c r="C154" s="4">
        <v>15.743396450000001</v>
      </c>
      <c r="D154" s="7" t="str">
        <f t="shared" si="50"/>
        <v>N/A</v>
      </c>
      <c r="E154" s="4">
        <v>14.173725051</v>
      </c>
      <c r="F154" s="7" t="str">
        <f t="shared" si="51"/>
        <v>N/A</v>
      </c>
      <c r="G154" s="4">
        <v>11.009970096</v>
      </c>
      <c r="H154" s="7" t="str">
        <f t="shared" si="52"/>
        <v>N/A</v>
      </c>
      <c r="I154" s="8">
        <v>-9.9700000000000006</v>
      </c>
      <c r="J154" s="8">
        <v>-22.3</v>
      </c>
      <c r="K154" s="25" t="s">
        <v>736</v>
      </c>
      <c r="L154" s="91" t="str">
        <f t="shared" si="53"/>
        <v>Yes</v>
      </c>
    </row>
    <row r="155" spans="1:12" x14ac:dyDescent="0.25">
      <c r="A155" s="123" t="s">
        <v>1003</v>
      </c>
      <c r="B155" s="21" t="s">
        <v>213</v>
      </c>
      <c r="C155" s="4">
        <v>13.148934977</v>
      </c>
      <c r="D155" s="7" t="str">
        <f t="shared" si="50"/>
        <v>N/A</v>
      </c>
      <c r="E155" s="4">
        <v>12.172247243999999</v>
      </c>
      <c r="F155" s="7" t="str">
        <f t="shared" si="51"/>
        <v>N/A</v>
      </c>
      <c r="G155" s="4">
        <v>11.449314744</v>
      </c>
      <c r="H155" s="7" t="str">
        <f t="shared" si="52"/>
        <v>N/A</v>
      </c>
      <c r="I155" s="8">
        <v>-7.43</v>
      </c>
      <c r="J155" s="8">
        <v>-5.94</v>
      </c>
      <c r="K155" s="25" t="s">
        <v>736</v>
      </c>
      <c r="L155" s="91" t="str">
        <f t="shared" si="53"/>
        <v>Yes</v>
      </c>
    </row>
    <row r="156" spans="1:12" x14ac:dyDescent="0.25">
      <c r="A156" s="123" t="s">
        <v>1004</v>
      </c>
      <c r="B156" s="21" t="s">
        <v>213</v>
      </c>
      <c r="C156" s="4">
        <v>0.28816488060000001</v>
      </c>
      <c r="D156" s="7" t="str">
        <f t="shared" si="50"/>
        <v>N/A</v>
      </c>
      <c r="E156" s="4">
        <v>0.26468764979999998</v>
      </c>
      <c r="F156" s="7" t="str">
        <f t="shared" si="51"/>
        <v>N/A</v>
      </c>
      <c r="G156" s="4">
        <v>0.2312172582</v>
      </c>
      <c r="H156" s="7" t="str">
        <f t="shared" si="52"/>
        <v>N/A</v>
      </c>
      <c r="I156" s="8">
        <v>-8.15</v>
      </c>
      <c r="J156" s="8">
        <v>-12.6</v>
      </c>
      <c r="K156" s="25" t="s">
        <v>736</v>
      </c>
      <c r="L156" s="91" t="str">
        <f t="shared" si="53"/>
        <v>Yes</v>
      </c>
    </row>
    <row r="157" spans="1:12" x14ac:dyDescent="0.25">
      <c r="A157" s="123" t="s">
        <v>1005</v>
      </c>
      <c r="B157" s="21" t="s">
        <v>213</v>
      </c>
      <c r="C157" s="4">
        <v>0.17248838059999999</v>
      </c>
      <c r="D157" s="7" t="str">
        <f t="shared" si="50"/>
        <v>N/A</v>
      </c>
      <c r="E157" s="4">
        <v>6.2648193599999999E-2</v>
      </c>
      <c r="F157" s="7" t="str">
        <f t="shared" si="51"/>
        <v>N/A</v>
      </c>
      <c r="G157" s="4">
        <v>3.3957298699999999E-2</v>
      </c>
      <c r="H157" s="7" t="str">
        <f t="shared" si="52"/>
        <v>N/A</v>
      </c>
      <c r="I157" s="8">
        <v>-63.7</v>
      </c>
      <c r="J157" s="8">
        <v>-45.8</v>
      </c>
      <c r="K157" s="25" t="s">
        <v>736</v>
      </c>
      <c r="L157" s="91" t="str">
        <f t="shared" si="53"/>
        <v>No</v>
      </c>
    </row>
    <row r="158" spans="1:12" x14ac:dyDescent="0.25">
      <c r="A158" s="114" t="s">
        <v>1006</v>
      </c>
      <c r="B158" s="21" t="s">
        <v>213</v>
      </c>
      <c r="C158" s="22">
        <v>8298</v>
      </c>
      <c r="D158" s="7" t="str">
        <f t="shared" si="50"/>
        <v>N/A</v>
      </c>
      <c r="E158" s="22">
        <v>6733</v>
      </c>
      <c r="F158" s="7" t="str">
        <f t="shared" si="51"/>
        <v>N/A</v>
      </c>
      <c r="G158" s="22">
        <v>5882</v>
      </c>
      <c r="H158" s="7" t="str">
        <f t="shared" si="52"/>
        <v>N/A</v>
      </c>
      <c r="I158" s="8">
        <v>-18.899999999999999</v>
      </c>
      <c r="J158" s="8">
        <v>-12.6</v>
      </c>
      <c r="K158" s="25" t="s">
        <v>736</v>
      </c>
      <c r="L158" s="91" t="str">
        <f t="shared" si="53"/>
        <v>Yes</v>
      </c>
    </row>
    <row r="159" spans="1:12" ht="25" x14ac:dyDescent="0.25">
      <c r="A159" s="123" t="s">
        <v>1007</v>
      </c>
      <c r="B159" s="21" t="s">
        <v>213</v>
      </c>
      <c r="C159" s="22">
        <v>182793</v>
      </c>
      <c r="D159" s="7" t="str">
        <f>IF($B159="N/A","N/A",IF(C159&gt;10,"No",IF(C159&lt;-10,"No","Yes")))</f>
        <v>N/A</v>
      </c>
      <c r="E159" s="22">
        <v>170970</v>
      </c>
      <c r="F159" s="7" t="str">
        <f>IF($B159="N/A","N/A",IF(E159&gt;10,"No",IF(E159&lt;-10,"No","Yes")))</f>
        <v>N/A</v>
      </c>
      <c r="G159" s="22">
        <v>150070</v>
      </c>
      <c r="H159" s="7" t="str">
        <f>IF($B159="N/A","N/A",IF(G159&gt;10,"No",IF(G159&lt;-10,"No","Yes")))</f>
        <v>N/A</v>
      </c>
      <c r="I159" s="8">
        <v>-6.47</v>
      </c>
      <c r="J159" s="8">
        <v>-12.2</v>
      </c>
      <c r="K159" s="25" t="s">
        <v>736</v>
      </c>
      <c r="L159" s="91" t="str">
        <f t="shared" si="53"/>
        <v>Yes</v>
      </c>
    </row>
    <row r="160" spans="1:12" x14ac:dyDescent="0.25">
      <c r="A160" s="122" t="s">
        <v>1008</v>
      </c>
      <c r="B160" s="21" t="s">
        <v>213</v>
      </c>
      <c r="C160" s="22">
        <v>70071</v>
      </c>
      <c r="D160" s="7" t="str">
        <f t="shared" ref="D160:D234" si="54">IF($B160="N/A","N/A",IF(C160&gt;10,"No",IF(C160&lt;-10,"No","Yes")))</f>
        <v>N/A</v>
      </c>
      <c r="E160" s="22">
        <v>67207</v>
      </c>
      <c r="F160" s="7" t="str">
        <f t="shared" ref="F160:F234" si="55">IF($B160="N/A","N/A",IF(E160&gt;10,"No",IF(E160&lt;-10,"No","Yes")))</f>
        <v>N/A</v>
      </c>
      <c r="G160" s="22">
        <v>59267</v>
      </c>
      <c r="H160" s="7" t="str">
        <f t="shared" ref="H160:H223" si="56">IF($B160="N/A","N/A",IF(G160&gt;10,"No",IF(G160&lt;-10,"No","Yes")))</f>
        <v>N/A</v>
      </c>
      <c r="I160" s="8">
        <v>-4.09</v>
      </c>
      <c r="J160" s="8">
        <v>-11.8</v>
      </c>
      <c r="K160" s="25" t="s">
        <v>736</v>
      </c>
      <c r="L160" s="91" t="str">
        <f t="shared" ref="L160:L223" si="57">IF(J160="Div by 0", "N/A", IF(K160="N/A","N/A", IF(J160&gt;VALUE(MID(K160,1,2)), "No", IF(J160&lt;-1*VALUE(MID(K160,1,2)), "No", "Yes"))))</f>
        <v>Yes</v>
      </c>
    </row>
    <row r="161" spans="1:12" x14ac:dyDescent="0.25">
      <c r="A161" s="138" t="s">
        <v>71</v>
      </c>
      <c r="B161" s="21" t="s">
        <v>213</v>
      </c>
      <c r="C161" s="4">
        <v>1.3493148575</v>
      </c>
      <c r="D161" s="7" t="str">
        <f t="shared" si="54"/>
        <v>N/A</v>
      </c>
      <c r="E161" s="4">
        <v>1.2775463627999999</v>
      </c>
      <c r="F161" s="7" t="str">
        <f t="shared" si="55"/>
        <v>N/A</v>
      </c>
      <c r="G161" s="4">
        <v>1.1296306814999999</v>
      </c>
      <c r="H161" s="7" t="str">
        <f t="shared" si="56"/>
        <v>N/A</v>
      </c>
      <c r="I161" s="8">
        <v>-5.32</v>
      </c>
      <c r="J161" s="8">
        <v>-11.6</v>
      </c>
      <c r="K161" s="25" t="s">
        <v>736</v>
      </c>
      <c r="L161" s="91" t="str">
        <f t="shared" si="57"/>
        <v>Yes</v>
      </c>
    </row>
    <row r="162" spans="1:12" x14ac:dyDescent="0.25">
      <c r="A162" s="122" t="s">
        <v>111</v>
      </c>
      <c r="B162" s="21" t="s">
        <v>213</v>
      </c>
      <c r="C162" s="4">
        <v>5.2682454270000001</v>
      </c>
      <c r="D162" s="7" t="str">
        <f t="shared" si="54"/>
        <v>N/A</v>
      </c>
      <c r="E162" s="4">
        <v>4.0778371845999999</v>
      </c>
      <c r="F162" s="7" t="str">
        <f t="shared" si="55"/>
        <v>N/A</v>
      </c>
      <c r="G162" s="4">
        <v>2.5338722428999998</v>
      </c>
      <c r="H162" s="7" t="str">
        <f t="shared" si="56"/>
        <v>N/A</v>
      </c>
      <c r="I162" s="8">
        <v>-22.6</v>
      </c>
      <c r="J162" s="8">
        <v>-37.9</v>
      </c>
      <c r="K162" s="25" t="s">
        <v>736</v>
      </c>
      <c r="L162" s="91" t="str">
        <f t="shared" si="57"/>
        <v>No</v>
      </c>
    </row>
    <row r="163" spans="1:12" x14ac:dyDescent="0.25">
      <c r="A163" s="122" t="s">
        <v>112</v>
      </c>
      <c r="B163" s="21" t="s">
        <v>213</v>
      </c>
      <c r="C163" s="4">
        <v>6.2524364421999996</v>
      </c>
      <c r="D163" s="7" t="str">
        <f t="shared" si="54"/>
        <v>N/A</v>
      </c>
      <c r="E163" s="4">
        <v>6.3226612864999998</v>
      </c>
      <c r="F163" s="7" t="str">
        <f t="shared" si="55"/>
        <v>N/A</v>
      </c>
      <c r="G163" s="4">
        <v>6.1803511565999996</v>
      </c>
      <c r="H163" s="7" t="str">
        <f t="shared" si="56"/>
        <v>N/A</v>
      </c>
      <c r="I163" s="8">
        <v>1.123</v>
      </c>
      <c r="J163" s="8">
        <v>-2.25</v>
      </c>
      <c r="K163" s="25" t="s">
        <v>736</v>
      </c>
      <c r="L163" s="91" t="str">
        <f t="shared" si="57"/>
        <v>Yes</v>
      </c>
    </row>
    <row r="164" spans="1:12" x14ac:dyDescent="0.25">
      <c r="A164" s="122" t="s">
        <v>113</v>
      </c>
      <c r="B164" s="21" t="s">
        <v>213</v>
      </c>
      <c r="C164" s="4">
        <v>1.72247674E-2</v>
      </c>
      <c r="D164" s="7" t="str">
        <f t="shared" si="54"/>
        <v>N/A</v>
      </c>
      <c r="E164" s="4">
        <v>2.0663573399999999E-2</v>
      </c>
      <c r="F164" s="7" t="str">
        <f t="shared" si="55"/>
        <v>N/A</v>
      </c>
      <c r="G164" s="4">
        <v>2.3701294099999999E-2</v>
      </c>
      <c r="H164" s="7" t="str">
        <f t="shared" si="56"/>
        <v>N/A</v>
      </c>
      <c r="I164" s="8">
        <v>19.96</v>
      </c>
      <c r="J164" s="8">
        <v>14.7</v>
      </c>
      <c r="K164" s="25" t="s">
        <v>736</v>
      </c>
      <c r="L164" s="91" t="str">
        <f t="shared" si="57"/>
        <v>Yes</v>
      </c>
    </row>
    <row r="165" spans="1:12" x14ac:dyDescent="0.25">
      <c r="A165" s="122" t="s">
        <v>114</v>
      </c>
      <c r="B165" s="21" t="s">
        <v>213</v>
      </c>
      <c r="C165" s="4">
        <v>1.3865625E-3</v>
      </c>
      <c r="D165" s="7" t="str">
        <f t="shared" si="54"/>
        <v>N/A</v>
      </c>
      <c r="E165" s="4">
        <v>1.7704923999999999E-3</v>
      </c>
      <c r="F165" s="7" t="str">
        <f t="shared" si="55"/>
        <v>N/A</v>
      </c>
      <c r="G165" s="4">
        <v>2.0538688999999998E-3</v>
      </c>
      <c r="H165" s="7" t="str">
        <f t="shared" si="56"/>
        <v>N/A</v>
      </c>
      <c r="I165" s="8">
        <v>27.69</v>
      </c>
      <c r="J165" s="8">
        <v>16.010000000000002</v>
      </c>
      <c r="K165" s="25" t="s">
        <v>736</v>
      </c>
      <c r="L165" s="91" t="str">
        <f t="shared" si="57"/>
        <v>Yes</v>
      </c>
    </row>
    <row r="166" spans="1:12" x14ac:dyDescent="0.25">
      <c r="A166" s="122" t="s">
        <v>426</v>
      </c>
      <c r="B166" s="21" t="s">
        <v>213</v>
      </c>
      <c r="C166" s="22">
        <v>24640</v>
      </c>
      <c r="D166" s="7" t="str">
        <f>IF($B166="N/A","N/A",IF(C166&gt;10,"No",IF(C166&lt;-10,"No","Yes")))</f>
        <v>N/A</v>
      </c>
      <c r="E166" s="22">
        <v>19761</v>
      </c>
      <c r="F166" s="7" t="str">
        <f>IF($B166="N/A","N/A",IF(E166&gt;10,"No",IF(E166&lt;-10,"No","Yes")))</f>
        <v>N/A</v>
      </c>
      <c r="G166" s="22">
        <v>12424</v>
      </c>
      <c r="H166" s="7" t="str">
        <f>IF($B166="N/A","N/A",IF(G166&gt;10,"No",IF(G166&lt;-10,"No","Yes")))</f>
        <v>N/A</v>
      </c>
      <c r="I166" s="8">
        <v>-19.8</v>
      </c>
      <c r="J166" s="8">
        <v>-37.1</v>
      </c>
      <c r="K166" s="25" t="s">
        <v>736</v>
      </c>
      <c r="L166" s="91" t="str">
        <f t="shared" si="57"/>
        <v>No</v>
      </c>
    </row>
    <row r="167" spans="1:12" x14ac:dyDescent="0.25">
      <c r="A167" s="122" t="s">
        <v>427</v>
      </c>
      <c r="B167" s="21" t="s">
        <v>213</v>
      </c>
      <c r="C167" s="22">
        <v>267</v>
      </c>
      <c r="D167" s="7" t="str">
        <f>IF($B167="N/A","N/A",IF(C167&gt;10,"No",IF(C167&lt;-10,"No","Yes")))</f>
        <v>N/A</v>
      </c>
      <c r="E167" s="22">
        <v>214</v>
      </c>
      <c r="F167" s="7" t="str">
        <f>IF($B167="N/A","N/A",IF(E167&gt;10,"No",IF(E167&lt;-10,"No","Yes")))</f>
        <v>N/A</v>
      </c>
      <c r="G167" s="22">
        <v>108</v>
      </c>
      <c r="H167" s="7" t="str">
        <f>IF($B167="N/A","N/A",IF(G167&gt;10,"No",IF(G167&lt;-10,"No","Yes")))</f>
        <v>N/A</v>
      </c>
      <c r="I167" s="8">
        <v>-19.899999999999999</v>
      </c>
      <c r="J167" s="8">
        <v>-49.5</v>
      </c>
      <c r="K167" s="25" t="s">
        <v>736</v>
      </c>
      <c r="L167" s="91" t="str">
        <f t="shared" si="57"/>
        <v>No</v>
      </c>
    </row>
    <row r="168" spans="1:12" x14ac:dyDescent="0.25">
      <c r="A168" s="122" t="s">
        <v>428</v>
      </c>
      <c r="B168" s="21" t="s">
        <v>213</v>
      </c>
      <c r="C168" s="22">
        <v>19482</v>
      </c>
      <c r="D168" s="7" t="str">
        <f>IF($B168="N/A","N/A",IF(C168&gt;10,"No",IF(C168&lt;-10,"No","Yes")))</f>
        <v>N/A</v>
      </c>
      <c r="E168" s="22">
        <v>19212</v>
      </c>
      <c r="F168" s="7" t="str">
        <f>IF($B168="N/A","N/A",IF(E168&gt;10,"No",IF(E168&lt;-10,"No","Yes")))</f>
        <v>N/A</v>
      </c>
      <c r="G168" s="22">
        <v>18658</v>
      </c>
      <c r="H168" s="7" t="str">
        <f>IF($B168="N/A","N/A",IF(G168&gt;10,"No",IF(G168&lt;-10,"No","Yes")))</f>
        <v>N/A</v>
      </c>
      <c r="I168" s="8">
        <v>-1.39</v>
      </c>
      <c r="J168" s="8">
        <v>-2.88</v>
      </c>
      <c r="K168" s="25" t="s">
        <v>736</v>
      </c>
      <c r="L168" s="91" t="str">
        <f t="shared" si="57"/>
        <v>Yes</v>
      </c>
    </row>
    <row r="169" spans="1:12" x14ac:dyDescent="0.25">
      <c r="A169" s="122" t="s">
        <v>429</v>
      </c>
      <c r="B169" s="21" t="s">
        <v>213</v>
      </c>
      <c r="C169" s="22">
        <v>25106</v>
      </c>
      <c r="D169" s="7" t="str">
        <f>IF($B169="N/A","N/A",IF(C169&gt;10,"No",IF(C169&lt;-10,"No","Yes")))</f>
        <v>N/A</v>
      </c>
      <c r="E169" s="22">
        <v>27325</v>
      </c>
      <c r="F169" s="7" t="str">
        <f>IF($B169="N/A","N/A",IF(E169&gt;10,"No",IF(E169&lt;-10,"No","Yes")))</f>
        <v>N/A</v>
      </c>
      <c r="G169" s="22">
        <v>27285</v>
      </c>
      <c r="H169" s="7" t="str">
        <f>IF($B169="N/A","N/A",IF(G169&gt;10,"No",IF(G169&lt;-10,"No","Yes")))</f>
        <v>N/A</v>
      </c>
      <c r="I169" s="8">
        <v>8.8390000000000004</v>
      </c>
      <c r="J169" s="8">
        <v>-0.14599999999999999</v>
      </c>
      <c r="K169" s="25" t="s">
        <v>736</v>
      </c>
      <c r="L169" s="91" t="str">
        <f t="shared" si="57"/>
        <v>Yes</v>
      </c>
    </row>
    <row r="170" spans="1:12" x14ac:dyDescent="0.25">
      <c r="A170" s="122" t="s">
        <v>430</v>
      </c>
      <c r="B170" s="21" t="s">
        <v>213</v>
      </c>
      <c r="C170" s="22">
        <v>576</v>
      </c>
      <c r="D170" s="7" t="str">
        <f>IF($B170="N/A","N/A",IF(C170&gt;10,"No",IF(C170&lt;-10,"No","Yes")))</f>
        <v>N/A</v>
      </c>
      <c r="E170" s="22">
        <v>695</v>
      </c>
      <c r="F170" s="7" t="str">
        <f>IF($B170="N/A","N/A",IF(E170&gt;10,"No",IF(E170&lt;-10,"No","Yes")))</f>
        <v>N/A</v>
      </c>
      <c r="G170" s="22">
        <v>792</v>
      </c>
      <c r="H170" s="7" t="str">
        <f>IF($B170="N/A","N/A",IF(G170&gt;10,"No",IF(G170&lt;-10,"No","Yes")))</f>
        <v>N/A</v>
      </c>
      <c r="I170" s="8">
        <v>20.66</v>
      </c>
      <c r="J170" s="8">
        <v>13.96</v>
      </c>
      <c r="K170" s="25" t="s">
        <v>736</v>
      </c>
      <c r="L170" s="91" t="str">
        <f t="shared" si="57"/>
        <v>Yes</v>
      </c>
    </row>
    <row r="171" spans="1:12" x14ac:dyDescent="0.25">
      <c r="A171" s="136" t="s">
        <v>1009</v>
      </c>
      <c r="B171" s="21" t="s">
        <v>213</v>
      </c>
      <c r="C171" s="22">
        <v>37183</v>
      </c>
      <c r="D171" s="7" t="str">
        <f t="shared" si="54"/>
        <v>N/A</v>
      </c>
      <c r="E171" s="22">
        <v>29020</v>
      </c>
      <c r="F171" s="7" t="str">
        <f t="shared" si="55"/>
        <v>N/A</v>
      </c>
      <c r="G171" s="22">
        <v>19445</v>
      </c>
      <c r="H171" s="7" t="str">
        <f t="shared" si="56"/>
        <v>N/A</v>
      </c>
      <c r="I171" s="8">
        <v>-22</v>
      </c>
      <c r="J171" s="8">
        <v>-33</v>
      </c>
      <c r="K171" s="25" t="s">
        <v>736</v>
      </c>
      <c r="L171" s="91" t="str">
        <f t="shared" si="57"/>
        <v>No</v>
      </c>
    </row>
    <row r="172" spans="1:12" x14ac:dyDescent="0.25">
      <c r="A172" s="122" t="s">
        <v>1010</v>
      </c>
      <c r="B172" s="21" t="s">
        <v>213</v>
      </c>
      <c r="C172" s="22">
        <v>23877</v>
      </c>
      <c r="D172" s="7" t="str">
        <f>IF($B172="N/A","N/A",IF(C172&gt;10,"No",IF(C172&lt;-10,"No","Yes")))</f>
        <v>N/A</v>
      </c>
      <c r="E172" s="22">
        <v>18877</v>
      </c>
      <c r="F172" s="7" t="str">
        <f>IF($B172="N/A","N/A",IF(E172&gt;10,"No",IF(E172&lt;-10,"No","Yes")))</f>
        <v>N/A</v>
      </c>
      <c r="G172" s="22">
        <v>11467</v>
      </c>
      <c r="H172" s="7" t="str">
        <f>IF($B172="N/A","N/A",IF(G172&gt;10,"No",IF(G172&lt;-10,"No","Yes")))</f>
        <v>N/A</v>
      </c>
      <c r="I172" s="8">
        <v>-20.9</v>
      </c>
      <c r="J172" s="8">
        <v>-39.299999999999997</v>
      </c>
      <c r="K172" s="25" t="s">
        <v>736</v>
      </c>
      <c r="L172" s="91" t="str">
        <f t="shared" si="57"/>
        <v>No</v>
      </c>
    </row>
    <row r="173" spans="1:12" x14ac:dyDescent="0.25">
      <c r="A173" s="122" t="s">
        <v>1011</v>
      </c>
      <c r="B173" s="21" t="s">
        <v>213</v>
      </c>
      <c r="C173" s="22">
        <v>251</v>
      </c>
      <c r="D173" s="7" t="str">
        <f>IF($B173="N/A","N/A",IF(C173&gt;10,"No",IF(C173&lt;-10,"No","Yes")))</f>
        <v>N/A</v>
      </c>
      <c r="E173" s="22">
        <v>197</v>
      </c>
      <c r="F173" s="7" t="str">
        <f>IF($B173="N/A","N/A",IF(E173&gt;10,"No",IF(E173&lt;-10,"No","Yes")))</f>
        <v>N/A</v>
      </c>
      <c r="G173" s="22">
        <v>89</v>
      </c>
      <c r="H173" s="7" t="str">
        <f>IF($B173="N/A","N/A",IF(G173&gt;10,"No",IF(G173&lt;-10,"No","Yes")))</f>
        <v>N/A</v>
      </c>
      <c r="I173" s="8">
        <v>-21.5</v>
      </c>
      <c r="J173" s="8">
        <v>-54.8</v>
      </c>
      <c r="K173" s="25" t="s">
        <v>736</v>
      </c>
      <c r="L173" s="91" t="str">
        <f t="shared" si="57"/>
        <v>No</v>
      </c>
    </row>
    <row r="174" spans="1:12" ht="25" x14ac:dyDescent="0.25">
      <c r="A174" s="122" t="s">
        <v>1012</v>
      </c>
      <c r="B174" s="21" t="s">
        <v>213</v>
      </c>
      <c r="C174" s="22">
        <v>8258</v>
      </c>
      <c r="D174" s="7" t="str">
        <f>IF($B174="N/A","N/A",IF(C174&gt;10,"No",IF(C174&lt;-10,"No","Yes")))</f>
        <v>N/A</v>
      </c>
      <c r="E174" s="22">
        <v>6335</v>
      </c>
      <c r="F174" s="7" t="str">
        <f>IF($B174="N/A","N/A",IF(E174&gt;10,"No",IF(E174&lt;-10,"No","Yes")))</f>
        <v>N/A</v>
      </c>
      <c r="G174" s="22">
        <v>5043</v>
      </c>
      <c r="H174" s="7" t="str">
        <f>IF($B174="N/A","N/A",IF(G174&gt;10,"No",IF(G174&lt;-10,"No","Yes")))</f>
        <v>N/A</v>
      </c>
      <c r="I174" s="8">
        <v>-23.3</v>
      </c>
      <c r="J174" s="8">
        <v>-20.399999999999999</v>
      </c>
      <c r="K174" s="25" t="s">
        <v>736</v>
      </c>
      <c r="L174" s="91" t="str">
        <f t="shared" si="57"/>
        <v>Yes</v>
      </c>
    </row>
    <row r="175" spans="1:12" x14ac:dyDescent="0.25">
      <c r="A175" s="122" t="s">
        <v>1013</v>
      </c>
      <c r="B175" s="21" t="s">
        <v>213</v>
      </c>
      <c r="C175" s="22">
        <v>4787</v>
      </c>
      <c r="D175" s="7" t="str">
        <f>IF($B175="N/A","N/A",IF(C175&gt;10,"No",IF(C175&lt;-10,"No","Yes")))</f>
        <v>N/A</v>
      </c>
      <c r="E175" s="22">
        <v>3603</v>
      </c>
      <c r="F175" s="7" t="str">
        <f>IF($B175="N/A","N/A",IF(E175&gt;10,"No",IF(E175&lt;-10,"No","Yes")))</f>
        <v>N/A</v>
      </c>
      <c r="G175" s="22">
        <v>2831</v>
      </c>
      <c r="H175" s="7" t="str">
        <f>IF($B175="N/A","N/A",IF(G175&gt;10,"No",IF(G175&lt;-10,"No","Yes")))</f>
        <v>N/A</v>
      </c>
      <c r="I175" s="8">
        <v>-24.7</v>
      </c>
      <c r="J175" s="8">
        <v>-21.4</v>
      </c>
      <c r="K175" s="25" t="s">
        <v>736</v>
      </c>
      <c r="L175" s="91" t="str">
        <f t="shared" si="57"/>
        <v>Yes</v>
      </c>
    </row>
    <row r="176" spans="1:12" ht="25" x14ac:dyDescent="0.25">
      <c r="A176" s="122" t="s">
        <v>1014</v>
      </c>
      <c r="B176" s="21" t="s">
        <v>213</v>
      </c>
      <c r="C176" s="22">
        <v>11</v>
      </c>
      <c r="D176" s="7" t="str">
        <f>IF($B176="N/A","N/A",IF(C176&gt;10,"No",IF(C176&lt;-10,"No","Yes")))</f>
        <v>N/A</v>
      </c>
      <c r="E176" s="22">
        <v>11</v>
      </c>
      <c r="F176" s="7" t="str">
        <f>IF($B176="N/A","N/A",IF(E176&gt;10,"No",IF(E176&lt;-10,"No","Yes")))</f>
        <v>N/A</v>
      </c>
      <c r="G176" s="22">
        <v>15</v>
      </c>
      <c r="H176" s="7" t="str">
        <f>IF($B176="N/A","N/A",IF(G176&gt;10,"No",IF(G176&lt;-10,"No","Yes")))</f>
        <v>N/A</v>
      </c>
      <c r="I176" s="8">
        <v>-20</v>
      </c>
      <c r="J176" s="8">
        <v>87.5</v>
      </c>
      <c r="K176" s="25" t="s">
        <v>736</v>
      </c>
      <c r="L176" s="91" t="str">
        <f t="shared" si="57"/>
        <v>No</v>
      </c>
    </row>
    <row r="177" spans="1:12" x14ac:dyDescent="0.25">
      <c r="A177" s="136" t="s">
        <v>1015</v>
      </c>
      <c r="B177" s="21" t="s">
        <v>213</v>
      </c>
      <c r="C177" s="22">
        <v>0</v>
      </c>
      <c r="D177" s="7" t="str">
        <f t="shared" si="54"/>
        <v>N/A</v>
      </c>
      <c r="E177" s="22">
        <v>0</v>
      </c>
      <c r="F177" s="7" t="str">
        <f t="shared" si="55"/>
        <v>N/A</v>
      </c>
      <c r="G177" s="22">
        <v>0</v>
      </c>
      <c r="H177" s="7" t="str">
        <f t="shared" si="56"/>
        <v>N/A</v>
      </c>
      <c r="I177" s="8" t="s">
        <v>1747</v>
      </c>
      <c r="J177" s="8" t="s">
        <v>1747</v>
      </c>
      <c r="K177" s="25" t="s">
        <v>736</v>
      </c>
      <c r="L177" s="91" t="str">
        <f t="shared" si="57"/>
        <v>N/A</v>
      </c>
    </row>
    <row r="178" spans="1:12" x14ac:dyDescent="0.25">
      <c r="A178" s="122" t="s">
        <v>1016</v>
      </c>
      <c r="B178" s="21" t="s">
        <v>213</v>
      </c>
      <c r="C178" s="22">
        <v>0</v>
      </c>
      <c r="D178" s="7" t="str">
        <f t="shared" si="54"/>
        <v>N/A</v>
      </c>
      <c r="E178" s="22">
        <v>0</v>
      </c>
      <c r="F178" s="7" t="str">
        <f t="shared" si="55"/>
        <v>N/A</v>
      </c>
      <c r="G178" s="22">
        <v>0</v>
      </c>
      <c r="H178" s="7" t="str">
        <f t="shared" si="56"/>
        <v>N/A</v>
      </c>
      <c r="I178" s="8" t="s">
        <v>1747</v>
      </c>
      <c r="J178" s="8" t="s">
        <v>1747</v>
      </c>
      <c r="K178" s="25" t="s">
        <v>736</v>
      </c>
      <c r="L178" s="91" t="str">
        <f t="shared" si="57"/>
        <v>N/A</v>
      </c>
    </row>
    <row r="179" spans="1:12" x14ac:dyDescent="0.25">
      <c r="A179" s="122" t="s">
        <v>1017</v>
      </c>
      <c r="B179" s="21" t="s">
        <v>213</v>
      </c>
      <c r="C179" s="22">
        <v>0</v>
      </c>
      <c r="D179" s="7" t="str">
        <f t="shared" si="54"/>
        <v>N/A</v>
      </c>
      <c r="E179" s="22">
        <v>0</v>
      </c>
      <c r="F179" s="7" t="str">
        <f t="shared" si="55"/>
        <v>N/A</v>
      </c>
      <c r="G179" s="22">
        <v>0</v>
      </c>
      <c r="H179" s="7" t="str">
        <f t="shared" si="56"/>
        <v>N/A</v>
      </c>
      <c r="I179" s="8" t="s">
        <v>1747</v>
      </c>
      <c r="J179" s="8" t="s">
        <v>1747</v>
      </c>
      <c r="K179" s="25" t="s">
        <v>736</v>
      </c>
      <c r="L179" s="91" t="str">
        <f t="shared" si="57"/>
        <v>N/A</v>
      </c>
    </row>
    <row r="180" spans="1:12" x14ac:dyDescent="0.25">
      <c r="A180" s="122" t="s">
        <v>1018</v>
      </c>
      <c r="B180" s="21" t="s">
        <v>213</v>
      </c>
      <c r="C180" s="22">
        <v>0</v>
      </c>
      <c r="D180" s="7" t="str">
        <f t="shared" si="54"/>
        <v>N/A</v>
      </c>
      <c r="E180" s="22">
        <v>0</v>
      </c>
      <c r="F180" s="7" t="str">
        <f t="shared" si="55"/>
        <v>N/A</v>
      </c>
      <c r="G180" s="22">
        <v>0</v>
      </c>
      <c r="H180" s="7" t="str">
        <f t="shared" si="56"/>
        <v>N/A</v>
      </c>
      <c r="I180" s="8" t="s">
        <v>1747</v>
      </c>
      <c r="J180" s="8" t="s">
        <v>1747</v>
      </c>
      <c r="K180" s="25" t="s">
        <v>736</v>
      </c>
      <c r="L180" s="91" t="str">
        <f t="shared" si="57"/>
        <v>N/A</v>
      </c>
    </row>
    <row r="181" spans="1:12" x14ac:dyDescent="0.25">
      <c r="A181" s="122" t="s">
        <v>1019</v>
      </c>
      <c r="B181" s="21" t="s">
        <v>213</v>
      </c>
      <c r="C181" s="22">
        <v>0</v>
      </c>
      <c r="D181" s="7" t="str">
        <f t="shared" si="54"/>
        <v>N/A</v>
      </c>
      <c r="E181" s="22">
        <v>0</v>
      </c>
      <c r="F181" s="7" t="str">
        <f t="shared" si="55"/>
        <v>N/A</v>
      </c>
      <c r="G181" s="22">
        <v>0</v>
      </c>
      <c r="H181" s="7" t="str">
        <f t="shared" si="56"/>
        <v>N/A</v>
      </c>
      <c r="I181" s="8" t="s">
        <v>1747</v>
      </c>
      <c r="J181" s="8" t="s">
        <v>1747</v>
      </c>
      <c r="K181" s="25" t="s">
        <v>736</v>
      </c>
      <c r="L181" s="91" t="str">
        <f t="shared" si="57"/>
        <v>N/A</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158</v>
      </c>
      <c r="D183" s="7" t="str">
        <f t="shared" si="54"/>
        <v>N/A</v>
      </c>
      <c r="E183" s="1">
        <v>163</v>
      </c>
      <c r="F183" s="7" t="str">
        <f t="shared" si="55"/>
        <v>N/A</v>
      </c>
      <c r="G183" s="1">
        <v>165</v>
      </c>
      <c r="H183" s="7" t="str">
        <f t="shared" si="56"/>
        <v>N/A</v>
      </c>
      <c r="I183" s="8">
        <v>3.165</v>
      </c>
      <c r="J183" s="8">
        <v>1.2270000000000001</v>
      </c>
      <c r="K183" s="25" t="s">
        <v>736</v>
      </c>
      <c r="L183" s="124" t="str">
        <f t="shared" si="57"/>
        <v>Yes</v>
      </c>
    </row>
    <row r="184" spans="1:12" x14ac:dyDescent="0.25">
      <c r="A184" s="122" t="s">
        <v>1022</v>
      </c>
      <c r="B184" s="21" t="s">
        <v>213</v>
      </c>
      <c r="C184" s="22">
        <v>11</v>
      </c>
      <c r="D184" s="7" t="str">
        <f t="shared" si="54"/>
        <v>N/A</v>
      </c>
      <c r="E184" s="22">
        <v>11</v>
      </c>
      <c r="F184" s="7" t="str">
        <f t="shared" si="55"/>
        <v>N/A</v>
      </c>
      <c r="G184" s="22">
        <v>11</v>
      </c>
      <c r="H184" s="7" t="str">
        <f t="shared" si="56"/>
        <v>N/A</v>
      </c>
      <c r="I184" s="8">
        <v>0</v>
      </c>
      <c r="J184" s="8">
        <v>0</v>
      </c>
      <c r="K184" s="25" t="s">
        <v>736</v>
      </c>
      <c r="L184" s="91" t="str">
        <f t="shared" si="57"/>
        <v>Yes</v>
      </c>
    </row>
    <row r="185" spans="1:12" x14ac:dyDescent="0.25">
      <c r="A185" s="122" t="s">
        <v>1023</v>
      </c>
      <c r="B185" s="21" t="s">
        <v>213</v>
      </c>
      <c r="C185" s="22">
        <v>0</v>
      </c>
      <c r="D185" s="7" t="str">
        <f t="shared" si="54"/>
        <v>N/A</v>
      </c>
      <c r="E185" s="22">
        <v>0</v>
      </c>
      <c r="F185" s="7" t="str">
        <f t="shared" si="55"/>
        <v>N/A</v>
      </c>
      <c r="G185" s="22">
        <v>0</v>
      </c>
      <c r="H185" s="7" t="str">
        <f t="shared" si="56"/>
        <v>N/A</v>
      </c>
      <c r="I185" s="8" t="s">
        <v>1747</v>
      </c>
      <c r="J185" s="8" t="s">
        <v>1747</v>
      </c>
      <c r="K185" s="25" t="s">
        <v>736</v>
      </c>
      <c r="L185" s="91" t="str">
        <f t="shared" si="57"/>
        <v>N/A</v>
      </c>
    </row>
    <row r="186" spans="1:12" x14ac:dyDescent="0.25">
      <c r="A186" s="122" t="s">
        <v>1024</v>
      </c>
      <c r="B186" s="21" t="s">
        <v>213</v>
      </c>
      <c r="C186" s="22">
        <v>81</v>
      </c>
      <c r="D186" s="7" t="str">
        <f t="shared" si="54"/>
        <v>N/A</v>
      </c>
      <c r="E186" s="22">
        <v>90</v>
      </c>
      <c r="F186" s="7" t="str">
        <f t="shared" si="55"/>
        <v>N/A</v>
      </c>
      <c r="G186" s="22">
        <v>91</v>
      </c>
      <c r="H186" s="7" t="str">
        <f t="shared" si="56"/>
        <v>N/A</v>
      </c>
      <c r="I186" s="8">
        <v>11.11</v>
      </c>
      <c r="J186" s="8">
        <v>1.111</v>
      </c>
      <c r="K186" s="25" t="s">
        <v>736</v>
      </c>
      <c r="L186" s="91" t="str">
        <f t="shared" si="57"/>
        <v>Yes</v>
      </c>
    </row>
    <row r="187" spans="1:12" x14ac:dyDescent="0.25">
      <c r="A187" s="122" t="s">
        <v>1025</v>
      </c>
      <c r="B187" s="21" t="s">
        <v>213</v>
      </c>
      <c r="C187" s="22">
        <v>74</v>
      </c>
      <c r="D187" s="7" t="str">
        <f t="shared" si="54"/>
        <v>N/A</v>
      </c>
      <c r="E187" s="22">
        <v>70</v>
      </c>
      <c r="F187" s="7" t="str">
        <f t="shared" si="55"/>
        <v>N/A</v>
      </c>
      <c r="G187" s="22">
        <v>71</v>
      </c>
      <c r="H187" s="7" t="str">
        <f t="shared" si="56"/>
        <v>N/A</v>
      </c>
      <c r="I187" s="8">
        <v>-5.41</v>
      </c>
      <c r="J187" s="8">
        <v>1.429</v>
      </c>
      <c r="K187" s="25" t="s">
        <v>736</v>
      </c>
      <c r="L187" s="91" t="str">
        <f t="shared" si="57"/>
        <v>Yes</v>
      </c>
    </row>
    <row r="188" spans="1:12" ht="25" x14ac:dyDescent="0.25">
      <c r="A188" s="122" t="s">
        <v>1026</v>
      </c>
      <c r="B188" s="21" t="s">
        <v>213</v>
      </c>
      <c r="C188" s="22">
        <v>0</v>
      </c>
      <c r="D188" s="7" t="str">
        <f t="shared" si="54"/>
        <v>N/A</v>
      </c>
      <c r="E188" s="22">
        <v>0</v>
      </c>
      <c r="F188" s="7" t="str">
        <f t="shared" si="55"/>
        <v>N/A</v>
      </c>
      <c r="G188" s="22">
        <v>0</v>
      </c>
      <c r="H188" s="7" t="str">
        <f t="shared" si="56"/>
        <v>N/A</v>
      </c>
      <c r="I188" s="8" t="s">
        <v>1747</v>
      </c>
      <c r="J188" s="8" t="s">
        <v>1747</v>
      </c>
      <c r="K188" s="25" t="s">
        <v>736</v>
      </c>
      <c r="L188" s="91" t="str">
        <f t="shared" si="57"/>
        <v>N/A</v>
      </c>
    </row>
    <row r="189" spans="1:12" x14ac:dyDescent="0.25">
      <c r="A189" s="136" t="s">
        <v>1027</v>
      </c>
      <c r="B189" s="25" t="s">
        <v>213</v>
      </c>
      <c r="C189" s="1">
        <v>0</v>
      </c>
      <c r="D189" s="7" t="str">
        <f t="shared" si="54"/>
        <v>N/A</v>
      </c>
      <c r="E189" s="1">
        <v>0</v>
      </c>
      <c r="F189" s="7" t="str">
        <f t="shared" si="55"/>
        <v>N/A</v>
      </c>
      <c r="G189" s="1">
        <v>0</v>
      </c>
      <c r="H189" s="7" t="str">
        <f t="shared" si="56"/>
        <v>N/A</v>
      </c>
      <c r="I189" s="8" t="s">
        <v>1747</v>
      </c>
      <c r="J189" s="8" t="s">
        <v>1747</v>
      </c>
      <c r="K189" s="25" t="s">
        <v>736</v>
      </c>
      <c r="L189" s="124" t="str">
        <f t="shared" si="57"/>
        <v>N/A</v>
      </c>
    </row>
    <row r="190" spans="1:12" ht="25" x14ac:dyDescent="0.25">
      <c r="A190" s="122" t="s">
        <v>1028</v>
      </c>
      <c r="B190" s="21" t="s">
        <v>213</v>
      </c>
      <c r="C190" s="22">
        <v>0</v>
      </c>
      <c r="D190" s="7" t="str">
        <f t="shared" si="54"/>
        <v>N/A</v>
      </c>
      <c r="E190" s="22">
        <v>0</v>
      </c>
      <c r="F190" s="7" t="str">
        <f t="shared" si="55"/>
        <v>N/A</v>
      </c>
      <c r="G190" s="22">
        <v>0</v>
      </c>
      <c r="H190" s="7" t="str">
        <f t="shared" si="56"/>
        <v>N/A</v>
      </c>
      <c r="I190" s="8" t="s">
        <v>1747</v>
      </c>
      <c r="J190" s="8" t="s">
        <v>1747</v>
      </c>
      <c r="K190" s="25" t="s">
        <v>736</v>
      </c>
      <c r="L190" s="91" t="str">
        <f t="shared" si="57"/>
        <v>N/A</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0</v>
      </c>
      <c r="D192" s="7" t="str">
        <f t="shared" si="54"/>
        <v>N/A</v>
      </c>
      <c r="E192" s="22">
        <v>0</v>
      </c>
      <c r="F192" s="7" t="str">
        <f t="shared" si="55"/>
        <v>N/A</v>
      </c>
      <c r="G192" s="22">
        <v>0</v>
      </c>
      <c r="H192" s="7" t="str">
        <f t="shared" si="56"/>
        <v>N/A</v>
      </c>
      <c r="I192" s="8" t="s">
        <v>1747</v>
      </c>
      <c r="J192" s="8" t="s">
        <v>1747</v>
      </c>
      <c r="K192" s="25" t="s">
        <v>736</v>
      </c>
      <c r="L192" s="91" t="str">
        <f t="shared" si="57"/>
        <v>N/A</v>
      </c>
    </row>
    <row r="193" spans="1:12" ht="25" x14ac:dyDescent="0.25">
      <c r="A193" s="122" t="s">
        <v>1031</v>
      </c>
      <c r="B193" s="21" t="s">
        <v>213</v>
      </c>
      <c r="C193" s="22">
        <v>0</v>
      </c>
      <c r="D193" s="7" t="str">
        <f t="shared" si="54"/>
        <v>N/A</v>
      </c>
      <c r="E193" s="22">
        <v>0</v>
      </c>
      <c r="F193" s="7" t="str">
        <f t="shared" si="55"/>
        <v>N/A</v>
      </c>
      <c r="G193" s="22">
        <v>0</v>
      </c>
      <c r="H193" s="7" t="str">
        <f t="shared" si="56"/>
        <v>N/A</v>
      </c>
      <c r="I193" s="8" t="s">
        <v>1747</v>
      </c>
      <c r="J193" s="8" t="s">
        <v>1747</v>
      </c>
      <c r="K193" s="25" t="s">
        <v>736</v>
      </c>
      <c r="L193" s="91" t="str">
        <f t="shared" si="57"/>
        <v>N/A</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0</v>
      </c>
      <c r="D195" s="7" t="str">
        <f t="shared" si="54"/>
        <v>N/A</v>
      </c>
      <c r="E195" s="1">
        <v>0</v>
      </c>
      <c r="F195" s="7" t="str">
        <f t="shared" si="55"/>
        <v>N/A</v>
      </c>
      <c r="G195" s="1">
        <v>0</v>
      </c>
      <c r="H195" s="7" t="str">
        <f t="shared" si="56"/>
        <v>N/A</v>
      </c>
      <c r="I195" s="8" t="s">
        <v>1747</v>
      </c>
      <c r="J195" s="8" t="s">
        <v>1747</v>
      </c>
      <c r="K195" s="25" t="s">
        <v>736</v>
      </c>
      <c r="L195" s="124" t="str">
        <f t="shared" si="57"/>
        <v>N/A</v>
      </c>
    </row>
    <row r="196" spans="1:12" x14ac:dyDescent="0.25">
      <c r="A196" s="122" t="s">
        <v>1034</v>
      </c>
      <c r="B196" s="21" t="s">
        <v>213</v>
      </c>
      <c r="C196" s="22">
        <v>0</v>
      </c>
      <c r="D196" s="7" t="str">
        <f t="shared" si="54"/>
        <v>N/A</v>
      </c>
      <c r="E196" s="22">
        <v>0</v>
      </c>
      <c r="F196" s="7" t="str">
        <f t="shared" si="55"/>
        <v>N/A</v>
      </c>
      <c r="G196" s="22">
        <v>0</v>
      </c>
      <c r="H196" s="7" t="str">
        <f t="shared" si="56"/>
        <v>N/A</v>
      </c>
      <c r="I196" s="8" t="s">
        <v>1747</v>
      </c>
      <c r="J196" s="8" t="s">
        <v>1747</v>
      </c>
      <c r="K196" s="25" t="s">
        <v>736</v>
      </c>
      <c r="L196" s="91" t="str">
        <f t="shared" si="57"/>
        <v>N/A</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0</v>
      </c>
      <c r="D198" s="7" t="str">
        <f t="shared" si="54"/>
        <v>N/A</v>
      </c>
      <c r="E198" s="22">
        <v>0</v>
      </c>
      <c r="F198" s="7" t="str">
        <f t="shared" si="55"/>
        <v>N/A</v>
      </c>
      <c r="G198" s="22">
        <v>0</v>
      </c>
      <c r="H198" s="7" t="str">
        <f t="shared" si="56"/>
        <v>N/A</v>
      </c>
      <c r="I198" s="8" t="s">
        <v>1747</v>
      </c>
      <c r="J198" s="8" t="s">
        <v>1747</v>
      </c>
      <c r="K198" s="25" t="s">
        <v>736</v>
      </c>
      <c r="L198" s="91" t="str">
        <f t="shared" si="57"/>
        <v>N/A</v>
      </c>
    </row>
    <row r="199" spans="1:12" ht="25" x14ac:dyDescent="0.25">
      <c r="A199" s="122" t="s">
        <v>1037</v>
      </c>
      <c r="B199" s="21" t="s">
        <v>213</v>
      </c>
      <c r="C199" s="22">
        <v>0</v>
      </c>
      <c r="D199" s="7" t="str">
        <f t="shared" si="54"/>
        <v>N/A</v>
      </c>
      <c r="E199" s="22">
        <v>0</v>
      </c>
      <c r="F199" s="7" t="str">
        <f t="shared" si="55"/>
        <v>N/A</v>
      </c>
      <c r="G199" s="22">
        <v>0</v>
      </c>
      <c r="H199" s="7" t="str">
        <f t="shared" si="56"/>
        <v>N/A</v>
      </c>
      <c r="I199" s="8" t="s">
        <v>1747</v>
      </c>
      <c r="J199" s="8" t="s">
        <v>1747</v>
      </c>
      <c r="K199" s="25" t="s">
        <v>736</v>
      </c>
      <c r="L199" s="91" t="str">
        <f t="shared" si="57"/>
        <v>N/A</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26568</v>
      </c>
      <c r="D201" s="7" t="str">
        <f t="shared" si="54"/>
        <v>N/A</v>
      </c>
      <c r="E201" s="1">
        <v>31385</v>
      </c>
      <c r="F201" s="7" t="str">
        <f t="shared" si="55"/>
        <v>N/A</v>
      </c>
      <c r="G201" s="1">
        <v>32722</v>
      </c>
      <c r="H201" s="7" t="str">
        <f t="shared" si="56"/>
        <v>N/A</v>
      </c>
      <c r="I201" s="8">
        <v>18.13</v>
      </c>
      <c r="J201" s="8">
        <v>4.26</v>
      </c>
      <c r="K201" s="25" t="s">
        <v>736</v>
      </c>
      <c r="L201" s="124" t="str">
        <f t="shared" si="57"/>
        <v>Yes</v>
      </c>
    </row>
    <row r="202" spans="1:12" x14ac:dyDescent="0.25">
      <c r="A202" s="122" t="s">
        <v>1040</v>
      </c>
      <c r="B202" s="21" t="s">
        <v>213</v>
      </c>
      <c r="C202" s="22">
        <v>760</v>
      </c>
      <c r="D202" s="7" t="str">
        <f t="shared" si="54"/>
        <v>N/A</v>
      </c>
      <c r="E202" s="22">
        <v>881</v>
      </c>
      <c r="F202" s="7" t="str">
        <f t="shared" si="55"/>
        <v>N/A</v>
      </c>
      <c r="G202" s="22">
        <v>954</v>
      </c>
      <c r="H202" s="7" t="str">
        <f t="shared" si="56"/>
        <v>N/A</v>
      </c>
      <c r="I202" s="8">
        <v>15.92</v>
      </c>
      <c r="J202" s="8">
        <v>8.2859999999999996</v>
      </c>
      <c r="K202" s="25" t="s">
        <v>736</v>
      </c>
      <c r="L202" s="91" t="str">
        <f t="shared" si="57"/>
        <v>Yes</v>
      </c>
    </row>
    <row r="203" spans="1:12" x14ac:dyDescent="0.25">
      <c r="A203" s="122" t="s">
        <v>1041</v>
      </c>
      <c r="B203" s="21" t="s">
        <v>213</v>
      </c>
      <c r="C203" s="22">
        <v>16</v>
      </c>
      <c r="D203" s="7" t="str">
        <f t="shared" si="54"/>
        <v>N/A</v>
      </c>
      <c r="E203" s="22">
        <v>17</v>
      </c>
      <c r="F203" s="7" t="str">
        <f t="shared" si="55"/>
        <v>N/A</v>
      </c>
      <c r="G203" s="22">
        <v>19</v>
      </c>
      <c r="H203" s="7" t="str">
        <f t="shared" si="56"/>
        <v>N/A</v>
      </c>
      <c r="I203" s="8">
        <v>6.25</v>
      </c>
      <c r="J203" s="8">
        <v>11.76</v>
      </c>
      <c r="K203" s="25" t="s">
        <v>736</v>
      </c>
      <c r="L203" s="91" t="str">
        <f t="shared" si="57"/>
        <v>Yes</v>
      </c>
    </row>
    <row r="204" spans="1:12" x14ac:dyDescent="0.25">
      <c r="A204" s="122" t="s">
        <v>1042</v>
      </c>
      <c r="B204" s="21" t="s">
        <v>213</v>
      </c>
      <c r="C204" s="22">
        <v>11072</v>
      </c>
      <c r="D204" s="7" t="str">
        <f t="shared" si="54"/>
        <v>N/A</v>
      </c>
      <c r="E204" s="22">
        <v>12710</v>
      </c>
      <c r="F204" s="7" t="str">
        <f t="shared" si="55"/>
        <v>N/A</v>
      </c>
      <c r="G204" s="22">
        <v>13437</v>
      </c>
      <c r="H204" s="7" t="str">
        <f t="shared" si="56"/>
        <v>N/A</v>
      </c>
      <c r="I204" s="8">
        <v>14.79</v>
      </c>
      <c r="J204" s="8">
        <v>5.72</v>
      </c>
      <c r="K204" s="25" t="s">
        <v>736</v>
      </c>
      <c r="L204" s="91" t="str">
        <f t="shared" si="57"/>
        <v>Yes</v>
      </c>
    </row>
    <row r="205" spans="1:12" x14ac:dyDescent="0.25">
      <c r="A205" s="122" t="s">
        <v>1043</v>
      </c>
      <c r="B205" s="21" t="s">
        <v>213</v>
      </c>
      <c r="C205" s="22">
        <v>14490</v>
      </c>
      <c r="D205" s="7" t="str">
        <f t="shared" si="54"/>
        <v>N/A</v>
      </c>
      <c r="E205" s="22">
        <v>17467</v>
      </c>
      <c r="F205" s="7" t="str">
        <f t="shared" si="55"/>
        <v>N/A</v>
      </c>
      <c r="G205" s="22">
        <v>17964</v>
      </c>
      <c r="H205" s="7" t="str">
        <f t="shared" si="56"/>
        <v>N/A</v>
      </c>
      <c r="I205" s="8">
        <v>20.55</v>
      </c>
      <c r="J205" s="8">
        <v>2.8450000000000002</v>
      </c>
      <c r="K205" s="25" t="s">
        <v>736</v>
      </c>
      <c r="L205" s="91" t="str">
        <f t="shared" si="57"/>
        <v>Yes</v>
      </c>
    </row>
    <row r="206" spans="1:12" ht="25" x14ac:dyDescent="0.25">
      <c r="A206" s="122" t="s">
        <v>1044</v>
      </c>
      <c r="B206" s="21" t="s">
        <v>213</v>
      </c>
      <c r="C206" s="22">
        <v>230</v>
      </c>
      <c r="D206" s="7" t="str">
        <f t="shared" si="54"/>
        <v>N/A</v>
      </c>
      <c r="E206" s="22">
        <v>310</v>
      </c>
      <c r="F206" s="7" t="str">
        <f t="shared" si="55"/>
        <v>N/A</v>
      </c>
      <c r="G206" s="22">
        <v>348</v>
      </c>
      <c r="H206" s="7" t="str">
        <f t="shared" si="56"/>
        <v>N/A</v>
      </c>
      <c r="I206" s="8">
        <v>34.78</v>
      </c>
      <c r="J206" s="8">
        <v>12.26</v>
      </c>
      <c r="K206" s="25" t="s">
        <v>736</v>
      </c>
      <c r="L206" s="91" t="str">
        <f t="shared" si="57"/>
        <v>Yes</v>
      </c>
    </row>
    <row r="207" spans="1:12" x14ac:dyDescent="0.25">
      <c r="A207" s="136" t="s">
        <v>1045</v>
      </c>
      <c r="B207" s="21" t="s">
        <v>213</v>
      </c>
      <c r="C207" s="22">
        <v>80</v>
      </c>
      <c r="D207" s="7" t="str">
        <f t="shared" si="54"/>
        <v>N/A</v>
      </c>
      <c r="E207" s="22">
        <v>86</v>
      </c>
      <c r="F207" s="7" t="str">
        <f t="shared" si="55"/>
        <v>N/A</v>
      </c>
      <c r="G207" s="22">
        <v>176</v>
      </c>
      <c r="H207" s="7" t="str">
        <f t="shared" si="56"/>
        <v>N/A</v>
      </c>
      <c r="I207" s="8">
        <v>7.5</v>
      </c>
      <c r="J207" s="8">
        <v>104.7</v>
      </c>
      <c r="K207" s="25" t="s">
        <v>736</v>
      </c>
      <c r="L207" s="91" t="str">
        <f t="shared" si="57"/>
        <v>No</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56</v>
      </c>
      <c r="D211" s="7" t="str">
        <f t="shared" si="54"/>
        <v>N/A</v>
      </c>
      <c r="E211" s="22">
        <v>65</v>
      </c>
      <c r="F211" s="7" t="str">
        <f t="shared" si="55"/>
        <v>N/A</v>
      </c>
      <c r="G211" s="22">
        <v>136</v>
      </c>
      <c r="H211" s="7" t="str">
        <f t="shared" si="56"/>
        <v>N/A</v>
      </c>
      <c r="I211" s="8">
        <v>16.07</v>
      </c>
      <c r="J211" s="8">
        <v>109.2</v>
      </c>
      <c r="K211" s="25" t="s">
        <v>736</v>
      </c>
      <c r="L211" s="91" t="str">
        <f t="shared" si="57"/>
        <v>No</v>
      </c>
    </row>
    <row r="212" spans="1:12" ht="25" x14ac:dyDescent="0.25">
      <c r="A212" s="122" t="s">
        <v>1050</v>
      </c>
      <c r="B212" s="21" t="s">
        <v>213</v>
      </c>
      <c r="C212" s="22">
        <v>24</v>
      </c>
      <c r="D212" s="7" t="str">
        <f t="shared" si="54"/>
        <v>N/A</v>
      </c>
      <c r="E212" s="22">
        <v>21</v>
      </c>
      <c r="F212" s="7" t="str">
        <f t="shared" si="55"/>
        <v>N/A</v>
      </c>
      <c r="G212" s="22">
        <v>40</v>
      </c>
      <c r="H212" s="7" t="str">
        <f t="shared" si="56"/>
        <v>N/A</v>
      </c>
      <c r="I212" s="8">
        <v>-12.5</v>
      </c>
      <c r="J212" s="8">
        <v>90.48</v>
      </c>
      <c r="K212" s="25" t="s">
        <v>736</v>
      </c>
      <c r="L212" s="91" t="str">
        <f t="shared" si="57"/>
        <v>No</v>
      </c>
    </row>
    <row r="213" spans="1:12" x14ac:dyDescent="0.25">
      <c r="A213" s="136" t="s">
        <v>1051</v>
      </c>
      <c r="B213" s="21" t="s">
        <v>213</v>
      </c>
      <c r="C213" s="22">
        <v>6082</v>
      </c>
      <c r="D213" s="7" t="str">
        <f t="shared" si="54"/>
        <v>N/A</v>
      </c>
      <c r="E213" s="22">
        <v>6553</v>
      </c>
      <c r="F213" s="7" t="str">
        <f t="shared" si="55"/>
        <v>N/A</v>
      </c>
      <c r="G213" s="22">
        <v>6759</v>
      </c>
      <c r="H213" s="7" t="str">
        <f t="shared" si="56"/>
        <v>N/A</v>
      </c>
      <c r="I213" s="8">
        <v>7.7439999999999998</v>
      </c>
      <c r="J213" s="8">
        <v>3.1440000000000001</v>
      </c>
      <c r="K213" s="25" t="s">
        <v>736</v>
      </c>
      <c r="L213" s="91" t="str">
        <f t="shared" si="57"/>
        <v>Yes</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71</v>
      </c>
      <c r="D216" s="7" t="str">
        <f t="shared" si="54"/>
        <v>N/A</v>
      </c>
      <c r="E216" s="22">
        <v>77</v>
      </c>
      <c r="F216" s="7" t="str">
        <f t="shared" si="55"/>
        <v>N/A</v>
      </c>
      <c r="G216" s="22">
        <v>87</v>
      </c>
      <c r="H216" s="7" t="str">
        <f t="shared" si="56"/>
        <v>N/A</v>
      </c>
      <c r="I216" s="8">
        <v>8.4510000000000005</v>
      </c>
      <c r="J216" s="8">
        <v>12.99</v>
      </c>
      <c r="K216" s="25" t="s">
        <v>736</v>
      </c>
      <c r="L216" s="91" t="str">
        <f t="shared" si="57"/>
        <v>Yes</v>
      </c>
    </row>
    <row r="217" spans="1:12" ht="25" x14ac:dyDescent="0.25">
      <c r="A217" s="122" t="s">
        <v>1055</v>
      </c>
      <c r="B217" s="21" t="s">
        <v>213</v>
      </c>
      <c r="C217" s="22">
        <v>5699</v>
      </c>
      <c r="D217" s="7" t="str">
        <f t="shared" si="54"/>
        <v>N/A</v>
      </c>
      <c r="E217" s="22">
        <v>6120</v>
      </c>
      <c r="F217" s="7" t="str">
        <f t="shared" si="55"/>
        <v>N/A</v>
      </c>
      <c r="G217" s="22">
        <v>6283</v>
      </c>
      <c r="H217" s="7" t="str">
        <f t="shared" si="56"/>
        <v>N/A</v>
      </c>
      <c r="I217" s="8">
        <v>7.3869999999999996</v>
      </c>
      <c r="J217" s="8">
        <v>2.6629999999999998</v>
      </c>
      <c r="K217" s="25" t="s">
        <v>736</v>
      </c>
      <c r="L217" s="91" t="str">
        <f t="shared" si="57"/>
        <v>Yes</v>
      </c>
    </row>
    <row r="218" spans="1:12" ht="25" x14ac:dyDescent="0.25">
      <c r="A218" s="122" t="s">
        <v>1056</v>
      </c>
      <c r="B218" s="21" t="s">
        <v>213</v>
      </c>
      <c r="C218" s="22">
        <v>312</v>
      </c>
      <c r="D218" s="7" t="str">
        <f t="shared" si="54"/>
        <v>N/A</v>
      </c>
      <c r="E218" s="22">
        <v>356</v>
      </c>
      <c r="F218" s="7" t="str">
        <f t="shared" si="55"/>
        <v>N/A</v>
      </c>
      <c r="G218" s="22">
        <v>389</v>
      </c>
      <c r="H218" s="7" t="str">
        <f t="shared" si="56"/>
        <v>N/A</v>
      </c>
      <c r="I218" s="8">
        <v>14.1</v>
      </c>
      <c r="J218" s="8">
        <v>9.27</v>
      </c>
      <c r="K218" s="25" t="s">
        <v>736</v>
      </c>
      <c r="L218" s="91" t="str">
        <f t="shared" si="57"/>
        <v>Yes</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5.8412181929999996</v>
      </c>
      <c r="D231" s="7" t="str">
        <f>IF($B231="N/A","N/A",IF(C231&lt;15,"Yes","No"))</f>
        <v>Yes</v>
      </c>
      <c r="E231" s="4">
        <v>4.4727483744000001</v>
      </c>
      <c r="F231" s="7" t="str">
        <f>IF($B231="N/A","N/A",IF(E231&lt;15,"Yes","No"))</f>
        <v>Yes</v>
      </c>
      <c r="G231" s="4">
        <v>5.1377663793000004</v>
      </c>
      <c r="H231" s="7" t="str">
        <f>IF($B231="N/A","N/A",IF(G231&lt;15,"Yes","No"))</f>
        <v>Yes</v>
      </c>
      <c r="I231" s="8">
        <v>-23.4</v>
      </c>
      <c r="J231" s="8">
        <v>14.87</v>
      </c>
      <c r="K231" s="25" t="s">
        <v>736</v>
      </c>
      <c r="L231" s="91" t="str">
        <f t="shared" si="59"/>
        <v>Yes</v>
      </c>
    </row>
    <row r="232" spans="1:12" x14ac:dyDescent="0.25">
      <c r="A232" s="123" t="s">
        <v>1070</v>
      </c>
      <c r="B232" s="21" t="s">
        <v>213</v>
      </c>
      <c r="C232" s="22">
        <v>65369</v>
      </c>
      <c r="D232" s="7" t="str">
        <f t="shared" ref="D232" si="60">IF($B232="N/A","N/A",IF(C232&gt;10,"No",IF(C232&lt;-10,"No","Yes")))</f>
        <v>N/A</v>
      </c>
      <c r="E232" s="22">
        <v>62005</v>
      </c>
      <c r="F232" s="7" t="str">
        <f t="shared" ref="F232" si="61">IF($B232="N/A","N/A",IF(E232&gt;10,"No",IF(E232&lt;-10,"No","Yes")))</f>
        <v>N/A</v>
      </c>
      <c r="G232" s="22">
        <v>63906</v>
      </c>
      <c r="H232" s="7" t="str">
        <f t="shared" ref="H232" si="62">IF($B232="N/A","N/A",IF(G232&gt;10,"No",IF(G232&lt;-10,"No","Yes")))</f>
        <v>N/A</v>
      </c>
      <c r="I232" s="8">
        <v>-5.15</v>
      </c>
      <c r="J232" s="8">
        <v>3.0659999999999998</v>
      </c>
      <c r="K232" s="25" t="s">
        <v>736</v>
      </c>
      <c r="L232" s="91" t="str">
        <f t="shared" si="59"/>
        <v>Yes</v>
      </c>
    </row>
    <row r="233" spans="1:12" x14ac:dyDescent="0.25">
      <c r="A233" s="123" t="s">
        <v>1071</v>
      </c>
      <c r="B233" s="21" t="s">
        <v>279</v>
      </c>
      <c r="C233" s="4">
        <v>49.768171332000001</v>
      </c>
      <c r="D233" s="7" t="str">
        <f>IF($B233="N/A","N/A",IF(C233&lt;10,"Yes","No"))</f>
        <v>No</v>
      </c>
      <c r="E233" s="4">
        <v>49.129993820000003</v>
      </c>
      <c r="F233" s="7" t="str">
        <f>IF($B233="N/A","N/A",IF(E233&lt;10,"Yes","No"))</f>
        <v>No</v>
      </c>
      <c r="G233" s="4">
        <v>53.198255193999998</v>
      </c>
      <c r="H233" s="7" t="str">
        <f>IF($B233="N/A","N/A",IF(G233&lt;10,"Yes","No"))</f>
        <v>No</v>
      </c>
      <c r="I233" s="8">
        <v>-1.28</v>
      </c>
      <c r="J233" s="8">
        <v>8.2810000000000006</v>
      </c>
      <c r="K233" s="25" t="s">
        <v>736</v>
      </c>
      <c r="L233" s="91" t="str">
        <f t="shared" si="59"/>
        <v>Yes</v>
      </c>
    </row>
    <row r="234" spans="1:12" x14ac:dyDescent="0.25">
      <c r="A234" s="114" t="s">
        <v>72</v>
      </c>
      <c r="B234" s="21" t="s">
        <v>213</v>
      </c>
      <c r="C234" s="4">
        <v>14.339741119999999</v>
      </c>
      <c r="D234" s="7" t="str">
        <f t="shared" si="54"/>
        <v>N/A</v>
      </c>
      <c r="E234" s="4">
        <v>26.717455027</v>
      </c>
      <c r="F234" s="7" t="str">
        <f t="shared" si="55"/>
        <v>N/A</v>
      </c>
      <c r="G234" s="4">
        <v>12.570233012999999</v>
      </c>
      <c r="H234" s="7" t="str">
        <f>IF($B234="N/A","N/A",IF(G234&gt;10,"No",IF(G234&lt;-10,"No","Yes")))</f>
        <v>N/A</v>
      </c>
      <c r="I234" s="8">
        <v>86.32</v>
      </c>
      <c r="J234" s="8">
        <v>-53</v>
      </c>
      <c r="K234" s="25" t="s">
        <v>736</v>
      </c>
      <c r="L234" s="91" t="str">
        <f t="shared" si="59"/>
        <v>No</v>
      </c>
    </row>
    <row r="235" spans="1:12" ht="25" x14ac:dyDescent="0.25">
      <c r="A235" s="123" t="s">
        <v>1072</v>
      </c>
      <c r="B235" s="21" t="s">
        <v>289</v>
      </c>
      <c r="C235" s="5">
        <v>4.5097115783000001</v>
      </c>
      <c r="D235" s="7" t="str">
        <f>IF($B235="N/A","N/A",IF(C235&lt;15,"Yes","No"))</f>
        <v>Yes</v>
      </c>
      <c r="E235" s="5">
        <v>3.2764444180000001</v>
      </c>
      <c r="F235" s="7" t="str">
        <f>IF($B235="N/A","N/A",IF(E235&lt;15,"Yes","No"))</f>
        <v>Yes</v>
      </c>
      <c r="G235" s="5">
        <v>3.9431724231</v>
      </c>
      <c r="H235" s="7" t="str">
        <f>IF($B235="N/A","N/A",IF(G235&lt;15,"Yes","No"))</f>
        <v>Yes</v>
      </c>
      <c r="I235" s="8">
        <v>-27.3</v>
      </c>
      <c r="J235" s="8">
        <v>20.350000000000001</v>
      </c>
      <c r="K235" s="25" t="s">
        <v>736</v>
      </c>
      <c r="L235" s="91" t="str">
        <f t="shared" si="59"/>
        <v>Yes</v>
      </c>
    </row>
    <row r="236" spans="1:12" ht="25" x14ac:dyDescent="0.25">
      <c r="A236" s="123" t="s">
        <v>152</v>
      </c>
      <c r="B236" s="21" t="s">
        <v>213</v>
      </c>
      <c r="C236" s="22">
        <v>680</v>
      </c>
      <c r="D236" s="7" t="str">
        <f>IF($B236="N/A","N/A",IF(C236&gt;10,"No",IF(C236&lt;-10,"No","Yes")))</f>
        <v>N/A</v>
      </c>
      <c r="E236" s="22">
        <v>583</v>
      </c>
      <c r="F236" s="7" t="str">
        <f>IF($B236="N/A","N/A",IF(E236&gt;10,"No",IF(E236&lt;-10,"No","Yes")))</f>
        <v>N/A</v>
      </c>
      <c r="G236" s="22">
        <v>677</v>
      </c>
      <c r="H236" s="7" t="str">
        <f>IF($B236="N/A","N/A",IF(G236&gt;10,"No",IF(G236&lt;-10,"No","Yes")))</f>
        <v>N/A</v>
      </c>
      <c r="I236" s="8">
        <v>-14.3</v>
      </c>
      <c r="J236" s="8">
        <v>16.12</v>
      </c>
      <c r="K236" s="25" t="s">
        <v>736</v>
      </c>
      <c r="L236" s="91" t="str">
        <f>IF(J236="Div by 0", "N/A", IF(K236="N/A","N/A", IF(J236&gt;VALUE(MID(K236,1,2)), "No", IF(J236&lt;-1*VALUE(MID(K236,1,2)), "No", "Yes"))))</f>
        <v>Yes</v>
      </c>
    </row>
    <row r="237" spans="1:12" x14ac:dyDescent="0.25">
      <c r="A237" s="123" t="s">
        <v>1073</v>
      </c>
      <c r="B237" s="21" t="s">
        <v>213</v>
      </c>
      <c r="C237" s="22">
        <v>131347</v>
      </c>
      <c r="D237" s="7" t="str">
        <f t="shared" ref="D237:D242" si="63">IF($B237="N/A","N/A",IF(C237&gt;10,"No",IF(C237&lt;-10,"No","Yes")))</f>
        <v>N/A</v>
      </c>
      <c r="E237" s="22">
        <v>126206</v>
      </c>
      <c r="F237" s="7" t="str">
        <f t="shared" ref="F237:F242" si="64">IF($B237="N/A","N/A",IF(E237&gt;10,"No",IF(E237&lt;-10,"No","Yes")))</f>
        <v>N/A</v>
      </c>
      <c r="G237" s="22">
        <v>120128</v>
      </c>
      <c r="H237" s="7" t="str">
        <f>IF($B237="N/A","N/A",IF(G237&gt;10,"No",IF(G237&lt;-10,"No","Yes")))</f>
        <v>N/A</v>
      </c>
      <c r="I237" s="8">
        <v>-3.91</v>
      </c>
      <c r="J237" s="8">
        <v>-4.82</v>
      </c>
      <c r="K237" s="25" t="s">
        <v>736</v>
      </c>
      <c r="L237" s="91" t="str">
        <f>IF(J237="Div by 0", "N/A", IF(OR(J237="N/A",K237="N/A"),"N/A", IF(J237&gt;VALUE(MID(K237,1,2)), "No", IF(J237&lt;-1*VALUE(MID(K237,1,2)), "No", "Yes"))))</f>
        <v>Yes</v>
      </c>
    </row>
    <row r="238" spans="1:12" ht="25" x14ac:dyDescent="0.25">
      <c r="A238" s="123" t="s">
        <v>1074</v>
      </c>
      <c r="B238" s="21" t="s">
        <v>213</v>
      </c>
      <c r="C238" s="4">
        <v>100</v>
      </c>
      <c r="D238" s="7" t="str">
        <f t="shared" si="63"/>
        <v>N/A</v>
      </c>
      <c r="E238" s="4">
        <v>99.450950050000003</v>
      </c>
      <c r="F238" s="7" t="str">
        <f t="shared" si="64"/>
        <v>N/A</v>
      </c>
      <c r="G238" s="4">
        <v>99.839708438000002</v>
      </c>
      <c r="H238" s="7" t="str">
        <f t="shared" ref="H238:H242" si="65">IF($B238="N/A","N/A",IF(G238&gt;10,"No",IF(G238&lt;-10,"No","Yes")))</f>
        <v>N/A</v>
      </c>
      <c r="I238" s="8">
        <v>-0.54900000000000004</v>
      </c>
      <c r="J238" s="8">
        <v>0.39090000000000003</v>
      </c>
      <c r="K238" s="25" t="s">
        <v>213</v>
      </c>
      <c r="L238" s="91" t="str">
        <f t="shared" ref="L238:L242" si="66">IF(J238="Div by 0", "N/A", IF(OR(J238="N/A",K238="N/A"),"N/A", IF(J238&gt;VALUE(MID(K238,1,2)), "No", IF(J238&lt;-1*VALUE(MID(K238,1,2)), "No", "Yes"))))</f>
        <v>N/A</v>
      </c>
    </row>
    <row r="239" spans="1:12" ht="25" x14ac:dyDescent="0.25">
      <c r="A239" s="114" t="s">
        <v>1075</v>
      </c>
      <c r="B239" s="21" t="s">
        <v>213</v>
      </c>
      <c r="C239" s="22">
        <v>0</v>
      </c>
      <c r="D239" s="7" t="str">
        <f t="shared" si="63"/>
        <v>N/A</v>
      </c>
      <c r="E239" s="22">
        <v>4478</v>
      </c>
      <c r="F239" s="7" t="str">
        <f t="shared" si="64"/>
        <v>N/A</v>
      </c>
      <c r="G239" s="22">
        <v>14365</v>
      </c>
      <c r="H239" s="7" t="str">
        <f t="shared" si="65"/>
        <v>N/A</v>
      </c>
      <c r="I239" s="8" t="s">
        <v>1747</v>
      </c>
      <c r="J239" s="8">
        <v>220.8</v>
      </c>
      <c r="K239" s="25" t="s">
        <v>213</v>
      </c>
      <c r="L239" s="91" t="str">
        <f t="shared" si="66"/>
        <v>N/A</v>
      </c>
    </row>
    <row r="240" spans="1:12" ht="25" x14ac:dyDescent="0.25">
      <c r="A240" s="123" t="s">
        <v>1076</v>
      </c>
      <c r="B240" s="21" t="s">
        <v>213</v>
      </c>
      <c r="C240" s="4" t="s">
        <v>1747</v>
      </c>
      <c r="D240" s="7" t="str">
        <f t="shared" si="63"/>
        <v>N/A</v>
      </c>
      <c r="E240" s="4">
        <v>92.387043532000007</v>
      </c>
      <c r="F240" s="7" t="str">
        <f t="shared" si="64"/>
        <v>N/A</v>
      </c>
      <c r="G240" s="4">
        <v>99.343015214000005</v>
      </c>
      <c r="H240" s="7" t="str">
        <f t="shared" si="65"/>
        <v>N/A</v>
      </c>
      <c r="I240" s="8" t="s">
        <v>1747</v>
      </c>
      <c r="J240" s="8">
        <v>7.5289999999999999</v>
      </c>
      <c r="K240" s="25" t="s">
        <v>213</v>
      </c>
      <c r="L240" s="91" t="str">
        <f t="shared" si="66"/>
        <v>N/A</v>
      </c>
    </row>
    <row r="241" spans="1:12" x14ac:dyDescent="0.25">
      <c r="A241" s="123" t="s">
        <v>1077</v>
      </c>
      <c r="B241" s="21" t="s">
        <v>213</v>
      </c>
      <c r="C241" s="22">
        <v>0</v>
      </c>
      <c r="D241" s="7" t="str">
        <f t="shared" si="63"/>
        <v>N/A</v>
      </c>
      <c r="E241" s="22">
        <v>4847</v>
      </c>
      <c r="F241" s="7" t="str">
        <f t="shared" si="64"/>
        <v>N/A</v>
      </c>
      <c r="G241" s="22">
        <v>14460</v>
      </c>
      <c r="H241" s="7" t="str">
        <f t="shared" si="65"/>
        <v>N/A</v>
      </c>
      <c r="I241" s="8" t="s">
        <v>1747</v>
      </c>
      <c r="J241" s="8">
        <v>198.3</v>
      </c>
      <c r="K241" s="25" t="s">
        <v>213</v>
      </c>
      <c r="L241" s="91" t="str">
        <f t="shared" si="66"/>
        <v>N/A</v>
      </c>
    </row>
    <row r="242" spans="1:12" ht="25" x14ac:dyDescent="0.25">
      <c r="A242" s="123" t="s">
        <v>1078</v>
      </c>
      <c r="B242" s="21" t="s">
        <v>213</v>
      </c>
      <c r="C242" s="4">
        <v>5.8412181929999996</v>
      </c>
      <c r="D242" s="7" t="str">
        <f t="shared" si="63"/>
        <v>N/A</v>
      </c>
      <c r="E242" s="4">
        <v>4.4415016293000003</v>
      </c>
      <c r="F242" s="7" t="str">
        <f t="shared" si="64"/>
        <v>N/A</v>
      </c>
      <c r="G242" s="4">
        <v>5.0787115933000004</v>
      </c>
      <c r="H242" s="7" t="str">
        <f t="shared" si="65"/>
        <v>N/A</v>
      </c>
      <c r="I242" s="8">
        <v>-24</v>
      </c>
      <c r="J242" s="8">
        <v>14.35</v>
      </c>
      <c r="K242" s="25" t="s">
        <v>213</v>
      </c>
      <c r="L242" s="91" t="str">
        <f t="shared" si="66"/>
        <v>N/A</v>
      </c>
    </row>
    <row r="243" spans="1:12" x14ac:dyDescent="0.25">
      <c r="A243" s="136" t="s">
        <v>1079</v>
      </c>
      <c r="B243" s="21" t="s">
        <v>213</v>
      </c>
      <c r="C243" s="22">
        <v>209881</v>
      </c>
      <c r="D243" s="7" t="str">
        <f>IF($B243="N/A","N/A",IF(C243&gt;10,"No",IF(C243&lt;-10,"No","Yes")))</f>
        <v>N/A</v>
      </c>
      <c r="E243" s="22">
        <v>205118</v>
      </c>
      <c r="F243" s="7" t="str">
        <f>IF($B243="N/A","N/A",IF(E243&gt;10,"No",IF(E243&lt;-10,"No","Yes")))</f>
        <v>N/A</v>
      </c>
      <c r="G243" s="22">
        <v>0</v>
      </c>
      <c r="H243" s="7" t="str">
        <f>IF($B243="N/A","N/A",IF(G243&gt;10,"No",IF(G243&lt;-10,"No","Yes")))</f>
        <v>N/A</v>
      </c>
      <c r="I243" s="8">
        <v>-2.27</v>
      </c>
      <c r="J243" s="8">
        <v>-100</v>
      </c>
      <c r="K243" s="25" t="s">
        <v>736</v>
      </c>
      <c r="L243" s="91" t="str">
        <f t="shared" ref="L243:L276" si="67">IF(J243="Div by 0", "N/A", IF(K243="N/A","N/A", IF(J243&gt;VALUE(MID(K243,1,2)), "No", IF(J243&lt;-1*VALUE(MID(K243,1,2)), "No", "Yes"))))</f>
        <v>No</v>
      </c>
    </row>
    <row r="244" spans="1:12" x14ac:dyDescent="0.25">
      <c r="A244" s="114" t="s">
        <v>1080</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736</v>
      </c>
      <c r="L244" s="91" t="str">
        <f t="shared" si="67"/>
        <v>N/A</v>
      </c>
    </row>
    <row r="245" spans="1:12" x14ac:dyDescent="0.25">
      <c r="A245" s="114" t="s">
        <v>1081</v>
      </c>
      <c r="B245" s="21" t="s">
        <v>213</v>
      </c>
      <c r="C245" s="4">
        <v>7.5582292100000004E-2</v>
      </c>
      <c r="D245" s="7" t="str">
        <f>IF($B245="N/A","N/A",IF(C245&gt;10,"No",IF(C245&lt;-10,"No","Yes")))</f>
        <v>N/A</v>
      </c>
      <c r="E245" s="4">
        <v>6.5350153199999997E-2</v>
      </c>
      <c r="F245" s="7" t="str">
        <f>IF($B245="N/A","N/A",IF(E245&gt;10,"No",IF(E245&lt;-10,"No","Yes")))</f>
        <v>N/A</v>
      </c>
      <c r="G245" s="4">
        <v>0</v>
      </c>
      <c r="H245" s="7" t="str">
        <f>IF($B245="N/A","N/A",IF(G245&gt;10,"No",IF(G245&lt;-10,"No","Yes")))</f>
        <v>N/A</v>
      </c>
      <c r="I245" s="8">
        <v>-13.5</v>
      </c>
      <c r="J245" s="8">
        <v>-100</v>
      </c>
      <c r="K245" s="25" t="s">
        <v>736</v>
      </c>
      <c r="L245" s="91" t="str">
        <f t="shared" si="67"/>
        <v>No</v>
      </c>
    </row>
    <row r="246" spans="1:12" x14ac:dyDescent="0.25">
      <c r="A246" s="114" t="s">
        <v>1082</v>
      </c>
      <c r="B246" s="21" t="s">
        <v>213</v>
      </c>
      <c r="C246" s="4">
        <v>9.0993029E-3</v>
      </c>
      <c r="D246" s="7" t="str">
        <f t="shared" ref="D246:D274" si="68">IF($B246="N/A","N/A",IF(C246&gt;10,"No",IF(C246&lt;-10,"No","Yes")))</f>
        <v>N/A</v>
      </c>
      <c r="E246" s="4">
        <v>6.6353703000000003E-3</v>
      </c>
      <c r="F246" s="7" t="str">
        <f t="shared" ref="F246:F274" si="69">IF($B246="N/A","N/A",IF(E246&gt;10,"No",IF(E246&lt;-10,"No","Yes")))</f>
        <v>N/A</v>
      </c>
      <c r="G246" s="4">
        <v>0</v>
      </c>
      <c r="H246" s="7" t="str">
        <f t="shared" ref="H246:H274" si="70">IF($B246="N/A","N/A",IF(G246&gt;10,"No",IF(G246&lt;-10,"No","Yes")))</f>
        <v>N/A</v>
      </c>
      <c r="I246" s="8">
        <v>-27.1</v>
      </c>
      <c r="J246" s="8">
        <v>-100</v>
      </c>
      <c r="K246" s="25" t="s">
        <v>736</v>
      </c>
      <c r="L246" s="91" t="str">
        <f t="shared" si="67"/>
        <v>No</v>
      </c>
    </row>
    <row r="247" spans="1:12" x14ac:dyDescent="0.25">
      <c r="A247" s="114" t="s">
        <v>1083</v>
      </c>
      <c r="B247" s="21" t="s">
        <v>213</v>
      </c>
      <c r="C247" s="4">
        <v>28.985119410999999</v>
      </c>
      <c r="D247" s="7" t="str">
        <f t="shared" si="68"/>
        <v>N/A</v>
      </c>
      <c r="E247" s="4">
        <v>27.840040094999999</v>
      </c>
      <c r="F247" s="7" t="str">
        <f t="shared" si="69"/>
        <v>N/A</v>
      </c>
      <c r="G247" s="4">
        <v>0</v>
      </c>
      <c r="H247" s="7" t="str">
        <f t="shared" si="70"/>
        <v>N/A</v>
      </c>
      <c r="I247" s="8">
        <v>-3.95</v>
      </c>
      <c r="J247" s="8">
        <v>-100</v>
      </c>
      <c r="K247" s="25" t="s">
        <v>736</v>
      </c>
      <c r="L247" s="91" t="str">
        <f t="shared" si="67"/>
        <v>No</v>
      </c>
    </row>
    <row r="248" spans="1:12" x14ac:dyDescent="0.25">
      <c r="A248" s="114" t="s">
        <v>1084</v>
      </c>
      <c r="B248" s="21" t="s">
        <v>213</v>
      </c>
      <c r="C248" s="4">
        <v>10.29011678</v>
      </c>
      <c r="D248" s="7" t="str">
        <f t="shared" si="68"/>
        <v>N/A</v>
      </c>
      <c r="E248" s="4">
        <v>15.202468823</v>
      </c>
      <c r="F248" s="7" t="str">
        <f t="shared" si="69"/>
        <v>N/A</v>
      </c>
      <c r="G248" s="4" t="s">
        <v>1747</v>
      </c>
      <c r="H248" s="7" t="str">
        <f t="shared" si="70"/>
        <v>N/A</v>
      </c>
      <c r="I248" s="8">
        <v>47.74</v>
      </c>
      <c r="J248" s="8" t="s">
        <v>1747</v>
      </c>
      <c r="K248" s="25" t="s">
        <v>736</v>
      </c>
      <c r="L248" s="91" t="str">
        <f t="shared" si="67"/>
        <v>N/A</v>
      </c>
    </row>
    <row r="249" spans="1:12" x14ac:dyDescent="0.25">
      <c r="A249" s="136" t="s">
        <v>1085</v>
      </c>
      <c r="B249" s="21" t="s">
        <v>213</v>
      </c>
      <c r="C249" s="22">
        <v>2713222</v>
      </c>
      <c r="D249" s="7" t="str">
        <f t="shared" si="68"/>
        <v>N/A</v>
      </c>
      <c r="E249" s="22">
        <v>2736808</v>
      </c>
      <c r="F249" s="7" t="str">
        <f t="shared" si="69"/>
        <v>N/A</v>
      </c>
      <c r="G249" s="22">
        <v>2666830</v>
      </c>
      <c r="H249" s="7" t="str">
        <f t="shared" si="70"/>
        <v>N/A</v>
      </c>
      <c r="I249" s="8">
        <v>0.86929999999999996</v>
      </c>
      <c r="J249" s="8">
        <v>-2.56</v>
      </c>
      <c r="K249" s="25" t="s">
        <v>736</v>
      </c>
      <c r="L249" s="91" t="str">
        <f t="shared" si="67"/>
        <v>Yes</v>
      </c>
    </row>
    <row r="250" spans="1:12" x14ac:dyDescent="0.25">
      <c r="A250" s="114" t="s">
        <v>1086</v>
      </c>
      <c r="B250" s="21" t="s">
        <v>213</v>
      </c>
      <c r="C250" s="4">
        <v>16.909699308</v>
      </c>
      <c r="D250" s="7" t="str">
        <f t="shared" si="68"/>
        <v>N/A</v>
      </c>
      <c r="E250" s="4">
        <v>16.853563285</v>
      </c>
      <c r="F250" s="7" t="str">
        <f t="shared" si="69"/>
        <v>N/A</v>
      </c>
      <c r="G250" s="4">
        <v>16.895784090999999</v>
      </c>
      <c r="H250" s="7" t="str">
        <f t="shared" si="70"/>
        <v>N/A</v>
      </c>
      <c r="I250" s="8">
        <v>-0.33200000000000002</v>
      </c>
      <c r="J250" s="8">
        <v>0.2505</v>
      </c>
      <c r="K250" s="25" t="s">
        <v>736</v>
      </c>
      <c r="L250" s="91" t="str">
        <f t="shared" si="67"/>
        <v>Yes</v>
      </c>
    </row>
    <row r="251" spans="1:12" x14ac:dyDescent="0.25">
      <c r="A251" s="114" t="s">
        <v>1087</v>
      </c>
      <c r="B251" s="21" t="s">
        <v>213</v>
      </c>
      <c r="C251" s="4">
        <v>29.899317095000001</v>
      </c>
      <c r="D251" s="7" t="str">
        <f t="shared" si="68"/>
        <v>N/A</v>
      </c>
      <c r="E251" s="4">
        <v>28.551767239</v>
      </c>
      <c r="F251" s="7" t="str">
        <f t="shared" si="69"/>
        <v>N/A</v>
      </c>
      <c r="G251" s="4">
        <v>27.077156524999999</v>
      </c>
      <c r="H251" s="7" t="str">
        <f t="shared" si="70"/>
        <v>N/A</v>
      </c>
      <c r="I251" s="8">
        <v>-4.51</v>
      </c>
      <c r="J251" s="8">
        <v>-5.16</v>
      </c>
      <c r="K251" s="25" t="s">
        <v>736</v>
      </c>
      <c r="L251" s="91" t="str">
        <f t="shared" si="67"/>
        <v>Yes</v>
      </c>
    </row>
    <row r="252" spans="1:12" x14ac:dyDescent="0.25">
      <c r="A252" s="114" t="s">
        <v>1088</v>
      </c>
      <c r="B252" s="21" t="s">
        <v>213</v>
      </c>
      <c r="C252" s="4">
        <v>65.490604589</v>
      </c>
      <c r="D252" s="7" t="str">
        <f t="shared" si="68"/>
        <v>N/A</v>
      </c>
      <c r="E252" s="4">
        <v>65.350853538999999</v>
      </c>
      <c r="F252" s="7" t="str">
        <f t="shared" si="69"/>
        <v>N/A</v>
      </c>
      <c r="G252" s="4">
        <v>63.961434914000002</v>
      </c>
      <c r="H252" s="7" t="str">
        <f t="shared" si="70"/>
        <v>N/A</v>
      </c>
      <c r="I252" s="8">
        <v>-0.21299999999999999</v>
      </c>
      <c r="J252" s="8">
        <v>-2.13</v>
      </c>
      <c r="K252" s="25" t="s">
        <v>736</v>
      </c>
      <c r="L252" s="91" t="str">
        <f t="shared" si="67"/>
        <v>Yes</v>
      </c>
    </row>
    <row r="253" spans="1:12" x14ac:dyDescent="0.25">
      <c r="A253" s="114" t="s">
        <v>1089</v>
      </c>
      <c r="B253" s="21" t="s">
        <v>213</v>
      </c>
      <c r="C253" s="4">
        <v>37.167779613999997</v>
      </c>
      <c r="D253" s="7" t="str">
        <f t="shared" si="68"/>
        <v>N/A</v>
      </c>
      <c r="E253" s="4">
        <v>39.114263496</v>
      </c>
      <c r="F253" s="7" t="str">
        <f t="shared" si="69"/>
        <v>N/A</v>
      </c>
      <c r="G253" s="4">
        <v>39.041856478</v>
      </c>
      <c r="H253" s="7" t="str">
        <f t="shared" si="70"/>
        <v>N/A</v>
      </c>
      <c r="I253" s="8">
        <v>5.2370000000000001</v>
      </c>
      <c r="J253" s="8">
        <v>-0.185</v>
      </c>
      <c r="K253" s="25" t="s">
        <v>736</v>
      </c>
      <c r="L253" s="91" t="str">
        <f t="shared" si="67"/>
        <v>Yes</v>
      </c>
    </row>
    <row r="254" spans="1:12" x14ac:dyDescent="0.25">
      <c r="A254" s="114" t="s">
        <v>1090</v>
      </c>
      <c r="B254" s="21" t="s">
        <v>213</v>
      </c>
      <c r="C254" s="4">
        <v>98.100155461</v>
      </c>
      <c r="D254" s="7" t="str">
        <f t="shared" si="68"/>
        <v>N/A</v>
      </c>
      <c r="E254" s="4">
        <v>98.293121037000006</v>
      </c>
      <c r="F254" s="7" t="str">
        <f t="shared" si="69"/>
        <v>N/A</v>
      </c>
      <c r="G254" s="4">
        <v>98.291042173999998</v>
      </c>
      <c r="H254" s="7" t="str">
        <f t="shared" si="70"/>
        <v>N/A</v>
      </c>
      <c r="I254" s="8">
        <v>0.19670000000000001</v>
      </c>
      <c r="J254" s="8">
        <v>-2E-3</v>
      </c>
      <c r="K254" s="25" t="s">
        <v>736</v>
      </c>
      <c r="L254" s="91" t="str">
        <f t="shared" si="67"/>
        <v>Yes</v>
      </c>
    </row>
    <row r="255" spans="1:12" x14ac:dyDescent="0.25">
      <c r="A255" s="114" t="s">
        <v>1091</v>
      </c>
      <c r="B255" s="21" t="s">
        <v>213</v>
      </c>
      <c r="C255" s="4">
        <v>99.999226011999994</v>
      </c>
      <c r="D255" s="7" t="str">
        <f t="shared" si="68"/>
        <v>N/A</v>
      </c>
      <c r="E255" s="4">
        <v>99.999853844</v>
      </c>
      <c r="F255" s="7" t="str">
        <f t="shared" si="69"/>
        <v>N/A</v>
      </c>
      <c r="G255" s="4">
        <v>100</v>
      </c>
      <c r="H255" s="7" t="str">
        <f t="shared" si="70"/>
        <v>N/A</v>
      </c>
      <c r="I255" s="8">
        <v>5.9999999999999995E-4</v>
      </c>
      <c r="J255" s="8">
        <v>1E-4</v>
      </c>
      <c r="K255" s="25" t="s">
        <v>736</v>
      </c>
      <c r="L255" s="91" t="str">
        <f>IF(J255="Div by 0", "N/A", IF(OR(J255="N/A",K255="N/A"),"N/A", IF(J255&gt;VALUE(MID(K255,1,2)), "No", IF(J255&lt;-1*VALUE(MID(K255,1,2)), "No", "Yes"))))</f>
        <v>Yes</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0</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209881</v>
      </c>
      <c r="D273" s="7" t="str">
        <f t="shared" si="68"/>
        <v>N/A</v>
      </c>
      <c r="E273" s="22">
        <v>205118</v>
      </c>
      <c r="F273" s="7" t="str">
        <f t="shared" si="69"/>
        <v>N/A</v>
      </c>
      <c r="G273" s="22">
        <v>0</v>
      </c>
      <c r="H273" s="7" t="str">
        <f t="shared" si="70"/>
        <v>N/A</v>
      </c>
      <c r="I273" s="8">
        <v>-2.27</v>
      </c>
      <c r="J273" s="8">
        <v>-100</v>
      </c>
      <c r="K273" s="25" t="s">
        <v>736</v>
      </c>
      <c r="L273" s="91" t="str">
        <f t="shared" si="67"/>
        <v>No</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736</v>
      </c>
      <c r="L275" s="91" t="str">
        <f t="shared" si="67"/>
        <v>N/A</v>
      </c>
    </row>
    <row r="276" spans="1:12" x14ac:dyDescent="0.25">
      <c r="A276" s="114" t="s">
        <v>155</v>
      </c>
      <c r="B276" s="25" t="s">
        <v>217</v>
      </c>
      <c r="C276" s="1">
        <v>0</v>
      </c>
      <c r="D276" s="7" t="str">
        <f t="shared" si="71"/>
        <v>Yes</v>
      </c>
      <c r="E276" s="1">
        <v>0</v>
      </c>
      <c r="F276" s="7" t="str">
        <f t="shared" si="72"/>
        <v>Yes</v>
      </c>
      <c r="G276" s="1">
        <v>0</v>
      </c>
      <c r="H276" s="7" t="str">
        <f t="shared" si="73"/>
        <v>Yes</v>
      </c>
      <c r="I276" s="8" t="s">
        <v>1747</v>
      </c>
      <c r="J276" s="8" t="s">
        <v>1747</v>
      </c>
      <c r="K276" s="25" t="s">
        <v>736</v>
      </c>
      <c r="L276" s="91" t="str">
        <f t="shared" si="67"/>
        <v>N/A</v>
      </c>
    </row>
    <row r="277" spans="1:12" x14ac:dyDescent="0.25">
      <c r="A277" s="123" t="s">
        <v>690</v>
      </c>
      <c r="B277" s="1" t="s">
        <v>213</v>
      </c>
      <c r="C277" s="1">
        <v>4630353</v>
      </c>
      <c r="D277" s="7" t="str">
        <f t="shared" ref="D277:D284" si="74">IF($B277="N/A","N/A",IF(C277&gt;10,"No",IF(C277&lt;-10,"No","Yes")))</f>
        <v>N/A</v>
      </c>
      <c r="E277" s="1">
        <v>4684823</v>
      </c>
      <c r="F277" s="7" t="str">
        <f t="shared" ref="F277:F278" si="75">IF($B277="N/A","N/A",IF(E277&gt;10,"No",IF(E277&lt;-10,"No","Yes")))</f>
        <v>N/A</v>
      </c>
      <c r="G277" s="1">
        <v>4665572</v>
      </c>
      <c r="H277" s="7" t="str">
        <f t="shared" ref="H277:H278" si="76">IF($B277="N/A","N/A",IF(G277&gt;10,"No",IF(G277&lt;-10,"No","Yes")))</f>
        <v>N/A</v>
      </c>
      <c r="I277" s="8">
        <v>1.1759999999999999</v>
      </c>
      <c r="J277" s="8">
        <v>-0.41099999999999998</v>
      </c>
      <c r="K277" s="1" t="s">
        <v>213</v>
      </c>
      <c r="L277" s="91" t="str">
        <f t="shared" ref="L277:L278" si="77">IF(J277="Div by 0", "N/A", IF(K277="N/A","N/A", IF(J277&gt;VALUE(MID(K277,1,2)), "No", IF(J277&lt;-1*VALUE(MID(K277,1,2)), "No", "Yes"))))</f>
        <v>N/A</v>
      </c>
    </row>
    <row r="278" spans="1:12" x14ac:dyDescent="0.25">
      <c r="A278" s="123" t="s">
        <v>691</v>
      </c>
      <c r="B278" s="1" t="s">
        <v>213</v>
      </c>
      <c r="C278" s="1">
        <v>3615125.5833000001</v>
      </c>
      <c r="D278" s="7" t="str">
        <f t="shared" si="74"/>
        <v>N/A</v>
      </c>
      <c r="E278" s="1">
        <v>3671451.25</v>
      </c>
      <c r="F278" s="7" t="str">
        <f t="shared" si="75"/>
        <v>N/A</v>
      </c>
      <c r="G278" s="1">
        <v>3658896.6666999999</v>
      </c>
      <c r="H278" s="7" t="str">
        <f t="shared" si="76"/>
        <v>N/A</v>
      </c>
      <c r="I278" s="8">
        <v>1.5580000000000001</v>
      </c>
      <c r="J278" s="8">
        <v>-0.34200000000000003</v>
      </c>
      <c r="K278" s="1" t="s">
        <v>213</v>
      </c>
      <c r="L278" s="91" t="str">
        <f t="shared" si="77"/>
        <v>N/A</v>
      </c>
    </row>
    <row r="279" spans="1:12" x14ac:dyDescent="0.25">
      <c r="A279" s="123" t="s">
        <v>692</v>
      </c>
      <c r="B279" s="1" t="s">
        <v>213</v>
      </c>
      <c r="C279" s="1">
        <v>88641</v>
      </c>
      <c r="D279" s="7" t="str">
        <f t="shared" si="74"/>
        <v>N/A</v>
      </c>
      <c r="E279" s="1">
        <v>86970</v>
      </c>
      <c r="F279" s="7" t="str">
        <f t="shared" ref="F279:F284" si="78">IF($B279="N/A","N/A",IF(E279&gt;10,"No",IF(E279&lt;-10,"No","Yes")))</f>
        <v>N/A</v>
      </c>
      <c r="G279" s="1">
        <v>87204</v>
      </c>
      <c r="H279" s="7" t="str">
        <f t="shared" ref="H279:H284" si="79">IF($B279="N/A","N/A",IF(G279&gt;10,"No",IF(G279&lt;-10,"No","Yes")))</f>
        <v>N/A</v>
      </c>
      <c r="I279" s="8">
        <v>-1.89</v>
      </c>
      <c r="J279" s="8">
        <v>0.26910000000000001</v>
      </c>
      <c r="K279" s="1" t="s">
        <v>213</v>
      </c>
      <c r="L279" s="91" t="str">
        <f t="shared" ref="L279:L285" si="80">IF(J279="Div by 0", "N/A", IF(K279="N/A","N/A", IF(J279&gt;VALUE(MID(K279,1,2)), "No", IF(J279&lt;-1*VALUE(MID(K279,1,2)), "No", "Yes"))))</f>
        <v>N/A</v>
      </c>
    </row>
    <row r="280" spans="1:12" x14ac:dyDescent="0.25">
      <c r="A280" s="123" t="s">
        <v>693</v>
      </c>
      <c r="B280" s="1" t="s">
        <v>213</v>
      </c>
      <c r="C280" s="1">
        <v>89539</v>
      </c>
      <c r="D280" s="7" t="str">
        <f t="shared" si="74"/>
        <v>N/A</v>
      </c>
      <c r="E280" s="1">
        <v>87816</v>
      </c>
      <c r="F280" s="7" t="str">
        <f t="shared" si="78"/>
        <v>N/A</v>
      </c>
      <c r="G280" s="1">
        <v>88237</v>
      </c>
      <c r="H280" s="7" t="str">
        <f t="shared" si="79"/>
        <v>N/A</v>
      </c>
      <c r="I280" s="8">
        <v>-1.92</v>
      </c>
      <c r="J280" s="8">
        <v>0.47939999999999999</v>
      </c>
      <c r="K280" s="1" t="s">
        <v>213</v>
      </c>
      <c r="L280" s="91" t="str">
        <f t="shared" si="80"/>
        <v>N/A</v>
      </c>
    </row>
    <row r="281" spans="1:12" x14ac:dyDescent="0.25">
      <c r="A281" s="123" t="s">
        <v>694</v>
      </c>
      <c r="B281" s="1" t="s">
        <v>213</v>
      </c>
      <c r="C281" s="1">
        <v>9736.6666667000009</v>
      </c>
      <c r="D281" s="7" t="str">
        <f t="shared" si="74"/>
        <v>N/A</v>
      </c>
      <c r="E281" s="1">
        <v>9804.4166667000009</v>
      </c>
      <c r="F281" s="7" t="str">
        <f t="shared" si="78"/>
        <v>N/A</v>
      </c>
      <c r="G281" s="1">
        <v>9803.5833332999991</v>
      </c>
      <c r="H281" s="7" t="str">
        <f t="shared" si="79"/>
        <v>N/A</v>
      </c>
      <c r="I281" s="8">
        <v>0.69579999999999997</v>
      </c>
      <c r="J281" s="8">
        <v>-8.0000000000000002E-3</v>
      </c>
      <c r="K281" s="1" t="s">
        <v>213</v>
      </c>
      <c r="L281" s="91" t="str">
        <f t="shared" si="80"/>
        <v>N/A</v>
      </c>
    </row>
    <row r="282" spans="1:12" x14ac:dyDescent="0.25">
      <c r="A282" s="123" t="s">
        <v>695</v>
      </c>
      <c r="B282" s="1" t="s">
        <v>213</v>
      </c>
      <c r="C282" s="1">
        <v>236503</v>
      </c>
      <c r="D282" s="7" t="str">
        <f t="shared" si="74"/>
        <v>N/A</v>
      </c>
      <c r="E282" s="1">
        <v>251235</v>
      </c>
      <c r="F282" s="7" t="str">
        <f t="shared" si="78"/>
        <v>N/A</v>
      </c>
      <c r="G282" s="1">
        <v>261680</v>
      </c>
      <c r="H282" s="7" t="str">
        <f t="shared" si="79"/>
        <v>N/A</v>
      </c>
      <c r="I282" s="8">
        <v>6.2290000000000001</v>
      </c>
      <c r="J282" s="8">
        <v>4.157</v>
      </c>
      <c r="K282" s="1" t="s">
        <v>213</v>
      </c>
      <c r="L282" s="91" t="str">
        <f t="shared" si="80"/>
        <v>N/A</v>
      </c>
    </row>
    <row r="283" spans="1:12" x14ac:dyDescent="0.25">
      <c r="A283" s="123" t="s">
        <v>696</v>
      </c>
      <c r="B283" s="1" t="s">
        <v>213</v>
      </c>
      <c r="C283" s="1">
        <v>262261</v>
      </c>
      <c r="D283" s="7" t="str">
        <f t="shared" si="74"/>
        <v>N/A</v>
      </c>
      <c r="E283" s="1">
        <v>283735</v>
      </c>
      <c r="F283" s="7" t="str">
        <f t="shared" si="78"/>
        <v>N/A</v>
      </c>
      <c r="G283" s="1">
        <v>291942</v>
      </c>
      <c r="H283" s="7" t="str">
        <f t="shared" si="79"/>
        <v>N/A</v>
      </c>
      <c r="I283" s="8">
        <v>8.1880000000000006</v>
      </c>
      <c r="J283" s="8">
        <v>2.8919999999999999</v>
      </c>
      <c r="K283" s="1" t="s">
        <v>213</v>
      </c>
      <c r="L283" s="91" t="str">
        <f t="shared" si="80"/>
        <v>N/A</v>
      </c>
    </row>
    <row r="284" spans="1:12" x14ac:dyDescent="0.25">
      <c r="A284" s="123" t="s">
        <v>697</v>
      </c>
      <c r="B284" s="1" t="s">
        <v>213</v>
      </c>
      <c r="C284" s="1">
        <v>215640.41667000001</v>
      </c>
      <c r="D284" s="7" t="str">
        <f t="shared" si="74"/>
        <v>N/A</v>
      </c>
      <c r="E284" s="1">
        <v>225520.33332999999</v>
      </c>
      <c r="F284" s="7" t="str">
        <f t="shared" si="78"/>
        <v>N/A</v>
      </c>
      <c r="G284" s="1">
        <v>232877.16667000001</v>
      </c>
      <c r="H284" s="7" t="str">
        <f t="shared" si="79"/>
        <v>N/A</v>
      </c>
      <c r="I284" s="8">
        <v>4.5819999999999999</v>
      </c>
      <c r="J284" s="8">
        <v>3.262</v>
      </c>
      <c r="K284" s="1" t="s">
        <v>213</v>
      </c>
      <c r="L284" s="91" t="str">
        <f t="shared" si="80"/>
        <v>N/A</v>
      </c>
    </row>
    <row r="285" spans="1:12" x14ac:dyDescent="0.25">
      <c r="A285" s="123" t="s">
        <v>402</v>
      </c>
      <c r="B285" s="21" t="s">
        <v>290</v>
      </c>
      <c r="C285" s="4">
        <v>33.017587749999997</v>
      </c>
      <c r="D285" s="7" t="str">
        <f>IF($B285="N/A","N/A",IF(C285&lt;=40,"Yes","No"))</f>
        <v>Yes</v>
      </c>
      <c r="E285" s="4">
        <v>33.891045755</v>
      </c>
      <c r="F285" s="7" t="str">
        <f>IF($B285="N/A","N/A",IF(E285&lt;=40,"Yes","No"))</f>
        <v>Yes</v>
      </c>
      <c r="G285" s="4">
        <v>34.660153539</v>
      </c>
      <c r="H285" s="7" t="str">
        <f>IF($B285="N/A","N/A",IF(G285&lt;=40,"Yes","No"))</f>
        <v>Yes</v>
      </c>
      <c r="I285" s="8">
        <v>2.645</v>
      </c>
      <c r="J285" s="8">
        <v>2.2690000000000001</v>
      </c>
      <c r="K285" s="25" t="s">
        <v>738</v>
      </c>
      <c r="L285" s="91" t="str">
        <f t="shared" si="80"/>
        <v>Yes</v>
      </c>
    </row>
    <row r="286" spans="1:12" x14ac:dyDescent="0.25">
      <c r="A286" s="123" t="s">
        <v>698</v>
      </c>
      <c r="B286" s="1" t="s">
        <v>213</v>
      </c>
      <c r="C286" s="1">
        <v>291</v>
      </c>
      <c r="D286" s="7" t="str">
        <f t="shared" ref="D286:D304" si="81">IF($B286="N/A","N/A",IF(C286&gt;10,"No",IF(C286&lt;-10,"No","Yes")))</f>
        <v>N/A</v>
      </c>
      <c r="E286" s="1">
        <v>90</v>
      </c>
      <c r="F286" s="7" t="str">
        <f t="shared" ref="F286:F287" si="82">IF($B286="N/A","N/A",IF(E286&gt;10,"No",IF(E286&lt;-10,"No","Yes")))</f>
        <v>N/A</v>
      </c>
      <c r="G286" s="1">
        <v>74</v>
      </c>
      <c r="H286" s="7" t="str">
        <f t="shared" ref="H286:H287" si="83">IF($B286="N/A","N/A",IF(G286&gt;10,"No",IF(G286&lt;-10,"No","Yes")))</f>
        <v>N/A</v>
      </c>
      <c r="I286" s="8">
        <v>-69.099999999999994</v>
      </c>
      <c r="J286" s="8">
        <v>-17.8</v>
      </c>
      <c r="K286" s="1" t="s">
        <v>213</v>
      </c>
      <c r="L286" s="91" t="str">
        <f t="shared" ref="L286:L287" si="84">IF(J286="Div by 0", "N/A", IF(K286="N/A","N/A", IF(J286&gt;VALUE(MID(K286,1,2)), "No", IF(J286&lt;-1*VALUE(MID(K286,1,2)), "No", "Yes"))))</f>
        <v>N/A</v>
      </c>
    </row>
    <row r="287" spans="1:12" x14ac:dyDescent="0.25">
      <c r="A287" s="123" t="s">
        <v>699</v>
      </c>
      <c r="B287" s="1" t="s">
        <v>213</v>
      </c>
      <c r="C287" s="1">
        <v>43.75</v>
      </c>
      <c r="D287" s="7" t="str">
        <f t="shared" si="81"/>
        <v>N/A</v>
      </c>
      <c r="E287" s="1">
        <v>11.916666666999999</v>
      </c>
      <c r="F287" s="7" t="str">
        <f t="shared" si="82"/>
        <v>N/A</v>
      </c>
      <c r="G287" s="1">
        <v>11.166666666999999</v>
      </c>
      <c r="H287" s="7" t="str">
        <f t="shared" si="83"/>
        <v>N/A</v>
      </c>
      <c r="I287" s="8">
        <v>-72.8</v>
      </c>
      <c r="J287" s="8">
        <v>-6.29</v>
      </c>
      <c r="K287" s="1" t="s">
        <v>213</v>
      </c>
      <c r="L287" s="91" t="str">
        <f t="shared" si="84"/>
        <v>N/A</v>
      </c>
    </row>
    <row r="288" spans="1:12" x14ac:dyDescent="0.25">
      <c r="A288" s="123" t="s">
        <v>700</v>
      </c>
      <c r="B288" s="1" t="s">
        <v>213</v>
      </c>
      <c r="C288" s="1">
        <v>70919</v>
      </c>
      <c r="D288" s="7" t="str">
        <f t="shared" si="81"/>
        <v>N/A</v>
      </c>
      <c r="E288" s="1">
        <v>74177</v>
      </c>
      <c r="F288" s="7" t="str">
        <f t="shared" ref="F288:F289" si="85">IF($B288="N/A","N/A",IF(E288&gt;10,"No",IF(E288&lt;-10,"No","Yes")))</f>
        <v>N/A</v>
      </c>
      <c r="G288" s="1">
        <v>76085</v>
      </c>
      <c r="H288" s="7" t="str">
        <f t="shared" ref="H288:H289" si="86">IF($B288="N/A","N/A",IF(G288&gt;10,"No",IF(G288&lt;-10,"No","Yes")))</f>
        <v>N/A</v>
      </c>
      <c r="I288" s="8">
        <v>4.5940000000000003</v>
      </c>
      <c r="J288" s="8">
        <v>2.5720000000000001</v>
      </c>
      <c r="K288" s="1" t="s">
        <v>213</v>
      </c>
      <c r="L288" s="91" t="str">
        <f t="shared" ref="L288:L289" si="87">IF(J288="Div by 0", "N/A", IF(K288="N/A","N/A", IF(J288&gt;VALUE(MID(K288,1,2)), "No", IF(J288&lt;-1*VALUE(MID(K288,1,2)), "No", "Yes"))))</f>
        <v>N/A</v>
      </c>
    </row>
    <row r="289" spans="1:12" x14ac:dyDescent="0.25">
      <c r="A289" s="123" t="s">
        <v>712</v>
      </c>
      <c r="B289" s="1" t="s">
        <v>213</v>
      </c>
      <c r="C289" s="1">
        <v>55532.166666999998</v>
      </c>
      <c r="D289" s="7" t="str">
        <f t="shared" si="81"/>
        <v>N/A</v>
      </c>
      <c r="E289" s="1">
        <v>57349.583333000002</v>
      </c>
      <c r="F289" s="7" t="str">
        <f t="shared" si="85"/>
        <v>N/A</v>
      </c>
      <c r="G289" s="1">
        <v>59046.166666999998</v>
      </c>
      <c r="H289" s="7" t="str">
        <f t="shared" si="86"/>
        <v>N/A</v>
      </c>
      <c r="I289" s="8">
        <v>3.2730000000000001</v>
      </c>
      <c r="J289" s="8">
        <v>2.9580000000000002</v>
      </c>
      <c r="K289" s="1" t="s">
        <v>213</v>
      </c>
      <c r="L289" s="91" t="str">
        <f t="shared" si="87"/>
        <v>N/A</v>
      </c>
    </row>
    <row r="290" spans="1:12" x14ac:dyDescent="0.25">
      <c r="A290" s="123" t="s">
        <v>701</v>
      </c>
      <c r="B290" s="1" t="s">
        <v>213</v>
      </c>
      <c r="C290" s="1">
        <v>170830</v>
      </c>
      <c r="D290" s="7" t="str">
        <f t="shared" si="81"/>
        <v>N/A</v>
      </c>
      <c r="E290" s="1">
        <v>167029</v>
      </c>
      <c r="F290" s="7" t="str">
        <f t="shared" ref="F290:F304" si="88">IF($B290="N/A","N/A",IF(E290&gt;10,"No",IF(E290&lt;-10,"No","Yes")))</f>
        <v>N/A</v>
      </c>
      <c r="G290" s="1">
        <v>160738</v>
      </c>
      <c r="H290" s="7" t="str">
        <f t="shared" ref="H290:H304" si="89">IF($B290="N/A","N/A",IF(G290&gt;10,"No",IF(G290&lt;-10,"No","Yes")))</f>
        <v>N/A</v>
      </c>
      <c r="I290" s="8">
        <v>-2.23</v>
      </c>
      <c r="J290" s="8">
        <v>-3.77</v>
      </c>
      <c r="K290" s="1" t="s">
        <v>213</v>
      </c>
      <c r="L290" s="91" t="str">
        <f t="shared" ref="L290:L301" si="90">IF(J290="Div by 0", "N/A", IF(K290="N/A","N/A", IF(J290&gt;VALUE(MID(K290,1,2)), "No", IF(J290&lt;-1*VALUE(MID(K290,1,2)), "No", "Yes"))))</f>
        <v>N/A</v>
      </c>
    </row>
    <row r="291" spans="1:12" x14ac:dyDescent="0.25">
      <c r="A291" s="123" t="s">
        <v>702</v>
      </c>
      <c r="B291" s="1" t="s">
        <v>213</v>
      </c>
      <c r="C291" s="1">
        <v>209881</v>
      </c>
      <c r="D291" s="7" t="str">
        <f t="shared" si="81"/>
        <v>N/A</v>
      </c>
      <c r="E291" s="1">
        <v>205118</v>
      </c>
      <c r="F291" s="7" t="str">
        <f t="shared" si="88"/>
        <v>N/A</v>
      </c>
      <c r="G291" s="1">
        <v>198215</v>
      </c>
      <c r="H291" s="7" t="str">
        <f t="shared" si="89"/>
        <v>N/A</v>
      </c>
      <c r="I291" s="8">
        <v>-2.27</v>
      </c>
      <c r="J291" s="8">
        <v>-3.37</v>
      </c>
      <c r="K291" s="1" t="s">
        <v>213</v>
      </c>
      <c r="L291" s="91" t="str">
        <f t="shared" si="90"/>
        <v>N/A</v>
      </c>
    </row>
    <row r="292" spans="1:12" x14ac:dyDescent="0.25">
      <c r="A292" s="123" t="s">
        <v>720</v>
      </c>
      <c r="B292" s="21" t="s">
        <v>213</v>
      </c>
      <c r="C292" s="9">
        <v>1.2864432699999999E-2</v>
      </c>
      <c r="D292" s="7" t="str">
        <f t="shared" si="81"/>
        <v>N/A</v>
      </c>
      <c r="E292" s="9">
        <v>1.950097E-3</v>
      </c>
      <c r="F292" s="7" t="str">
        <f t="shared" si="88"/>
        <v>N/A</v>
      </c>
      <c r="G292" s="9">
        <v>5.0450270000000001E-4</v>
      </c>
      <c r="H292" s="7" t="str">
        <f t="shared" si="89"/>
        <v>N/A</v>
      </c>
      <c r="I292" s="8">
        <v>-84.8</v>
      </c>
      <c r="J292" s="8">
        <v>-74.099999999999994</v>
      </c>
      <c r="K292" s="21" t="s">
        <v>213</v>
      </c>
      <c r="L292" s="91" t="str">
        <f t="shared" si="90"/>
        <v>N/A</v>
      </c>
    </row>
    <row r="293" spans="1:12" x14ac:dyDescent="0.25">
      <c r="A293" s="123" t="s">
        <v>713</v>
      </c>
      <c r="B293" s="1" t="s">
        <v>213</v>
      </c>
      <c r="C293" s="1">
        <v>128721.16667000001</v>
      </c>
      <c r="D293" s="7" t="str">
        <f t="shared" si="81"/>
        <v>N/A</v>
      </c>
      <c r="E293" s="1">
        <v>124286.33332999999</v>
      </c>
      <c r="F293" s="7" t="str">
        <f t="shared" si="88"/>
        <v>N/A</v>
      </c>
      <c r="G293" s="1">
        <v>112102.91667000001</v>
      </c>
      <c r="H293" s="7" t="str">
        <f t="shared" si="89"/>
        <v>N/A</v>
      </c>
      <c r="I293" s="8">
        <v>-3.45</v>
      </c>
      <c r="J293" s="8">
        <v>-9.8000000000000007</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3398</v>
      </c>
      <c r="D296" s="7" t="str">
        <f t="shared" si="81"/>
        <v>N/A</v>
      </c>
      <c r="E296" s="1">
        <v>2877</v>
      </c>
      <c r="F296" s="7" t="str">
        <f t="shared" si="88"/>
        <v>N/A</v>
      </c>
      <c r="G296" s="1">
        <v>2557</v>
      </c>
      <c r="H296" s="7" t="str">
        <f t="shared" si="89"/>
        <v>N/A</v>
      </c>
      <c r="I296" s="8">
        <v>-15.3</v>
      </c>
      <c r="J296" s="8">
        <v>-11.1</v>
      </c>
      <c r="K296" s="1" t="s">
        <v>213</v>
      </c>
      <c r="L296" s="91" t="str">
        <f t="shared" si="90"/>
        <v>N/A</v>
      </c>
    </row>
    <row r="297" spans="1:12" x14ac:dyDescent="0.25">
      <c r="A297" s="123" t="s">
        <v>715</v>
      </c>
      <c r="B297" s="1" t="s">
        <v>213</v>
      </c>
      <c r="C297" s="1">
        <v>1781.1666667</v>
      </c>
      <c r="D297" s="7" t="str">
        <f t="shared" si="81"/>
        <v>N/A</v>
      </c>
      <c r="E297" s="1">
        <v>1423</v>
      </c>
      <c r="F297" s="7" t="str">
        <f t="shared" si="88"/>
        <v>N/A</v>
      </c>
      <c r="G297" s="1">
        <v>1333.5</v>
      </c>
      <c r="H297" s="7" t="str">
        <f t="shared" si="89"/>
        <v>N/A</v>
      </c>
      <c r="I297" s="8">
        <v>-20.100000000000001</v>
      </c>
      <c r="J297" s="8">
        <v>-6.29</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498262</v>
      </c>
      <c r="D309" s="1" t="s">
        <v>213</v>
      </c>
      <c r="E309" s="1">
        <v>508160</v>
      </c>
      <c r="F309" s="1" t="s">
        <v>213</v>
      </c>
      <c r="G309" s="1">
        <v>512113</v>
      </c>
      <c r="H309" s="1" t="s">
        <v>213</v>
      </c>
      <c r="I309" s="8">
        <v>1.9870000000000001</v>
      </c>
      <c r="J309" s="8">
        <v>0.77790000000000004</v>
      </c>
      <c r="K309" s="1" t="s">
        <v>213</v>
      </c>
      <c r="L309" s="91" t="str">
        <f>IF(J309="Div by 0", "N/A", IF(K309="N/A","N/A", IF(J309&gt;VALUE(MID(K309,1,2)), "No", IF(J309&lt;-1*VALUE(MID(K309,1,2)), "No", "Yes"))))</f>
        <v>N/A</v>
      </c>
    </row>
    <row r="310" spans="1:12" x14ac:dyDescent="0.25">
      <c r="A310" s="141" t="s">
        <v>73</v>
      </c>
      <c r="B310" s="21" t="s">
        <v>213</v>
      </c>
      <c r="C310" s="22">
        <v>4024338</v>
      </c>
      <c r="D310" s="7" t="str">
        <f>IF($B310="N/A","N/A",IF(C310&gt;10,"No",IF(C310&lt;-10,"No","Yes")))</f>
        <v>N/A</v>
      </c>
      <c r="E310" s="22">
        <v>4082884</v>
      </c>
      <c r="F310" s="7" t="str">
        <f>IF($B310="N/A","N/A",IF(E310&gt;10,"No",IF(E310&lt;-10,"No","Yes")))</f>
        <v>N/A</v>
      </c>
      <c r="G310" s="22">
        <v>4072168</v>
      </c>
      <c r="H310" s="7" t="str">
        <f>IF($B310="N/A","N/A",IF(G310&gt;10,"No",IF(G310&lt;-10,"No","Yes")))</f>
        <v>N/A</v>
      </c>
      <c r="I310" s="8">
        <v>1.4550000000000001</v>
      </c>
      <c r="J310" s="8">
        <v>-0.26200000000000001</v>
      </c>
      <c r="K310" s="25" t="s">
        <v>738</v>
      </c>
      <c r="L310" s="91" t="str">
        <f t="shared" ref="L310:L339" si="92">IF(J310="Div by 0", "N/A", IF(K310="N/A","N/A", IF(J310&gt;VALUE(MID(K310,1,2)), "No", IF(J310&lt;-1*VALUE(MID(K310,1,2)), "No", "Yes"))))</f>
        <v>Yes</v>
      </c>
    </row>
    <row r="311" spans="1:12" x14ac:dyDescent="0.25">
      <c r="A311" s="140" t="s">
        <v>182</v>
      </c>
      <c r="B311" s="21" t="s">
        <v>213</v>
      </c>
      <c r="C311" s="22">
        <v>411015</v>
      </c>
      <c r="D311" s="7" t="str">
        <f t="shared" ref="D311:D314" si="93">IF($B311="N/A","N/A",IF(C311&gt;10,"No",IF(C311&lt;-10,"No","Yes")))</f>
        <v>N/A</v>
      </c>
      <c r="E311" s="22">
        <v>421435</v>
      </c>
      <c r="F311" s="7" t="str">
        <f t="shared" ref="F311:F314" si="94">IF($B311="N/A","N/A",IF(E311&gt;10,"No",IF(E311&lt;-10,"No","Yes")))</f>
        <v>N/A</v>
      </c>
      <c r="G311" s="22">
        <v>425949</v>
      </c>
      <c r="H311" s="7" t="str">
        <f t="shared" ref="H311:H314" si="95">IF($B311="N/A","N/A",IF(G311&gt;10,"No",IF(G311&lt;-10,"No","Yes")))</f>
        <v>N/A</v>
      </c>
      <c r="I311" s="8">
        <v>2.5350000000000001</v>
      </c>
      <c r="J311" s="8">
        <v>1.071</v>
      </c>
      <c r="K311" s="25" t="s">
        <v>738</v>
      </c>
      <c r="L311" s="91" t="str">
        <f>IF(J311="Div by 0", "N/A", IF(OR(J311="N/A",K311="N/A"),"N/A", IF(J311&gt;VALUE(MID(K311,1,2)), "No", IF(J311&lt;-1*VALUE(MID(K311,1,2)), "No", "Yes"))))</f>
        <v>Yes</v>
      </c>
    </row>
    <row r="312" spans="1:12" x14ac:dyDescent="0.25">
      <c r="A312" s="140" t="s">
        <v>183</v>
      </c>
      <c r="B312" s="21" t="s">
        <v>213</v>
      </c>
      <c r="C312" s="22">
        <v>639553</v>
      </c>
      <c r="D312" s="7" t="str">
        <f t="shared" si="93"/>
        <v>N/A</v>
      </c>
      <c r="E312" s="22">
        <v>656053</v>
      </c>
      <c r="F312" s="7" t="str">
        <f t="shared" si="94"/>
        <v>N/A</v>
      </c>
      <c r="G312" s="22">
        <v>674340</v>
      </c>
      <c r="H312" s="7" t="str">
        <f t="shared" si="95"/>
        <v>N/A</v>
      </c>
      <c r="I312" s="8">
        <v>2.58</v>
      </c>
      <c r="J312" s="8">
        <v>2.7869999999999999</v>
      </c>
      <c r="K312" s="25" t="s">
        <v>738</v>
      </c>
      <c r="L312" s="91" t="str">
        <f t="shared" ref="L312:L314" si="96">IF(J312="Div by 0", "N/A", IF(OR(J312="N/A",K312="N/A"),"N/A", IF(J312&gt;VALUE(MID(K312,1,2)), "No", IF(J312&lt;-1*VALUE(MID(K312,1,2)), "No", "Yes"))))</f>
        <v>Yes</v>
      </c>
    </row>
    <row r="313" spans="1:12" x14ac:dyDescent="0.25">
      <c r="A313" s="140" t="s">
        <v>184</v>
      </c>
      <c r="B313" s="21" t="s">
        <v>213</v>
      </c>
      <c r="C313" s="22">
        <v>2595905</v>
      </c>
      <c r="D313" s="7" t="str">
        <f t="shared" si="93"/>
        <v>N/A</v>
      </c>
      <c r="E313" s="22">
        <v>2612614</v>
      </c>
      <c r="F313" s="7" t="str">
        <f t="shared" si="94"/>
        <v>N/A</v>
      </c>
      <c r="G313" s="22">
        <v>2591517</v>
      </c>
      <c r="H313" s="7" t="str">
        <f t="shared" si="95"/>
        <v>N/A</v>
      </c>
      <c r="I313" s="8">
        <v>0.64370000000000005</v>
      </c>
      <c r="J313" s="8">
        <v>-0.80800000000000005</v>
      </c>
      <c r="K313" s="25" t="s">
        <v>738</v>
      </c>
      <c r="L313" s="91" t="str">
        <f t="shared" si="96"/>
        <v>Yes</v>
      </c>
    </row>
    <row r="314" spans="1:12" x14ac:dyDescent="0.25">
      <c r="A314" s="137" t="s">
        <v>185</v>
      </c>
      <c r="B314" s="21" t="s">
        <v>213</v>
      </c>
      <c r="C314" s="22">
        <v>377865</v>
      </c>
      <c r="D314" s="7" t="str">
        <f t="shared" si="93"/>
        <v>N/A</v>
      </c>
      <c r="E314" s="22">
        <v>392782</v>
      </c>
      <c r="F314" s="7" t="str">
        <f t="shared" si="94"/>
        <v>N/A</v>
      </c>
      <c r="G314" s="22">
        <v>380362</v>
      </c>
      <c r="H314" s="7" t="str">
        <f t="shared" si="95"/>
        <v>N/A</v>
      </c>
      <c r="I314" s="8">
        <v>3.948</v>
      </c>
      <c r="J314" s="8">
        <v>-3.16</v>
      </c>
      <c r="K314" s="25" t="s">
        <v>738</v>
      </c>
      <c r="L314" s="91" t="str">
        <f t="shared" si="96"/>
        <v>Yes</v>
      </c>
    </row>
    <row r="315" spans="1:12" x14ac:dyDescent="0.25">
      <c r="A315" s="140" t="s">
        <v>1110</v>
      </c>
      <c r="B315" s="9" t="s">
        <v>213</v>
      </c>
      <c r="C315" s="22">
        <v>2704096</v>
      </c>
      <c r="D315" s="5" t="str">
        <f t="shared" ref="D315:F318" si="97">IF($B315="N/A","N/A",IF(C315&lt;0,"No","Yes"))</f>
        <v>N/A</v>
      </c>
      <c r="E315" s="22">
        <v>2728096</v>
      </c>
      <c r="F315" s="5" t="str">
        <f t="shared" si="97"/>
        <v>N/A</v>
      </c>
      <c r="G315" s="22">
        <v>2712703</v>
      </c>
      <c r="H315" s="5" t="str">
        <f t="shared" ref="H315:H318" si="98">IF($B315="N/A","N/A",IF(G315&lt;0,"No","Yes"))</f>
        <v>N/A</v>
      </c>
      <c r="I315" s="8">
        <v>0.88749999999999996</v>
      </c>
      <c r="J315" s="8">
        <v>-0.56399999999999995</v>
      </c>
      <c r="K315" s="1" t="s">
        <v>737</v>
      </c>
      <c r="L315" s="91" t="str">
        <f>IF(J315="Div by 0", "N/A", IF(OR(J315="N/A",K315="N/A"),"N/A", IF(J315&gt;VALUE(MID(K315,1,2)), "No", IF(J315&lt;-1*VALUE(MID(K315,1,2)), "No", "Yes"))))</f>
        <v>Yes</v>
      </c>
    </row>
    <row r="316" spans="1:12" x14ac:dyDescent="0.25">
      <c r="A316" s="140" t="s">
        <v>431</v>
      </c>
      <c r="B316" s="9" t="s">
        <v>213</v>
      </c>
      <c r="C316" s="22">
        <v>91479</v>
      </c>
      <c r="D316" s="5" t="str">
        <f t="shared" si="97"/>
        <v>N/A</v>
      </c>
      <c r="E316" s="22">
        <v>90773</v>
      </c>
      <c r="F316" s="5" t="str">
        <f t="shared" si="97"/>
        <v>N/A</v>
      </c>
      <c r="G316" s="22">
        <v>86084</v>
      </c>
      <c r="H316" s="5" t="str">
        <f t="shared" si="98"/>
        <v>N/A</v>
      </c>
      <c r="I316" s="8">
        <v>-0.77200000000000002</v>
      </c>
      <c r="J316" s="8">
        <v>-5.17</v>
      </c>
      <c r="K316" s="1" t="s">
        <v>737</v>
      </c>
      <c r="L316" s="91" t="str">
        <f t="shared" ref="L316:L318" si="99">IF(J316="Div by 0", "N/A", IF(OR(J316="N/A",K316="N/A"),"N/A", IF(J316&gt;VALUE(MID(K316,1,2)), "No", IF(J316&lt;-1*VALUE(MID(K316,1,2)), "No", "Yes"))))</f>
        <v>Yes</v>
      </c>
    </row>
    <row r="317" spans="1:12" x14ac:dyDescent="0.25">
      <c r="A317" s="140" t="s">
        <v>432</v>
      </c>
      <c r="B317" s="9" t="s">
        <v>213</v>
      </c>
      <c r="C317" s="22">
        <v>767394</v>
      </c>
      <c r="D317" s="5" t="str">
        <f t="shared" si="97"/>
        <v>N/A</v>
      </c>
      <c r="E317" s="22">
        <v>795118</v>
      </c>
      <c r="F317" s="5" t="str">
        <f t="shared" si="97"/>
        <v>N/A</v>
      </c>
      <c r="G317" s="22">
        <v>799016</v>
      </c>
      <c r="H317" s="5" t="str">
        <f t="shared" si="98"/>
        <v>N/A</v>
      </c>
      <c r="I317" s="8">
        <v>3.613</v>
      </c>
      <c r="J317" s="8">
        <v>0.49020000000000002</v>
      </c>
      <c r="K317" s="1" t="s">
        <v>737</v>
      </c>
      <c r="L317" s="91" t="str">
        <f t="shared" si="99"/>
        <v>Yes</v>
      </c>
    </row>
    <row r="318" spans="1:12" x14ac:dyDescent="0.25">
      <c r="A318" s="140" t="s">
        <v>1111</v>
      </c>
      <c r="B318" s="9" t="s">
        <v>213</v>
      </c>
      <c r="C318" s="22">
        <v>358259</v>
      </c>
      <c r="D318" s="5" t="str">
        <f t="shared" si="97"/>
        <v>N/A</v>
      </c>
      <c r="E318" s="22">
        <v>364731</v>
      </c>
      <c r="F318" s="5" t="str">
        <f t="shared" si="97"/>
        <v>N/A</v>
      </c>
      <c r="G318" s="22">
        <v>371069</v>
      </c>
      <c r="H318" s="5" t="str">
        <f t="shared" si="98"/>
        <v>N/A</v>
      </c>
      <c r="I318" s="8">
        <v>1.8069999999999999</v>
      </c>
      <c r="J318" s="8">
        <v>1.738</v>
      </c>
      <c r="K318" s="1" t="s">
        <v>737</v>
      </c>
      <c r="L318" s="91" t="str">
        <f t="shared" si="99"/>
        <v>Yes</v>
      </c>
    </row>
    <row r="319" spans="1:12" x14ac:dyDescent="0.25">
      <c r="A319" s="140" t="s">
        <v>98</v>
      </c>
      <c r="B319" s="21" t="s">
        <v>291</v>
      </c>
      <c r="C319" s="4">
        <v>89.692640131000005</v>
      </c>
      <c r="D319" s="7" t="str">
        <f>IF($B319="N/A","N/A",IF(C319&gt;80,"Yes","No"))</f>
        <v>Yes</v>
      </c>
      <c r="E319" s="4">
        <v>89.723979421999999</v>
      </c>
      <c r="F319" s="7" t="str">
        <f>IF($B319="N/A","N/A",IF(E319&gt;80,"Yes","No"))</f>
        <v>Yes</v>
      </c>
      <c r="G319" s="4">
        <v>89.856017727999998</v>
      </c>
      <c r="H319" s="7" t="str">
        <f>IF($B319="N/A","N/A",IF(G319&gt;80,"Yes","No"))</f>
        <v>Yes</v>
      </c>
      <c r="I319" s="8">
        <v>3.49E-2</v>
      </c>
      <c r="J319" s="8">
        <v>0.1472</v>
      </c>
      <c r="K319" s="25" t="s">
        <v>738</v>
      </c>
      <c r="L319" s="91" t="str">
        <f t="shared" si="92"/>
        <v>Yes</v>
      </c>
    </row>
    <row r="320" spans="1:12" x14ac:dyDescent="0.25">
      <c r="A320" s="140" t="s">
        <v>332</v>
      </c>
      <c r="B320" s="21" t="s">
        <v>278</v>
      </c>
      <c r="C320" s="4">
        <v>0.2403873631</v>
      </c>
      <c r="D320" s="7" t="str">
        <f>IF($B320="N/A","N/A",IF(C320&gt;=5,"No",IF(C320&lt;0,"No","Yes")))</f>
        <v>Yes</v>
      </c>
      <c r="E320" s="4">
        <v>0.23184592070000001</v>
      </c>
      <c r="F320" s="7" t="str">
        <f>IF($B320="N/A","N/A",IF(E320&gt;=5,"No",IF(E320&lt;0,"No","Yes")))</f>
        <v>Yes</v>
      </c>
      <c r="G320" s="4">
        <v>0.23400311579999999</v>
      </c>
      <c r="H320" s="7" t="str">
        <f>IF($B320="N/A","N/A",IF(G320&gt;=5,"No",IF(G320&lt;0,"No","Yes")))</f>
        <v>Yes</v>
      </c>
      <c r="I320" s="8">
        <v>-3.55</v>
      </c>
      <c r="J320" s="8">
        <v>0.9304</v>
      </c>
      <c r="K320" s="25" t="s">
        <v>738</v>
      </c>
      <c r="L320" s="91" t="str">
        <f t="shared" si="92"/>
        <v>Yes</v>
      </c>
    </row>
    <row r="321" spans="1:12" x14ac:dyDescent="0.25">
      <c r="A321" s="140" t="s">
        <v>340</v>
      </c>
      <c r="B321" s="25" t="s">
        <v>278</v>
      </c>
      <c r="C321" s="4">
        <v>5.4212394684999996</v>
      </c>
      <c r="D321" s="7" t="str">
        <f>IF($B321="N/A","N/A",IF(C321&gt;=5,"No",IF(C321&lt;0,"No","Yes")))</f>
        <v>No</v>
      </c>
      <c r="E321" s="4">
        <v>5.5532804753000002</v>
      </c>
      <c r="F321" s="7" t="str">
        <f>IF($B321="N/A","N/A",IF(E321&gt;=5,"No",IF(E321&lt;0,"No","Yes")))</f>
        <v>No</v>
      </c>
      <c r="G321" s="4">
        <v>5.7494680966000002</v>
      </c>
      <c r="H321" s="7" t="str">
        <f>IF($B321="N/A","N/A",IF(G321&gt;=5,"No",IF(G321&lt;0,"No","Yes")))</f>
        <v>No</v>
      </c>
      <c r="I321" s="8">
        <v>2.4359999999999999</v>
      </c>
      <c r="J321" s="8">
        <v>3.5329999999999999</v>
      </c>
      <c r="K321" s="25" t="s">
        <v>738</v>
      </c>
      <c r="L321" s="91" t="str">
        <f t="shared" si="92"/>
        <v>Yes</v>
      </c>
    </row>
    <row r="322" spans="1:12" x14ac:dyDescent="0.25">
      <c r="A322" s="140" t="s">
        <v>333</v>
      </c>
      <c r="B322" s="25" t="s">
        <v>278</v>
      </c>
      <c r="C322" s="4">
        <v>1.1927427999999999E-3</v>
      </c>
      <c r="D322" s="7" t="str">
        <f>IF($B322="N/A","N/A",IF(C322&gt;=5,"No",IF(C322&lt;0,"No","Yes")))</f>
        <v>Yes</v>
      </c>
      <c r="E322" s="4">
        <v>2.4492490000000002E-4</v>
      </c>
      <c r="F322" s="7" t="str">
        <f>IF($B322="N/A","N/A",IF(E322&gt;=5,"No",IF(E322&lt;0,"No","Yes")))</f>
        <v>Yes</v>
      </c>
      <c r="G322" s="4">
        <v>2.2101250000000001E-4</v>
      </c>
      <c r="H322" s="7" t="str">
        <f>IF($B322="N/A","N/A",IF(G322&gt;=5,"No",IF(G322&lt;0,"No","Yes")))</f>
        <v>Yes</v>
      </c>
      <c r="I322" s="8">
        <v>-79.5</v>
      </c>
      <c r="J322" s="8">
        <v>-9.76</v>
      </c>
      <c r="K322" s="25" t="s">
        <v>738</v>
      </c>
      <c r="L322" s="91" t="str">
        <f t="shared" si="92"/>
        <v>Yes</v>
      </c>
    </row>
    <row r="323" spans="1:12" x14ac:dyDescent="0.25">
      <c r="A323" s="140" t="s">
        <v>334</v>
      </c>
      <c r="B323" s="25" t="s">
        <v>292</v>
      </c>
      <c r="C323" s="4">
        <v>1.3782888017999999</v>
      </c>
      <c r="D323" s="7" t="str">
        <f>IF($B323="N/A","N/A",IF(C323&gt;0,"No",IF(C323&lt;0,"No","Yes")))</f>
        <v>No</v>
      </c>
      <c r="E323" s="4">
        <v>1.3976150192000001</v>
      </c>
      <c r="F323" s="7" t="str">
        <f>IF($B323="N/A","N/A",IF(E323&gt;0,"No",IF(E323&lt;0,"No","Yes")))</f>
        <v>No</v>
      </c>
      <c r="G323" s="4">
        <v>1.4439973988999999</v>
      </c>
      <c r="H323" s="7" t="str">
        <f>IF($B323="N/A","N/A",IF(G323&gt;0,"No",IF(G323&lt;0,"No","Yes")))</f>
        <v>No</v>
      </c>
      <c r="I323" s="8">
        <v>1.4019999999999999</v>
      </c>
      <c r="J323" s="8">
        <v>3.319</v>
      </c>
      <c r="K323" s="25" t="s">
        <v>738</v>
      </c>
      <c r="L323" s="91" t="str">
        <f t="shared" si="92"/>
        <v>Yes</v>
      </c>
    </row>
    <row r="324" spans="1:12" x14ac:dyDescent="0.25">
      <c r="A324" s="140" t="s">
        <v>335</v>
      </c>
      <c r="B324" s="25" t="s">
        <v>278</v>
      </c>
      <c r="C324" s="4">
        <v>3.2197345252999998</v>
      </c>
      <c r="D324" s="7" t="str">
        <f>IF($B324="N/A","N/A",IF(C324&gt;=5,"No",IF(C324&lt;0,"No","Yes")))</f>
        <v>Yes</v>
      </c>
      <c r="E324" s="4">
        <v>3.0592345998999999</v>
      </c>
      <c r="F324" s="7" t="str">
        <f>IF($B324="N/A","N/A",IF(E324&gt;=5,"No",IF(E324&lt;0,"No","Yes")))</f>
        <v>Yes</v>
      </c>
      <c r="G324" s="4">
        <v>2.6833617865999999</v>
      </c>
      <c r="H324" s="7" t="str">
        <f>IF($B324="N/A","N/A",IF(G324&gt;=5,"No",IF(G324&lt;0,"No","Yes")))</f>
        <v>Yes</v>
      </c>
      <c r="I324" s="8">
        <v>-4.9800000000000004</v>
      </c>
      <c r="J324" s="8">
        <v>-12.3</v>
      </c>
      <c r="K324" s="25" t="s">
        <v>738</v>
      </c>
      <c r="L324" s="91" t="str">
        <f t="shared" si="92"/>
        <v>Yes</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4.6516967499999999E-2</v>
      </c>
      <c r="D326" s="7" t="str">
        <f t="shared" si="100"/>
        <v>No</v>
      </c>
      <c r="E326" s="4">
        <v>3.3799637700000003E-2</v>
      </c>
      <c r="F326" s="7" t="str">
        <f t="shared" si="101"/>
        <v>No</v>
      </c>
      <c r="G326" s="4">
        <v>3.2930861399999997E-2</v>
      </c>
      <c r="H326" s="7" t="str">
        <f t="shared" si="102"/>
        <v>No</v>
      </c>
      <c r="I326" s="8">
        <v>-27.3</v>
      </c>
      <c r="J326" s="8">
        <v>-2.57</v>
      </c>
      <c r="K326" s="25" t="s">
        <v>738</v>
      </c>
      <c r="L326" s="91" t="str">
        <f t="shared" si="92"/>
        <v>Yes</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7.1758883076000002</v>
      </c>
      <c r="D334" s="7" t="str">
        <f>IF($B334="N/A","N/A",IF(C334&gt;15,"No",IF(C334&lt;2,"No","Yes")))</f>
        <v>Yes</v>
      </c>
      <c r="E334" s="4">
        <v>7.0802893248999998</v>
      </c>
      <c r="F334" s="7" t="str">
        <f>IF($B334="N/A","N/A",IF(E334&gt;15,"No",IF(E334&lt;2,"No","Yes")))</f>
        <v>Yes</v>
      </c>
      <c r="G334" s="4">
        <v>6.6458456527000003</v>
      </c>
      <c r="H334" s="7" t="str">
        <f>IF($B334="N/A","N/A",IF(G334&gt;15,"No",IF(G334&lt;2,"No","Yes")))</f>
        <v>Yes</v>
      </c>
      <c r="I334" s="8">
        <v>-1.33</v>
      </c>
      <c r="J334" s="8">
        <v>-6.14</v>
      </c>
      <c r="K334" s="25" t="s">
        <v>738</v>
      </c>
      <c r="L334" s="91" t="str">
        <f t="shared" si="92"/>
        <v>Yes</v>
      </c>
    </row>
    <row r="335" spans="1:12" x14ac:dyDescent="0.25">
      <c r="A335" s="140" t="s">
        <v>1117</v>
      </c>
      <c r="B335" s="21" t="s">
        <v>213</v>
      </c>
      <c r="C335" s="22">
        <v>318872</v>
      </c>
      <c r="D335" s="7" t="str">
        <f>IF($B335="N/A","N/A",IF(C335&gt;10,"No",IF(C335&lt;-10,"No","Yes")))</f>
        <v>N/A</v>
      </c>
      <c r="E335" s="22">
        <v>403102</v>
      </c>
      <c r="F335" s="7" t="str">
        <f>IF($B335="N/A","N/A",IF(E335&gt;10,"No",IF(E335&lt;-10,"No","Yes")))</f>
        <v>N/A</v>
      </c>
      <c r="G335" s="22">
        <v>399105</v>
      </c>
      <c r="H335" s="7" t="str">
        <f>IF($B335="N/A","N/A",IF(G335&gt;10,"No",IF(G335&lt;-10,"No","Yes")))</f>
        <v>N/A</v>
      </c>
      <c r="I335" s="8">
        <v>26.41</v>
      </c>
      <c r="J335" s="8">
        <v>-0.99199999999999999</v>
      </c>
      <c r="K335" s="25" t="s">
        <v>738</v>
      </c>
      <c r="L335" s="91" t="str">
        <f t="shared" si="92"/>
        <v>Yes</v>
      </c>
    </row>
    <row r="336" spans="1:12" x14ac:dyDescent="0.25">
      <c r="A336" s="140" t="s">
        <v>1672</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738</v>
      </c>
      <c r="L336" s="91" t="str">
        <f t="shared" si="92"/>
        <v>N/A</v>
      </c>
    </row>
    <row r="337" spans="1:12" x14ac:dyDescent="0.25">
      <c r="A337" s="140" t="s">
        <v>1673</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738</v>
      </c>
      <c r="L337" s="91" t="str">
        <f t="shared" si="92"/>
        <v>N/A</v>
      </c>
    </row>
    <row r="338" spans="1:12" x14ac:dyDescent="0.25">
      <c r="A338" s="140" t="s">
        <v>1674</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738</v>
      </c>
      <c r="L338" s="91" t="str">
        <f t="shared" si="92"/>
        <v>N/A</v>
      </c>
    </row>
    <row r="339" spans="1:12" x14ac:dyDescent="0.25">
      <c r="A339" s="142" t="s">
        <v>1675</v>
      </c>
      <c r="B339" s="99" t="s">
        <v>213</v>
      </c>
      <c r="C339" s="143">
        <v>0</v>
      </c>
      <c r="D339" s="130" t="str">
        <f>IF($B339="N/A","N/A",IF(C339&gt;10,"No",IF(C339&lt;-10,"No","Yes")))</f>
        <v>N/A</v>
      </c>
      <c r="E339" s="143">
        <v>0</v>
      </c>
      <c r="F339" s="130" t="str">
        <f>IF($B339="N/A","N/A",IF(E339&gt;10,"No",IF(E339&lt;-10,"No","Yes")))</f>
        <v>N/A</v>
      </c>
      <c r="G339" s="143">
        <v>0</v>
      </c>
      <c r="H339" s="130" t="str">
        <f>IF($B339="N/A","N/A",IF(G339&gt;10,"No",IF(G339&lt;-10,"No","Yes")))</f>
        <v>N/A</v>
      </c>
      <c r="I339" s="131" t="s">
        <v>1747</v>
      </c>
      <c r="J339" s="131" t="s">
        <v>1747</v>
      </c>
      <c r="K339" s="144" t="s">
        <v>738</v>
      </c>
      <c r="L339" s="102" t="str">
        <f t="shared" si="92"/>
        <v>N/A</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22693627787</v>
      </c>
      <c r="D6" s="7" t="str">
        <f t="shared" ref="D6:D12" si="0">IF($B6="N/A","N/A",IF(C6&gt;10,"No",IF(C6&lt;-10,"No","Yes")))</f>
        <v>N/A</v>
      </c>
      <c r="E6" s="10">
        <v>22107512294</v>
      </c>
      <c r="F6" s="7" t="str">
        <f t="shared" ref="F6:F12" si="1">IF($B6="N/A","N/A",IF(E6&gt;10,"No",IF(E6&lt;-10,"No","Yes")))</f>
        <v>N/A</v>
      </c>
      <c r="G6" s="10">
        <v>23070697078</v>
      </c>
      <c r="H6" s="7" t="str">
        <f t="shared" ref="H6:H12" si="2">IF($B6="N/A","N/A",IF(G6&gt;10,"No",IF(G6&lt;-10,"No","Yes")))</f>
        <v>N/A</v>
      </c>
      <c r="I6" s="8">
        <v>-2.58</v>
      </c>
      <c r="J6" s="8">
        <v>4.3570000000000002</v>
      </c>
      <c r="K6" s="25" t="s">
        <v>736</v>
      </c>
      <c r="L6" s="91" t="str">
        <f t="shared" ref="L6:L13" si="3">IF(J6="Div by 0", "N/A", IF(K6="N/A","N/A", IF(J6&gt;VALUE(MID(K6,1,2)), "No", IF(J6&lt;-1*VALUE(MID(K6,1,2)), "No", "Yes"))))</f>
        <v>Yes</v>
      </c>
    </row>
    <row r="7" spans="1:12" x14ac:dyDescent="0.25">
      <c r="A7" s="122" t="s">
        <v>1118</v>
      </c>
      <c r="B7" s="25" t="s">
        <v>213</v>
      </c>
      <c r="C7" s="10">
        <v>4369.9746175999999</v>
      </c>
      <c r="D7" s="7" t="str">
        <f t="shared" si="0"/>
        <v>N/A</v>
      </c>
      <c r="E7" s="10">
        <v>4202.4449716999998</v>
      </c>
      <c r="F7" s="7" t="str">
        <f t="shared" si="1"/>
        <v>N/A</v>
      </c>
      <c r="G7" s="10">
        <v>4397.2813305999998</v>
      </c>
      <c r="H7" s="7" t="str">
        <f t="shared" si="2"/>
        <v>N/A</v>
      </c>
      <c r="I7" s="8">
        <v>-3.83</v>
      </c>
      <c r="J7" s="8">
        <v>4.6360000000000001</v>
      </c>
      <c r="K7" s="25" t="s">
        <v>736</v>
      </c>
      <c r="L7" s="91" t="str">
        <f t="shared" si="3"/>
        <v>Yes</v>
      </c>
    </row>
    <row r="8" spans="1:12" x14ac:dyDescent="0.25">
      <c r="A8" s="122" t="s">
        <v>721</v>
      </c>
      <c r="B8" s="25" t="s">
        <v>213</v>
      </c>
      <c r="C8" s="10">
        <v>610</v>
      </c>
      <c r="D8" s="7" t="str">
        <f t="shared" si="0"/>
        <v>N/A</v>
      </c>
      <c r="E8" s="10">
        <v>847</v>
      </c>
      <c r="F8" s="7" t="str">
        <f t="shared" si="1"/>
        <v>N/A</v>
      </c>
      <c r="G8" s="10">
        <v>882</v>
      </c>
      <c r="H8" s="7" t="str">
        <f t="shared" si="2"/>
        <v>N/A</v>
      </c>
      <c r="I8" s="8">
        <v>38.85</v>
      </c>
      <c r="J8" s="8">
        <v>4.1319999999999997</v>
      </c>
      <c r="K8" s="25" t="s">
        <v>736</v>
      </c>
      <c r="L8" s="91" t="str">
        <f t="shared" si="3"/>
        <v>Yes</v>
      </c>
    </row>
    <row r="9" spans="1:12" x14ac:dyDescent="0.25">
      <c r="A9" s="122" t="s">
        <v>722</v>
      </c>
      <c r="B9" s="25" t="s">
        <v>213</v>
      </c>
      <c r="C9" s="10">
        <v>1711</v>
      </c>
      <c r="D9" s="7" t="str">
        <f t="shared" si="0"/>
        <v>N/A</v>
      </c>
      <c r="E9" s="10">
        <v>1656</v>
      </c>
      <c r="F9" s="7" t="str">
        <f t="shared" si="1"/>
        <v>N/A</v>
      </c>
      <c r="G9" s="10">
        <v>1747</v>
      </c>
      <c r="H9" s="7" t="str">
        <f t="shared" si="2"/>
        <v>N/A</v>
      </c>
      <c r="I9" s="8">
        <v>-3.21</v>
      </c>
      <c r="J9" s="8">
        <v>5.4950000000000001</v>
      </c>
      <c r="K9" s="25" t="s">
        <v>736</v>
      </c>
      <c r="L9" s="91" t="str">
        <f t="shared" si="3"/>
        <v>Yes</v>
      </c>
    </row>
    <row r="10" spans="1:12" x14ac:dyDescent="0.25">
      <c r="A10" s="122" t="s">
        <v>723</v>
      </c>
      <c r="B10" s="25" t="s">
        <v>213</v>
      </c>
      <c r="C10" s="10">
        <v>3433</v>
      </c>
      <c r="D10" s="7" t="str">
        <f t="shared" si="0"/>
        <v>N/A</v>
      </c>
      <c r="E10" s="10">
        <v>3071</v>
      </c>
      <c r="F10" s="7" t="str">
        <f t="shared" si="1"/>
        <v>N/A</v>
      </c>
      <c r="G10" s="10">
        <v>3196</v>
      </c>
      <c r="H10" s="7" t="str">
        <f t="shared" si="2"/>
        <v>N/A</v>
      </c>
      <c r="I10" s="8">
        <v>-10.5</v>
      </c>
      <c r="J10" s="8">
        <v>4.07</v>
      </c>
      <c r="K10" s="25" t="s">
        <v>736</v>
      </c>
      <c r="L10" s="91" t="str">
        <f t="shared" si="3"/>
        <v>Yes</v>
      </c>
    </row>
    <row r="11" spans="1:12" x14ac:dyDescent="0.25">
      <c r="A11" s="122" t="s">
        <v>724</v>
      </c>
      <c r="B11" s="25" t="s">
        <v>213</v>
      </c>
      <c r="C11" s="10">
        <v>16534</v>
      </c>
      <c r="D11" s="7" t="str">
        <f t="shared" si="0"/>
        <v>N/A</v>
      </c>
      <c r="E11" s="10">
        <v>14370</v>
      </c>
      <c r="F11" s="7" t="str">
        <f t="shared" si="1"/>
        <v>N/A</v>
      </c>
      <c r="G11" s="10">
        <v>15290</v>
      </c>
      <c r="H11" s="7" t="str">
        <f t="shared" si="2"/>
        <v>N/A</v>
      </c>
      <c r="I11" s="8">
        <v>-13.1</v>
      </c>
      <c r="J11" s="8">
        <v>6.4020000000000001</v>
      </c>
      <c r="K11" s="25" t="s">
        <v>736</v>
      </c>
      <c r="L11" s="91" t="str">
        <f t="shared" si="3"/>
        <v>Yes</v>
      </c>
    </row>
    <row r="12" spans="1:12" x14ac:dyDescent="0.25">
      <c r="A12" s="122" t="s">
        <v>725</v>
      </c>
      <c r="B12" s="25" t="s">
        <v>213</v>
      </c>
      <c r="C12" s="10">
        <v>48883</v>
      </c>
      <c r="D12" s="7" t="str">
        <f t="shared" si="0"/>
        <v>N/A</v>
      </c>
      <c r="E12" s="10">
        <v>47676</v>
      </c>
      <c r="F12" s="7" t="str">
        <f t="shared" si="1"/>
        <v>N/A</v>
      </c>
      <c r="G12" s="10">
        <v>48963</v>
      </c>
      <c r="H12" s="7" t="str">
        <f t="shared" si="2"/>
        <v>N/A</v>
      </c>
      <c r="I12" s="8">
        <v>-2.4700000000000002</v>
      </c>
      <c r="J12" s="8">
        <v>2.6989999999999998</v>
      </c>
      <c r="K12" s="25" t="s">
        <v>736</v>
      </c>
      <c r="L12" s="91" t="str">
        <f t="shared" si="3"/>
        <v>Yes</v>
      </c>
    </row>
    <row r="13" spans="1:12" x14ac:dyDescent="0.25">
      <c r="A13" s="122" t="s">
        <v>74</v>
      </c>
      <c r="B13" s="25" t="s">
        <v>213</v>
      </c>
      <c r="C13" s="10">
        <v>4215804</v>
      </c>
      <c r="D13" s="7" t="str">
        <f>IF($B13="N/A","N/A",IF(C13&gt;10,"No",IF(C13&lt;-10,"No","Yes")))</f>
        <v>N/A</v>
      </c>
      <c r="E13" s="10">
        <v>5609612</v>
      </c>
      <c r="F13" s="7" t="str">
        <f>IF($B13="N/A","N/A",IF(E13&gt;10,"No",IF(E13&lt;-10,"No","Yes")))</f>
        <v>N/A</v>
      </c>
      <c r="G13" s="10">
        <v>8554073</v>
      </c>
      <c r="H13" s="7" t="str">
        <f>IF($B13="N/A","N/A",IF(G13&gt;10,"No",IF(G13&lt;-10,"No","Yes")))</f>
        <v>N/A</v>
      </c>
      <c r="I13" s="8">
        <v>33.06</v>
      </c>
      <c r="J13" s="8">
        <v>52.49</v>
      </c>
      <c r="K13" s="25" t="s">
        <v>736</v>
      </c>
      <c r="L13" s="91" t="str">
        <f t="shared" si="3"/>
        <v>No</v>
      </c>
    </row>
    <row r="14" spans="1:12" x14ac:dyDescent="0.25">
      <c r="A14" s="138" t="s">
        <v>157</v>
      </c>
      <c r="B14" s="21" t="s">
        <v>213</v>
      </c>
      <c r="C14" s="4">
        <v>9.1894983323999995</v>
      </c>
      <c r="D14" s="7" t="str">
        <f t="shared" ref="D14:D18" si="4">IF($B14="N/A","N/A",IF(C14&gt;10,"No",IF(C14&lt;-10,"No","Yes")))</f>
        <v>N/A</v>
      </c>
      <c r="E14" s="4">
        <v>8.4205868078999995</v>
      </c>
      <c r="F14" s="7" t="str">
        <f t="shared" ref="F14:F18" si="5">IF($B14="N/A","N/A",IF(E14&gt;10,"No",IF(E14&lt;-10,"No","Yes")))</f>
        <v>N/A</v>
      </c>
      <c r="G14" s="4">
        <v>10.334404380000001</v>
      </c>
      <c r="H14" s="7" t="str">
        <f t="shared" ref="H14:H18" si="6">IF($B14="N/A","N/A",IF(G14&gt;10,"No",IF(G14&lt;-10,"No","Yes")))</f>
        <v>N/A</v>
      </c>
      <c r="I14" s="8">
        <v>-8.3699999999999992</v>
      </c>
      <c r="J14" s="8">
        <v>22.73</v>
      </c>
      <c r="K14" s="25" t="s">
        <v>736</v>
      </c>
      <c r="L14" s="91" t="str">
        <f t="shared" ref="L14:L18" si="7">IF(J14="Div by 0", "N/A", IF(K14="N/A","N/A", IF(J14&gt;VALUE(MID(K14,1,2)), "No", IF(J14&lt;-1*VALUE(MID(K14,1,2)), "No", "Yes"))))</f>
        <v>Yes</v>
      </c>
    </row>
    <row r="15" spans="1:12" x14ac:dyDescent="0.25">
      <c r="A15" s="122" t="s">
        <v>417</v>
      </c>
      <c r="B15" s="21" t="s">
        <v>213</v>
      </c>
      <c r="C15" s="4">
        <v>36.525119717999999</v>
      </c>
      <c r="D15" s="7" t="str">
        <f t="shared" si="4"/>
        <v>N/A</v>
      </c>
      <c r="E15" s="4">
        <v>32.758659407000003</v>
      </c>
      <c r="F15" s="7" t="str">
        <f t="shared" si="5"/>
        <v>N/A</v>
      </c>
      <c r="G15" s="4">
        <v>33.12433403</v>
      </c>
      <c r="H15" s="7" t="str">
        <f t="shared" si="6"/>
        <v>N/A</v>
      </c>
      <c r="I15" s="8">
        <v>-10.3</v>
      </c>
      <c r="J15" s="8">
        <v>1.1160000000000001</v>
      </c>
      <c r="K15" s="25" t="s">
        <v>736</v>
      </c>
      <c r="L15" s="91" t="str">
        <f t="shared" si="7"/>
        <v>Yes</v>
      </c>
    </row>
    <row r="16" spans="1:12" x14ac:dyDescent="0.25">
      <c r="A16" s="122" t="s">
        <v>418</v>
      </c>
      <c r="B16" s="21" t="s">
        <v>213</v>
      </c>
      <c r="C16" s="4">
        <v>18.535189936999998</v>
      </c>
      <c r="D16" s="7" t="str">
        <f t="shared" si="4"/>
        <v>N/A</v>
      </c>
      <c r="E16" s="4">
        <v>16.757219425999999</v>
      </c>
      <c r="F16" s="7" t="str">
        <f t="shared" si="5"/>
        <v>N/A</v>
      </c>
      <c r="G16" s="4">
        <v>16.919523469000001</v>
      </c>
      <c r="H16" s="7" t="str">
        <f t="shared" si="6"/>
        <v>N/A</v>
      </c>
      <c r="I16" s="8">
        <v>-9.59</v>
      </c>
      <c r="J16" s="8">
        <v>0.96860000000000002</v>
      </c>
      <c r="K16" s="25" t="s">
        <v>736</v>
      </c>
      <c r="L16" s="91" t="str">
        <f t="shared" si="7"/>
        <v>Yes</v>
      </c>
    </row>
    <row r="17" spans="1:12" x14ac:dyDescent="0.25">
      <c r="A17" s="122" t="s">
        <v>419</v>
      </c>
      <c r="B17" s="21" t="s">
        <v>213</v>
      </c>
      <c r="C17" s="4">
        <v>2.0207756257999998</v>
      </c>
      <c r="D17" s="7" t="str">
        <f t="shared" si="4"/>
        <v>N/A</v>
      </c>
      <c r="E17" s="4">
        <v>1.7224391258</v>
      </c>
      <c r="F17" s="7" t="str">
        <f t="shared" si="5"/>
        <v>N/A</v>
      </c>
      <c r="G17" s="4">
        <v>1.9564396447000001</v>
      </c>
      <c r="H17" s="7" t="str">
        <f t="shared" si="6"/>
        <v>N/A</v>
      </c>
      <c r="I17" s="8">
        <v>-14.8</v>
      </c>
      <c r="J17" s="8">
        <v>13.59</v>
      </c>
      <c r="K17" s="25" t="s">
        <v>736</v>
      </c>
      <c r="L17" s="91" t="str">
        <f t="shared" si="7"/>
        <v>Yes</v>
      </c>
    </row>
    <row r="18" spans="1:12" x14ac:dyDescent="0.25">
      <c r="A18" s="122" t="s">
        <v>420</v>
      </c>
      <c r="B18" s="21" t="s">
        <v>213</v>
      </c>
      <c r="C18" s="4">
        <v>14.691184789999999</v>
      </c>
      <c r="D18" s="7" t="str">
        <f t="shared" si="4"/>
        <v>N/A</v>
      </c>
      <c r="E18" s="4">
        <v>13.935409712</v>
      </c>
      <c r="F18" s="7" t="str">
        <f t="shared" si="5"/>
        <v>N/A</v>
      </c>
      <c r="G18" s="4">
        <v>25.805356216</v>
      </c>
      <c r="H18" s="7" t="str">
        <f t="shared" si="6"/>
        <v>N/A</v>
      </c>
      <c r="I18" s="8">
        <v>-5.14</v>
      </c>
      <c r="J18" s="8">
        <v>85.18</v>
      </c>
      <c r="K18" s="25" t="s">
        <v>736</v>
      </c>
      <c r="L18" s="91" t="str">
        <f t="shared" si="7"/>
        <v>No</v>
      </c>
    </row>
    <row r="19" spans="1:12" x14ac:dyDescent="0.25">
      <c r="A19" s="122" t="s">
        <v>75</v>
      </c>
      <c r="B19" s="25" t="s">
        <v>213</v>
      </c>
      <c r="C19" s="22">
        <v>55</v>
      </c>
      <c r="D19" s="7" t="str">
        <f t="shared" ref="D19:D50" si="8">IF($B19="N/A","N/A",IF(C19&gt;10,"No",IF(C19&lt;-10,"No","Yes")))</f>
        <v>N/A</v>
      </c>
      <c r="E19" s="22">
        <v>46</v>
      </c>
      <c r="F19" s="7" t="str">
        <f t="shared" ref="F19:F50" si="9">IF($B19="N/A","N/A",IF(E19&gt;10,"No",IF(E19&lt;-10,"No","Yes")))</f>
        <v>N/A</v>
      </c>
      <c r="G19" s="22">
        <v>39</v>
      </c>
      <c r="H19" s="7" t="str">
        <f t="shared" ref="H19:H50" si="10">IF($B19="N/A","N/A",IF(G19&gt;10,"No",IF(G19&lt;-10,"No","Yes")))</f>
        <v>N/A</v>
      </c>
      <c r="I19" s="8">
        <v>-16.399999999999999</v>
      </c>
      <c r="J19" s="8">
        <v>-15.2</v>
      </c>
      <c r="K19" s="25" t="s">
        <v>213</v>
      </c>
      <c r="L19" s="91" t="str">
        <f t="shared" ref="L19:L25" si="11">IF(J19="Div by 0", "N/A", IF(K19="N/A","N/A", IF(J19&gt;VALUE(MID(K19,1,2)), "No", IF(J19&lt;-1*VALUE(MID(K19,1,2)), "No", "Yes"))))</f>
        <v>N/A</v>
      </c>
    </row>
    <row r="20" spans="1:12" x14ac:dyDescent="0.25">
      <c r="A20" s="122" t="s">
        <v>76</v>
      </c>
      <c r="B20" s="25" t="s">
        <v>213</v>
      </c>
      <c r="C20" s="22">
        <v>310</v>
      </c>
      <c r="D20" s="7" t="str">
        <f t="shared" si="8"/>
        <v>N/A</v>
      </c>
      <c r="E20" s="22">
        <v>284</v>
      </c>
      <c r="F20" s="7" t="str">
        <f t="shared" si="9"/>
        <v>N/A</v>
      </c>
      <c r="G20" s="22">
        <v>295</v>
      </c>
      <c r="H20" s="7" t="str">
        <f t="shared" si="10"/>
        <v>N/A</v>
      </c>
      <c r="I20" s="8">
        <v>-8.39</v>
      </c>
      <c r="J20" s="8">
        <v>3.8730000000000002</v>
      </c>
      <c r="K20" s="25" t="s">
        <v>213</v>
      </c>
      <c r="L20" s="91" t="str">
        <f t="shared" si="11"/>
        <v>N/A</v>
      </c>
    </row>
    <row r="21" spans="1:12" x14ac:dyDescent="0.25">
      <c r="A21" s="138" t="s">
        <v>1118</v>
      </c>
      <c r="B21" s="25" t="s">
        <v>213</v>
      </c>
      <c r="C21" s="10">
        <v>4369.9746175999999</v>
      </c>
      <c r="D21" s="7" t="str">
        <f t="shared" si="8"/>
        <v>N/A</v>
      </c>
      <c r="E21" s="10">
        <v>4202.4449716999998</v>
      </c>
      <c r="F21" s="7" t="str">
        <f t="shared" si="9"/>
        <v>N/A</v>
      </c>
      <c r="G21" s="10">
        <v>4397.2813305999998</v>
      </c>
      <c r="H21" s="7" t="str">
        <f t="shared" si="10"/>
        <v>N/A</v>
      </c>
      <c r="I21" s="8">
        <v>-3.83</v>
      </c>
      <c r="J21" s="8">
        <v>4.6360000000000001</v>
      </c>
      <c r="K21" s="25" t="s">
        <v>736</v>
      </c>
      <c r="L21" s="91" t="str">
        <f t="shared" si="11"/>
        <v>Yes</v>
      </c>
    </row>
    <row r="22" spans="1:12" x14ac:dyDescent="0.25">
      <c r="A22" s="122" t="s">
        <v>1702</v>
      </c>
      <c r="B22" s="25" t="s">
        <v>213</v>
      </c>
      <c r="C22" s="10">
        <v>8160.1710472000004</v>
      </c>
      <c r="D22" s="7" t="str">
        <f t="shared" si="8"/>
        <v>N/A</v>
      </c>
      <c r="E22" s="10">
        <v>8227.5521380999999</v>
      </c>
      <c r="F22" s="7" t="str">
        <f t="shared" si="9"/>
        <v>N/A</v>
      </c>
      <c r="G22" s="10">
        <v>8559.8403875000004</v>
      </c>
      <c r="H22" s="7" t="str">
        <f t="shared" si="10"/>
        <v>N/A</v>
      </c>
      <c r="I22" s="8">
        <v>0.82569999999999999</v>
      </c>
      <c r="J22" s="8">
        <v>4.0389999999999997</v>
      </c>
      <c r="K22" s="25" t="s">
        <v>736</v>
      </c>
      <c r="L22" s="91" t="str">
        <f t="shared" si="11"/>
        <v>Yes</v>
      </c>
    </row>
    <row r="23" spans="1:12" x14ac:dyDescent="0.25">
      <c r="A23" s="122" t="s">
        <v>1119</v>
      </c>
      <c r="B23" s="25" t="s">
        <v>213</v>
      </c>
      <c r="C23" s="10">
        <v>12918.363796</v>
      </c>
      <c r="D23" s="7" t="str">
        <f t="shared" si="8"/>
        <v>N/A</v>
      </c>
      <c r="E23" s="10">
        <v>13072.346670000001</v>
      </c>
      <c r="F23" s="7" t="str">
        <f t="shared" si="9"/>
        <v>N/A</v>
      </c>
      <c r="G23" s="10">
        <v>13765.528926000001</v>
      </c>
      <c r="H23" s="7" t="str">
        <f t="shared" si="10"/>
        <v>N/A</v>
      </c>
      <c r="I23" s="8">
        <v>1.1919999999999999</v>
      </c>
      <c r="J23" s="8">
        <v>5.3029999999999999</v>
      </c>
      <c r="K23" s="25" t="s">
        <v>736</v>
      </c>
      <c r="L23" s="91" t="str">
        <f t="shared" si="11"/>
        <v>Yes</v>
      </c>
    </row>
    <row r="24" spans="1:12" x14ac:dyDescent="0.25">
      <c r="A24" s="122" t="s">
        <v>1120</v>
      </c>
      <c r="B24" s="25" t="s">
        <v>213</v>
      </c>
      <c r="C24" s="10">
        <v>2419.5524393999999</v>
      </c>
      <c r="D24" s="7" t="str">
        <f t="shared" si="8"/>
        <v>N/A</v>
      </c>
      <c r="E24" s="10">
        <v>2101.0515977</v>
      </c>
      <c r="F24" s="7" t="str">
        <f t="shared" si="9"/>
        <v>N/A</v>
      </c>
      <c r="G24" s="10">
        <v>2159.8216851000002</v>
      </c>
      <c r="H24" s="7" t="str">
        <f t="shared" si="10"/>
        <v>N/A</v>
      </c>
      <c r="I24" s="8">
        <v>-13.2</v>
      </c>
      <c r="J24" s="8">
        <v>2.7970000000000002</v>
      </c>
      <c r="K24" s="25" t="s">
        <v>736</v>
      </c>
      <c r="L24" s="91" t="str">
        <f t="shared" si="11"/>
        <v>Yes</v>
      </c>
    </row>
    <row r="25" spans="1:12" x14ac:dyDescent="0.25">
      <c r="A25" s="122" t="s">
        <v>1121</v>
      </c>
      <c r="B25" s="25" t="s">
        <v>213</v>
      </c>
      <c r="C25" s="10">
        <v>2319.2406836999999</v>
      </c>
      <c r="D25" s="7" t="str">
        <f t="shared" si="8"/>
        <v>N/A</v>
      </c>
      <c r="E25" s="10">
        <v>2071.5995296000001</v>
      </c>
      <c r="F25" s="7" t="str">
        <f t="shared" si="9"/>
        <v>N/A</v>
      </c>
      <c r="G25" s="10">
        <v>2086.3518496000002</v>
      </c>
      <c r="H25" s="7" t="str">
        <f t="shared" si="10"/>
        <v>N/A</v>
      </c>
      <c r="I25" s="8">
        <v>-10.7</v>
      </c>
      <c r="J25" s="8">
        <v>0.71209999999999996</v>
      </c>
      <c r="K25" s="25" t="s">
        <v>736</v>
      </c>
      <c r="L25" s="91" t="str">
        <f t="shared" si="11"/>
        <v>Yes</v>
      </c>
    </row>
    <row r="26" spans="1:12" x14ac:dyDescent="0.25">
      <c r="A26" s="114" t="s">
        <v>1122</v>
      </c>
      <c r="B26" s="25" t="s">
        <v>213</v>
      </c>
      <c r="C26" s="10">
        <v>4219.4626921999998</v>
      </c>
      <c r="D26" s="7" t="str">
        <f t="shared" si="8"/>
        <v>N/A</v>
      </c>
      <c r="E26" s="10">
        <v>4020.6480511999998</v>
      </c>
      <c r="F26" s="7" t="str">
        <f t="shared" si="9"/>
        <v>N/A</v>
      </c>
      <c r="G26" s="10">
        <v>4186.7329768999998</v>
      </c>
      <c r="H26" s="7" t="str">
        <f t="shared" si="10"/>
        <v>N/A</v>
      </c>
      <c r="I26" s="8">
        <v>-4.71</v>
      </c>
      <c r="J26" s="8">
        <v>4.1310000000000002</v>
      </c>
      <c r="K26" s="25" t="s">
        <v>736</v>
      </c>
      <c r="L26" s="91" t="str">
        <f>IF(J26="Div by 0", "N/A", IF(OR(J26="N/A",K26="N/A"),"N/A", IF(J26&gt;VALUE(MID(K26,1,2)), "No", IF(J26&lt;-1*VALUE(MID(K26,1,2)), "No", "Yes"))))</f>
        <v>Yes</v>
      </c>
    </row>
    <row r="27" spans="1:12" x14ac:dyDescent="0.25">
      <c r="A27" s="114" t="s">
        <v>1123</v>
      </c>
      <c r="B27" s="25" t="s">
        <v>213</v>
      </c>
      <c r="C27" s="10">
        <v>4571.4826591000001</v>
      </c>
      <c r="D27" s="7" t="str">
        <f t="shared" si="8"/>
        <v>N/A</v>
      </c>
      <c r="E27" s="10">
        <v>4445.1172588999998</v>
      </c>
      <c r="F27" s="7" t="str">
        <f t="shared" si="9"/>
        <v>N/A</v>
      </c>
      <c r="G27" s="10">
        <v>4677.7535133000001</v>
      </c>
      <c r="H27" s="7" t="str">
        <f t="shared" si="10"/>
        <v>N/A</v>
      </c>
      <c r="I27" s="8">
        <v>-2.76</v>
      </c>
      <c r="J27" s="8">
        <v>5.234</v>
      </c>
      <c r="K27" s="25" t="s">
        <v>736</v>
      </c>
      <c r="L27" s="91" t="str">
        <f>IF(J27="Div by 0", "N/A", IF(OR(J27="N/A",K27="N/A"),"N/A", IF(J27&gt;VALUE(MID(K27,1,2)), "No", IF(J27&lt;-1*VALUE(MID(K27,1,2)), "No", "Yes"))))</f>
        <v>Yes</v>
      </c>
    </row>
    <row r="28" spans="1:12" x14ac:dyDescent="0.25">
      <c r="A28" s="138" t="s">
        <v>1124</v>
      </c>
      <c r="B28" s="25" t="s">
        <v>213</v>
      </c>
      <c r="C28" s="10">
        <v>8191.5927510000001</v>
      </c>
      <c r="D28" s="7" t="str">
        <f t="shared" si="8"/>
        <v>N/A</v>
      </c>
      <c r="E28" s="10">
        <v>8253.9749441000004</v>
      </c>
      <c r="F28" s="7" t="str">
        <f t="shared" si="9"/>
        <v>N/A</v>
      </c>
      <c r="G28" s="10">
        <v>8525.3357166000005</v>
      </c>
      <c r="H28" s="7" t="str">
        <f t="shared" si="10"/>
        <v>N/A</v>
      </c>
      <c r="I28" s="8">
        <v>0.76149999999999995</v>
      </c>
      <c r="J28" s="8">
        <v>3.2879999999999998</v>
      </c>
      <c r="K28" s="25" t="s">
        <v>736</v>
      </c>
      <c r="L28" s="91" t="str">
        <f>IF(J28="Div by 0", "N/A", IF(K28="N/A","N/A", IF(J28&gt;VALUE(MID(K28,1,2)), "No", IF(J28&lt;-1*VALUE(MID(K28,1,2)), "No", "Yes"))))</f>
        <v>Yes</v>
      </c>
    </row>
    <row r="29" spans="1:12" x14ac:dyDescent="0.25">
      <c r="A29" s="114" t="s">
        <v>1125</v>
      </c>
      <c r="B29" s="25" t="s">
        <v>213</v>
      </c>
      <c r="C29" s="10">
        <v>8113.8526376999998</v>
      </c>
      <c r="D29" s="7" t="str">
        <f t="shared" si="8"/>
        <v>N/A</v>
      </c>
      <c r="E29" s="10">
        <v>8207.6689771000001</v>
      </c>
      <c r="F29" s="7" t="str">
        <f t="shared" si="9"/>
        <v>N/A</v>
      </c>
      <c r="G29" s="10">
        <v>8502.0079456999993</v>
      </c>
      <c r="H29" s="7" t="str">
        <f t="shared" si="10"/>
        <v>N/A</v>
      </c>
      <c r="I29" s="8">
        <v>1.1559999999999999</v>
      </c>
      <c r="J29" s="8">
        <v>3.5859999999999999</v>
      </c>
      <c r="K29" s="25" t="s">
        <v>736</v>
      </c>
      <c r="L29" s="91" t="str">
        <f>IF(J29="Div by 0", "N/A", IF(K29="N/A","N/A", IF(J29&gt;VALUE(MID(K29,1,2)), "No", IF(J29&lt;-1*VALUE(MID(K29,1,2)), "No", "Yes"))))</f>
        <v>Yes</v>
      </c>
    </row>
    <row r="30" spans="1:12" x14ac:dyDescent="0.25">
      <c r="A30" s="114" t="s">
        <v>1126</v>
      </c>
      <c r="B30" s="25" t="s">
        <v>213</v>
      </c>
      <c r="C30" s="10">
        <v>8358.3337052999996</v>
      </c>
      <c r="D30" s="7" t="str">
        <f t="shared" si="8"/>
        <v>N/A</v>
      </c>
      <c r="E30" s="10">
        <v>8377.4216278000004</v>
      </c>
      <c r="F30" s="7" t="str">
        <f t="shared" si="9"/>
        <v>N/A</v>
      </c>
      <c r="G30" s="10">
        <v>8609.6697738000003</v>
      </c>
      <c r="H30" s="7" t="str">
        <f t="shared" si="10"/>
        <v>N/A</v>
      </c>
      <c r="I30" s="8">
        <v>0.22839999999999999</v>
      </c>
      <c r="J30" s="8">
        <v>2.7719999999999998</v>
      </c>
      <c r="K30" s="25" t="s">
        <v>736</v>
      </c>
      <c r="L30" s="91" t="str">
        <f>IF(J30="Div by 0", "N/A", IF(K30="N/A","N/A", IF(J30&gt;VALUE(MID(K30,1,2)), "No", IF(J30&lt;-1*VALUE(MID(K30,1,2)), "No", "Yes"))))</f>
        <v>Yes</v>
      </c>
    </row>
    <row r="31" spans="1:12" x14ac:dyDescent="0.25">
      <c r="A31" s="114" t="s">
        <v>1127</v>
      </c>
      <c r="B31" s="25" t="s">
        <v>213</v>
      </c>
      <c r="C31" s="10">
        <v>8264.4678523999992</v>
      </c>
      <c r="D31" s="7" t="str">
        <f t="shared" si="8"/>
        <v>N/A</v>
      </c>
      <c r="E31" s="10">
        <v>8252.3861629999992</v>
      </c>
      <c r="F31" s="7" t="str">
        <f t="shared" si="9"/>
        <v>N/A</v>
      </c>
      <c r="G31" s="10">
        <v>8493.2969530999999</v>
      </c>
      <c r="H31" s="7" t="str">
        <f t="shared" si="10"/>
        <v>N/A</v>
      </c>
      <c r="I31" s="8">
        <v>-0.14599999999999999</v>
      </c>
      <c r="J31" s="8">
        <v>2.919</v>
      </c>
      <c r="K31" s="25" t="s">
        <v>736</v>
      </c>
      <c r="L31" s="91" t="str">
        <f>IF(J31="Div by 0", "N/A", IF(OR(J31="N/A",K31="N/A"),"N/A", IF(J31&gt;VALUE(MID(K31,1,2)), "No", IF(J31&lt;-1*VALUE(MID(K31,1,2)), "No", "Yes"))))</f>
        <v>Yes</v>
      </c>
    </row>
    <row r="32" spans="1:12" x14ac:dyDescent="0.25">
      <c r="A32" s="114" t="s">
        <v>1128</v>
      </c>
      <c r="B32" s="25" t="s">
        <v>213</v>
      </c>
      <c r="C32" s="10">
        <v>8070.8060191000004</v>
      </c>
      <c r="D32" s="7" t="str">
        <f t="shared" si="8"/>
        <v>N/A</v>
      </c>
      <c r="E32" s="10">
        <v>8256.5781743999996</v>
      </c>
      <c r="F32" s="7" t="str">
        <f t="shared" si="9"/>
        <v>N/A</v>
      </c>
      <c r="G32" s="10">
        <v>8577.4321947999997</v>
      </c>
      <c r="H32" s="7" t="str">
        <f t="shared" si="10"/>
        <v>N/A</v>
      </c>
      <c r="I32" s="8">
        <v>2.302</v>
      </c>
      <c r="J32" s="8">
        <v>3.8860000000000001</v>
      </c>
      <c r="K32" s="25" t="s">
        <v>736</v>
      </c>
      <c r="L32" s="91" t="str">
        <f>IF(J32="Div by 0", "N/A", IF(OR(J32="N/A",K32="N/A"),"N/A", IF(J32&gt;VALUE(MID(K32,1,2)), "No", IF(J32&lt;-1*VALUE(MID(K32,1,2)), "No", "Yes"))))</f>
        <v>Yes</v>
      </c>
    </row>
    <row r="33" spans="1:12" x14ac:dyDescent="0.25">
      <c r="A33" s="114" t="s">
        <v>1705</v>
      </c>
      <c r="B33" s="25" t="s">
        <v>213</v>
      </c>
      <c r="C33" s="10">
        <v>5194.8840214000002</v>
      </c>
      <c r="D33" s="7" t="str">
        <f t="shared" si="8"/>
        <v>N/A</v>
      </c>
      <c r="E33" s="10">
        <v>4512.8373922999999</v>
      </c>
      <c r="F33" s="7" t="str">
        <f t="shared" si="9"/>
        <v>N/A</v>
      </c>
      <c r="G33" s="10">
        <v>6466.0911458</v>
      </c>
      <c r="H33" s="7" t="str">
        <f t="shared" si="10"/>
        <v>N/A</v>
      </c>
      <c r="I33" s="8">
        <v>-13.1</v>
      </c>
      <c r="J33" s="8">
        <v>43.28</v>
      </c>
      <c r="K33" s="25" t="s">
        <v>736</v>
      </c>
      <c r="L33" s="91" t="str">
        <f t="shared" ref="L33:L45" si="12">IF(J33="Div by 0", "N/A", IF(K33="N/A","N/A", IF(J33&gt;VALUE(MID(K33,1,2)), "No", IF(J33&lt;-1*VALUE(MID(K33,1,2)), "No", "Yes"))))</f>
        <v>No</v>
      </c>
    </row>
    <row r="34" spans="1:12" x14ac:dyDescent="0.25">
      <c r="A34" s="114" t="s">
        <v>1706</v>
      </c>
      <c r="B34" s="25" t="s">
        <v>213</v>
      </c>
      <c r="C34" s="10">
        <v>1447.6605665</v>
      </c>
      <c r="D34" s="7" t="str">
        <f t="shared" si="8"/>
        <v>N/A</v>
      </c>
      <c r="E34" s="10">
        <v>1525.3159198000001</v>
      </c>
      <c r="F34" s="7" t="str">
        <f t="shared" si="9"/>
        <v>N/A</v>
      </c>
      <c r="G34" s="10">
        <v>1531.4971673</v>
      </c>
      <c r="H34" s="7" t="str">
        <f t="shared" si="10"/>
        <v>N/A</v>
      </c>
      <c r="I34" s="8">
        <v>5.3639999999999999</v>
      </c>
      <c r="J34" s="8">
        <v>0.4052</v>
      </c>
      <c r="K34" s="25" t="s">
        <v>736</v>
      </c>
      <c r="L34" s="91" t="str">
        <f t="shared" si="12"/>
        <v>Yes</v>
      </c>
    </row>
    <row r="35" spans="1:12" x14ac:dyDescent="0.25">
      <c r="A35" s="114" t="s">
        <v>1707</v>
      </c>
      <c r="B35" s="25" t="s">
        <v>213</v>
      </c>
      <c r="C35" s="10">
        <v>10919.477962000001</v>
      </c>
      <c r="D35" s="7" t="str">
        <f t="shared" si="8"/>
        <v>N/A</v>
      </c>
      <c r="E35" s="10">
        <v>11029.889797</v>
      </c>
      <c r="F35" s="7" t="str">
        <f t="shared" si="9"/>
        <v>N/A</v>
      </c>
      <c r="G35" s="10">
        <v>11694.150146</v>
      </c>
      <c r="H35" s="7" t="str">
        <f t="shared" si="10"/>
        <v>N/A</v>
      </c>
      <c r="I35" s="8">
        <v>1.0109999999999999</v>
      </c>
      <c r="J35" s="8">
        <v>6.0220000000000002</v>
      </c>
      <c r="K35" s="25" t="s">
        <v>736</v>
      </c>
      <c r="L35" s="91" t="str">
        <f t="shared" si="12"/>
        <v>Yes</v>
      </c>
    </row>
    <row r="36" spans="1:12" x14ac:dyDescent="0.25">
      <c r="A36" s="114" t="s">
        <v>1708</v>
      </c>
      <c r="B36" s="25" t="s">
        <v>213</v>
      </c>
      <c r="C36" s="10">
        <v>974.2117786</v>
      </c>
      <c r="D36" s="7" t="str">
        <f t="shared" si="8"/>
        <v>N/A</v>
      </c>
      <c r="E36" s="10">
        <v>997.49042521000001</v>
      </c>
      <c r="F36" s="7" t="str">
        <f t="shared" si="9"/>
        <v>N/A</v>
      </c>
      <c r="G36" s="10">
        <v>942.23869034999996</v>
      </c>
      <c r="H36" s="7" t="str">
        <f t="shared" si="10"/>
        <v>N/A</v>
      </c>
      <c r="I36" s="8">
        <v>2.3889999999999998</v>
      </c>
      <c r="J36" s="8">
        <v>-5.54</v>
      </c>
      <c r="K36" s="25" t="s">
        <v>736</v>
      </c>
      <c r="L36" s="91" t="str">
        <f t="shared" si="12"/>
        <v>Yes</v>
      </c>
    </row>
    <row r="37" spans="1:12" x14ac:dyDescent="0.25">
      <c r="A37" s="114" t="s">
        <v>1709</v>
      </c>
      <c r="B37" s="25" t="s">
        <v>213</v>
      </c>
      <c r="C37" s="10">
        <v>26137.728579999999</v>
      </c>
      <c r="D37" s="7" t="str">
        <f t="shared" si="8"/>
        <v>N/A</v>
      </c>
      <c r="E37" s="10">
        <v>27344.764002</v>
      </c>
      <c r="F37" s="7" t="str">
        <f t="shared" si="9"/>
        <v>N/A</v>
      </c>
      <c r="G37" s="10">
        <v>31787.518540000001</v>
      </c>
      <c r="H37" s="7" t="str">
        <f t="shared" si="10"/>
        <v>N/A</v>
      </c>
      <c r="I37" s="8">
        <v>4.6180000000000003</v>
      </c>
      <c r="J37" s="8">
        <v>16.25</v>
      </c>
      <c r="K37" s="25" t="s">
        <v>736</v>
      </c>
      <c r="L37" s="91" t="str">
        <f t="shared" si="12"/>
        <v>Yes</v>
      </c>
    </row>
    <row r="38" spans="1:12" x14ac:dyDescent="0.25">
      <c r="A38" s="114" t="s">
        <v>1710</v>
      </c>
      <c r="B38" s="25" t="s">
        <v>213</v>
      </c>
      <c r="C38" s="10" t="s">
        <v>1747</v>
      </c>
      <c r="D38" s="7" t="str">
        <f t="shared" si="8"/>
        <v>N/A</v>
      </c>
      <c r="E38" s="10" t="s">
        <v>1747</v>
      </c>
      <c r="F38" s="7" t="str">
        <f t="shared" si="9"/>
        <v>N/A</v>
      </c>
      <c r="G38" s="10" t="s">
        <v>1747</v>
      </c>
      <c r="H38" s="7" t="str">
        <f t="shared" si="10"/>
        <v>N/A</v>
      </c>
      <c r="I38" s="8" t="s">
        <v>1747</v>
      </c>
      <c r="J38" s="8" t="s">
        <v>1747</v>
      </c>
      <c r="K38" s="25" t="s">
        <v>736</v>
      </c>
      <c r="L38" s="91" t="str">
        <f t="shared" si="12"/>
        <v>N/A</v>
      </c>
    </row>
    <row r="39" spans="1:12" x14ac:dyDescent="0.25">
      <c r="A39" s="114" t="s">
        <v>1711</v>
      </c>
      <c r="B39" s="25" t="s">
        <v>213</v>
      </c>
      <c r="C39" s="10">
        <v>72.053909028999996</v>
      </c>
      <c r="D39" s="7" t="str">
        <f t="shared" si="8"/>
        <v>N/A</v>
      </c>
      <c r="E39" s="10">
        <v>118.77422553</v>
      </c>
      <c r="F39" s="7" t="str">
        <f t="shared" si="9"/>
        <v>N/A</v>
      </c>
      <c r="G39" s="10">
        <v>332.52805995</v>
      </c>
      <c r="H39" s="7" t="str">
        <f t="shared" si="10"/>
        <v>N/A</v>
      </c>
      <c r="I39" s="8">
        <v>64.84</v>
      </c>
      <c r="J39" s="8">
        <v>180</v>
      </c>
      <c r="K39" s="25" t="s">
        <v>736</v>
      </c>
      <c r="L39" s="91" t="str">
        <f t="shared" si="12"/>
        <v>No</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20399.726746</v>
      </c>
      <c r="D41" s="7" t="str">
        <f t="shared" si="8"/>
        <v>N/A</v>
      </c>
      <c r="E41" s="10">
        <v>22559.191589999999</v>
      </c>
      <c r="F41" s="7" t="str">
        <f t="shared" si="9"/>
        <v>N/A</v>
      </c>
      <c r="G41" s="10">
        <v>22952.425576000001</v>
      </c>
      <c r="H41" s="7" t="str">
        <f t="shared" si="10"/>
        <v>N/A</v>
      </c>
      <c r="I41" s="8">
        <v>10.59</v>
      </c>
      <c r="J41" s="8">
        <v>1.7430000000000001</v>
      </c>
      <c r="K41" s="25" t="s">
        <v>736</v>
      </c>
      <c r="L41" s="91" t="str">
        <f t="shared" si="12"/>
        <v>Yes</v>
      </c>
    </row>
    <row r="42" spans="1:12" x14ac:dyDescent="0.25">
      <c r="A42" s="114" t="s">
        <v>1714</v>
      </c>
      <c r="B42" s="25" t="s">
        <v>213</v>
      </c>
      <c r="C42" s="10">
        <v>6848.4731750999999</v>
      </c>
      <c r="D42" s="7" t="str">
        <f t="shared" si="8"/>
        <v>N/A</v>
      </c>
      <c r="E42" s="10">
        <v>6979.9644719999997</v>
      </c>
      <c r="F42" s="7" t="str">
        <f t="shared" si="9"/>
        <v>N/A</v>
      </c>
      <c r="G42" s="10">
        <v>6990.4981666000003</v>
      </c>
      <c r="H42" s="7" t="str">
        <f t="shared" si="10"/>
        <v>N/A</v>
      </c>
      <c r="I42" s="8">
        <v>1.92</v>
      </c>
      <c r="J42" s="8">
        <v>0.15090000000000001</v>
      </c>
      <c r="K42" s="25" t="s">
        <v>736</v>
      </c>
      <c r="L42" s="91" t="str">
        <f t="shared" si="12"/>
        <v>Yes</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13129.914092999999</v>
      </c>
      <c r="D44" s="7" t="str">
        <f t="shared" si="8"/>
        <v>N/A</v>
      </c>
      <c r="E44" s="10">
        <v>13465.402305</v>
      </c>
      <c r="F44" s="7" t="str">
        <f t="shared" si="9"/>
        <v>N/A</v>
      </c>
      <c r="G44" s="10">
        <v>14123.462885999999</v>
      </c>
      <c r="H44" s="7" t="str">
        <f t="shared" si="10"/>
        <v>N/A</v>
      </c>
      <c r="I44" s="8">
        <v>2.5550000000000002</v>
      </c>
      <c r="J44" s="8">
        <v>4.8869999999999996</v>
      </c>
      <c r="K44" s="25" t="s">
        <v>736</v>
      </c>
      <c r="L44" s="91" t="str">
        <f t="shared" si="12"/>
        <v>Yes</v>
      </c>
    </row>
    <row r="45" spans="1:12" ht="25" x14ac:dyDescent="0.25">
      <c r="A45" s="114" t="s">
        <v>1130</v>
      </c>
      <c r="B45" s="25" t="s">
        <v>213</v>
      </c>
      <c r="C45" s="10">
        <v>1178.7471201000001</v>
      </c>
      <c r="D45" s="7" t="str">
        <f t="shared" si="8"/>
        <v>N/A</v>
      </c>
      <c r="E45" s="10">
        <v>1259.470442</v>
      </c>
      <c r="F45" s="7" t="str">
        <f t="shared" si="9"/>
        <v>N/A</v>
      </c>
      <c r="G45" s="10">
        <v>1262.0143304000001</v>
      </c>
      <c r="H45" s="7" t="str">
        <f t="shared" si="10"/>
        <v>N/A</v>
      </c>
      <c r="I45" s="8">
        <v>6.8479999999999999</v>
      </c>
      <c r="J45" s="8">
        <v>0.20200000000000001</v>
      </c>
      <c r="K45" s="25" t="s">
        <v>736</v>
      </c>
      <c r="L45" s="91" t="str">
        <f t="shared" si="12"/>
        <v>Yes</v>
      </c>
    </row>
    <row r="46" spans="1:12" x14ac:dyDescent="0.25">
      <c r="A46" s="114" t="s">
        <v>1131</v>
      </c>
      <c r="B46" s="21" t="s">
        <v>213</v>
      </c>
      <c r="C46" s="26">
        <v>36739.924960999997</v>
      </c>
      <c r="D46" s="7" t="str">
        <f t="shared" si="8"/>
        <v>N/A</v>
      </c>
      <c r="E46" s="26">
        <v>37680.567145000001</v>
      </c>
      <c r="F46" s="7" t="str">
        <f t="shared" si="9"/>
        <v>N/A</v>
      </c>
      <c r="G46" s="26">
        <v>39245.259027</v>
      </c>
      <c r="H46" s="7" t="str">
        <f t="shared" si="10"/>
        <v>N/A</v>
      </c>
      <c r="I46" s="8">
        <v>2.56</v>
      </c>
      <c r="J46" s="8">
        <v>4.1529999999999996</v>
      </c>
      <c r="K46" s="25" t="s">
        <v>736</v>
      </c>
      <c r="L46" s="91" t="str">
        <f>IF(J46="Div by 0", "N/A", IF(K46="N/A","N/A", IF(J46&gt;VALUE(MID(K46,1,2)), "No", IF(J46&lt;-1*VALUE(MID(K46,1,2)), "No", "Yes"))))</f>
        <v>Yes</v>
      </c>
    </row>
    <row r="47" spans="1:12" x14ac:dyDescent="0.25">
      <c r="A47" s="145" t="s">
        <v>1132</v>
      </c>
      <c r="B47" s="21" t="s">
        <v>213</v>
      </c>
      <c r="C47" s="26">
        <v>25765.668202000001</v>
      </c>
      <c r="D47" s="7" t="str">
        <f t="shared" si="8"/>
        <v>N/A</v>
      </c>
      <c r="E47" s="26">
        <v>25889.361532999999</v>
      </c>
      <c r="F47" s="7" t="str">
        <f t="shared" si="9"/>
        <v>N/A</v>
      </c>
      <c r="G47" s="26">
        <v>27028.788522999999</v>
      </c>
      <c r="H47" s="7" t="str">
        <f t="shared" si="10"/>
        <v>N/A</v>
      </c>
      <c r="I47" s="8">
        <v>0.48010000000000003</v>
      </c>
      <c r="J47" s="8">
        <v>4.4009999999999998</v>
      </c>
      <c r="K47" s="25" t="s">
        <v>736</v>
      </c>
      <c r="L47" s="91" t="str">
        <f>IF(J47="Div by 0", "N/A", IF(K47="N/A","N/A", IF(J47&gt;VALUE(MID(K47,1,2)), "No", IF(J47&lt;-1*VALUE(MID(K47,1,2)), "No", "Yes"))))</f>
        <v>Yes</v>
      </c>
    </row>
    <row r="48" spans="1:12" ht="25" x14ac:dyDescent="0.25">
      <c r="A48" s="114" t="s">
        <v>1133</v>
      </c>
      <c r="B48" s="21" t="s">
        <v>213</v>
      </c>
      <c r="C48" s="26">
        <v>31498.995541</v>
      </c>
      <c r="D48" s="7" t="str">
        <f t="shared" si="8"/>
        <v>N/A</v>
      </c>
      <c r="E48" s="26">
        <v>30897.483587999999</v>
      </c>
      <c r="F48" s="7" t="str">
        <f t="shared" si="9"/>
        <v>N/A</v>
      </c>
      <c r="G48" s="26">
        <v>31759.191261</v>
      </c>
      <c r="H48" s="7" t="str">
        <f t="shared" si="10"/>
        <v>N/A</v>
      </c>
      <c r="I48" s="8">
        <v>-1.91</v>
      </c>
      <c r="J48" s="8">
        <v>2.7890000000000001</v>
      </c>
      <c r="K48" s="25" t="s">
        <v>736</v>
      </c>
      <c r="L48" s="91" t="str">
        <f>IF(J48="Div by 0", "N/A", IF(K48="N/A","N/A", IF(J48&gt;VALUE(MID(K48,1,2)), "No", IF(J48&lt;-1*VALUE(MID(K48,1,2)), "No", "Yes"))))</f>
        <v>Yes</v>
      </c>
    </row>
    <row r="49" spans="1:12" x14ac:dyDescent="0.25">
      <c r="A49" s="136" t="s">
        <v>1134</v>
      </c>
      <c r="B49" s="21" t="s">
        <v>213</v>
      </c>
      <c r="C49" s="26">
        <v>37834.794008999997</v>
      </c>
      <c r="D49" s="7" t="str">
        <f t="shared" si="8"/>
        <v>N/A</v>
      </c>
      <c r="E49" s="26">
        <v>40778.975165999997</v>
      </c>
      <c r="F49" s="7" t="str">
        <f t="shared" si="9"/>
        <v>N/A</v>
      </c>
      <c r="G49" s="26">
        <v>41060.090725000002</v>
      </c>
      <c r="H49" s="7" t="str">
        <f t="shared" si="10"/>
        <v>N/A</v>
      </c>
      <c r="I49" s="8">
        <v>7.782</v>
      </c>
      <c r="J49" s="8">
        <v>0.68940000000000001</v>
      </c>
      <c r="K49" s="25" t="s">
        <v>736</v>
      </c>
      <c r="L49" s="91" t="str">
        <f t="shared" ref="L49:L59" si="13">IF(J49="Div by 0", "N/A", IF(K49="N/A","N/A", IF(J49&gt;VALUE(MID(K49,1,2)), "No", IF(J49&lt;-1*VALUE(MID(K49,1,2)), "No", "Yes"))))</f>
        <v>Yes</v>
      </c>
    </row>
    <row r="50" spans="1:12" ht="25" x14ac:dyDescent="0.25">
      <c r="A50" s="114" t="s">
        <v>1135</v>
      </c>
      <c r="B50" s="21" t="s">
        <v>213</v>
      </c>
      <c r="C50" s="26">
        <v>23274.406233999998</v>
      </c>
      <c r="D50" s="7" t="str">
        <f t="shared" si="8"/>
        <v>N/A</v>
      </c>
      <c r="E50" s="26">
        <v>26148.757684</v>
      </c>
      <c r="F50" s="7" t="str">
        <f t="shared" si="9"/>
        <v>N/A</v>
      </c>
      <c r="G50" s="26">
        <v>17801.017382000002</v>
      </c>
      <c r="H50" s="7" t="str">
        <f t="shared" si="10"/>
        <v>N/A</v>
      </c>
      <c r="I50" s="8">
        <v>12.35</v>
      </c>
      <c r="J50" s="8">
        <v>-31.9</v>
      </c>
      <c r="K50" s="25" t="s">
        <v>736</v>
      </c>
      <c r="L50" s="91" t="str">
        <f t="shared" si="13"/>
        <v>No</v>
      </c>
    </row>
    <row r="51" spans="1:12" x14ac:dyDescent="0.25">
      <c r="A51" s="114" t="s">
        <v>1136</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736</v>
      </c>
      <c r="L51" s="91" t="str">
        <f t="shared" si="13"/>
        <v>N/A</v>
      </c>
    </row>
    <row r="52" spans="1:12" ht="25" x14ac:dyDescent="0.25">
      <c r="A52" s="114" t="s">
        <v>1137</v>
      </c>
      <c r="B52" s="21" t="s">
        <v>213</v>
      </c>
      <c r="C52" s="26">
        <v>52672.139240999997</v>
      </c>
      <c r="D52" s="7" t="str">
        <f t="shared" si="14"/>
        <v>N/A</v>
      </c>
      <c r="E52" s="26">
        <v>53298.337422999997</v>
      </c>
      <c r="F52" s="7" t="str">
        <f t="shared" si="15"/>
        <v>N/A</v>
      </c>
      <c r="G52" s="26">
        <v>53733.757576000004</v>
      </c>
      <c r="H52" s="7" t="str">
        <f t="shared" si="16"/>
        <v>N/A</v>
      </c>
      <c r="I52" s="8">
        <v>1.1890000000000001</v>
      </c>
      <c r="J52" s="8">
        <v>0.81689999999999996</v>
      </c>
      <c r="K52" s="25" t="s">
        <v>736</v>
      </c>
      <c r="L52" s="91" t="str">
        <f t="shared" si="13"/>
        <v>Yes</v>
      </c>
    </row>
    <row r="53" spans="1:12" ht="25" x14ac:dyDescent="0.25">
      <c r="A53" s="114" t="s">
        <v>1138</v>
      </c>
      <c r="B53" s="21" t="s">
        <v>213</v>
      </c>
      <c r="C53" s="26" t="s">
        <v>1747</v>
      </c>
      <c r="D53" s="7" t="str">
        <f t="shared" si="14"/>
        <v>N/A</v>
      </c>
      <c r="E53" s="26" t="s">
        <v>1747</v>
      </c>
      <c r="F53" s="7" t="str">
        <f t="shared" si="15"/>
        <v>N/A</v>
      </c>
      <c r="G53" s="26" t="s">
        <v>1747</v>
      </c>
      <c r="H53" s="7" t="str">
        <f t="shared" si="16"/>
        <v>N/A</v>
      </c>
      <c r="I53" s="8" t="s">
        <v>1747</v>
      </c>
      <c r="J53" s="8" t="s">
        <v>1747</v>
      </c>
      <c r="K53" s="25" t="s">
        <v>736</v>
      </c>
      <c r="L53" s="91" t="str">
        <f t="shared" si="13"/>
        <v>N/A</v>
      </c>
    </row>
    <row r="54" spans="1:12" ht="25" x14ac:dyDescent="0.25">
      <c r="A54" s="114" t="s">
        <v>1139</v>
      </c>
      <c r="B54" s="21" t="s">
        <v>213</v>
      </c>
      <c r="C54" s="26" t="s">
        <v>1747</v>
      </c>
      <c r="D54" s="7" t="str">
        <f t="shared" si="14"/>
        <v>N/A</v>
      </c>
      <c r="E54" s="26" t="s">
        <v>1747</v>
      </c>
      <c r="F54" s="7" t="str">
        <f t="shared" si="15"/>
        <v>N/A</v>
      </c>
      <c r="G54" s="26" t="s">
        <v>1747</v>
      </c>
      <c r="H54" s="7" t="str">
        <f t="shared" si="16"/>
        <v>N/A</v>
      </c>
      <c r="I54" s="8" t="s">
        <v>1747</v>
      </c>
      <c r="J54" s="8" t="s">
        <v>1747</v>
      </c>
      <c r="K54" s="25" t="s">
        <v>736</v>
      </c>
      <c r="L54" s="91" t="str">
        <f t="shared" si="13"/>
        <v>N/A</v>
      </c>
    </row>
    <row r="55" spans="1:12" ht="25" x14ac:dyDescent="0.25">
      <c r="A55" s="114" t="s">
        <v>1140</v>
      </c>
      <c r="B55" s="21" t="s">
        <v>213</v>
      </c>
      <c r="C55" s="26">
        <v>48443.690416999998</v>
      </c>
      <c r="D55" s="7" t="str">
        <f t="shared" si="14"/>
        <v>N/A</v>
      </c>
      <c r="E55" s="26">
        <v>45843.954309000001</v>
      </c>
      <c r="F55" s="7" t="str">
        <f t="shared" si="15"/>
        <v>N/A</v>
      </c>
      <c r="G55" s="26">
        <v>45573.487195000002</v>
      </c>
      <c r="H55" s="7" t="str">
        <f t="shared" si="16"/>
        <v>N/A</v>
      </c>
      <c r="I55" s="8">
        <v>-5.37</v>
      </c>
      <c r="J55" s="8">
        <v>-0.59</v>
      </c>
      <c r="K55" s="25" t="s">
        <v>736</v>
      </c>
      <c r="L55" s="91" t="str">
        <f t="shared" si="13"/>
        <v>Yes</v>
      </c>
    </row>
    <row r="56" spans="1:12" ht="25" x14ac:dyDescent="0.25">
      <c r="A56" s="114" t="s">
        <v>1141</v>
      </c>
      <c r="B56" s="21" t="s">
        <v>213</v>
      </c>
      <c r="C56" s="26">
        <v>23657.9</v>
      </c>
      <c r="D56" s="7" t="str">
        <f t="shared" si="14"/>
        <v>N/A</v>
      </c>
      <c r="E56" s="26">
        <v>23598.616279000002</v>
      </c>
      <c r="F56" s="7" t="str">
        <f t="shared" si="15"/>
        <v>N/A</v>
      </c>
      <c r="G56" s="26">
        <v>19221.477273</v>
      </c>
      <c r="H56" s="7" t="str">
        <f t="shared" si="16"/>
        <v>N/A</v>
      </c>
      <c r="I56" s="8">
        <v>-0.251</v>
      </c>
      <c r="J56" s="8">
        <v>-18.5</v>
      </c>
      <c r="K56" s="25" t="s">
        <v>736</v>
      </c>
      <c r="L56" s="91" t="str">
        <f t="shared" si="13"/>
        <v>Yes</v>
      </c>
    </row>
    <row r="57" spans="1:12" ht="25" x14ac:dyDescent="0.25">
      <c r="A57" s="114" t="s">
        <v>1142</v>
      </c>
      <c r="B57" s="21" t="s">
        <v>213</v>
      </c>
      <c r="C57" s="26">
        <v>80309.570372000002</v>
      </c>
      <c r="D57" s="7" t="str">
        <f t="shared" si="14"/>
        <v>N/A</v>
      </c>
      <c r="E57" s="26">
        <v>81224.785594000001</v>
      </c>
      <c r="F57" s="7" t="str">
        <f t="shared" si="15"/>
        <v>N/A</v>
      </c>
      <c r="G57" s="26">
        <v>86383.032401000004</v>
      </c>
      <c r="H57" s="7" t="str">
        <f t="shared" si="16"/>
        <v>N/A</v>
      </c>
      <c r="I57" s="8">
        <v>1.1399999999999999</v>
      </c>
      <c r="J57" s="8">
        <v>6.351</v>
      </c>
      <c r="K57" s="25" t="s">
        <v>736</v>
      </c>
      <c r="L57" s="91" t="str">
        <f t="shared" si="13"/>
        <v>Yes</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1537208802</v>
      </c>
      <c r="D60" s="7" t="str">
        <f t="shared" si="14"/>
        <v>N/A</v>
      </c>
      <c r="E60" s="26">
        <v>1402156317</v>
      </c>
      <c r="F60" s="7" t="str">
        <f t="shared" si="15"/>
        <v>N/A</v>
      </c>
      <c r="G60" s="26">
        <v>1385231710</v>
      </c>
      <c r="H60" s="7" t="str">
        <f t="shared" si="16"/>
        <v>N/A</v>
      </c>
      <c r="I60" s="8">
        <v>-8.7899999999999991</v>
      </c>
      <c r="J60" s="8">
        <v>-1.21</v>
      </c>
      <c r="K60" s="25" t="s">
        <v>736</v>
      </c>
      <c r="L60" s="91" t="str">
        <f t="shared" ref="L60:L70" si="17">IF(J60="Div by 0", "N/A", IF(K60="N/A","N/A", IF(J60&gt;VALUE(MID(K60,1,2)), "No", IF(J60&lt;-1*VALUE(MID(K60,1,2)), "No", "Yes"))))</f>
        <v>Yes</v>
      </c>
    </row>
    <row r="61" spans="1:12" ht="25" x14ac:dyDescent="0.25">
      <c r="A61" s="114" t="s">
        <v>1145</v>
      </c>
      <c r="B61" s="21" t="s">
        <v>213</v>
      </c>
      <c r="C61" s="26">
        <v>451108467</v>
      </c>
      <c r="D61" s="7" t="str">
        <f t="shared" si="14"/>
        <v>N/A</v>
      </c>
      <c r="E61" s="26">
        <v>222255259</v>
      </c>
      <c r="F61" s="7" t="str">
        <f t="shared" si="15"/>
        <v>N/A</v>
      </c>
      <c r="G61" s="26">
        <v>184404140</v>
      </c>
      <c r="H61" s="7" t="str">
        <f t="shared" si="16"/>
        <v>N/A</v>
      </c>
      <c r="I61" s="8">
        <v>-50.7</v>
      </c>
      <c r="J61" s="8">
        <v>-17</v>
      </c>
      <c r="K61" s="25" t="s">
        <v>736</v>
      </c>
      <c r="L61" s="91" t="str">
        <f t="shared" si="17"/>
        <v>Yes</v>
      </c>
    </row>
    <row r="62" spans="1:12" x14ac:dyDescent="0.25">
      <c r="A62" s="114" t="s">
        <v>1146</v>
      </c>
      <c r="B62" s="21" t="s">
        <v>213</v>
      </c>
      <c r="C62" s="26">
        <v>0</v>
      </c>
      <c r="D62" s="7" t="str">
        <f t="shared" si="14"/>
        <v>N/A</v>
      </c>
      <c r="E62" s="26">
        <v>0</v>
      </c>
      <c r="F62" s="7" t="str">
        <f t="shared" si="15"/>
        <v>N/A</v>
      </c>
      <c r="G62" s="26">
        <v>0</v>
      </c>
      <c r="H62" s="7" t="str">
        <f t="shared" si="16"/>
        <v>N/A</v>
      </c>
      <c r="I62" s="8" t="s">
        <v>1747</v>
      </c>
      <c r="J62" s="8" t="s">
        <v>1747</v>
      </c>
      <c r="K62" s="25" t="s">
        <v>736</v>
      </c>
      <c r="L62" s="91" t="str">
        <f t="shared" si="17"/>
        <v>N/A</v>
      </c>
    </row>
    <row r="63" spans="1:12" ht="25" x14ac:dyDescent="0.25">
      <c r="A63" s="114" t="s">
        <v>1147</v>
      </c>
      <c r="B63" s="21" t="s">
        <v>213</v>
      </c>
      <c r="C63" s="26">
        <v>7352798</v>
      </c>
      <c r="D63" s="7" t="str">
        <f t="shared" si="14"/>
        <v>N/A</v>
      </c>
      <c r="E63" s="26">
        <v>7732970</v>
      </c>
      <c r="F63" s="7" t="str">
        <f t="shared" si="15"/>
        <v>N/A</v>
      </c>
      <c r="G63" s="26">
        <v>7687246</v>
      </c>
      <c r="H63" s="7" t="str">
        <f t="shared" si="16"/>
        <v>N/A</v>
      </c>
      <c r="I63" s="8">
        <v>5.17</v>
      </c>
      <c r="J63" s="8">
        <v>-0.59099999999999997</v>
      </c>
      <c r="K63" s="25" t="s">
        <v>736</v>
      </c>
      <c r="L63" s="91" t="str">
        <f t="shared" si="17"/>
        <v>Yes</v>
      </c>
    </row>
    <row r="64" spans="1:12" ht="25" x14ac:dyDescent="0.25">
      <c r="A64" s="114" t="s">
        <v>1148</v>
      </c>
      <c r="B64" s="21" t="s">
        <v>213</v>
      </c>
      <c r="C64" s="26">
        <v>0</v>
      </c>
      <c r="D64" s="7" t="str">
        <f t="shared" si="14"/>
        <v>N/A</v>
      </c>
      <c r="E64" s="26">
        <v>0</v>
      </c>
      <c r="F64" s="7" t="str">
        <f t="shared" si="15"/>
        <v>N/A</v>
      </c>
      <c r="G64" s="26">
        <v>0</v>
      </c>
      <c r="H64" s="7" t="str">
        <f t="shared" si="16"/>
        <v>N/A</v>
      </c>
      <c r="I64" s="8" t="s">
        <v>1747</v>
      </c>
      <c r="J64" s="8" t="s">
        <v>1747</v>
      </c>
      <c r="K64" s="25" t="s">
        <v>736</v>
      </c>
      <c r="L64" s="91" t="str">
        <f t="shared" si="17"/>
        <v>N/A</v>
      </c>
    </row>
    <row r="65" spans="1:12" ht="25" x14ac:dyDescent="0.25">
      <c r="A65" s="114" t="s">
        <v>1149</v>
      </c>
      <c r="B65" s="21" t="s">
        <v>213</v>
      </c>
      <c r="C65" s="26">
        <v>0</v>
      </c>
      <c r="D65" s="7" t="str">
        <f t="shared" si="14"/>
        <v>N/A</v>
      </c>
      <c r="E65" s="26">
        <v>0</v>
      </c>
      <c r="F65" s="7" t="str">
        <f t="shared" si="15"/>
        <v>N/A</v>
      </c>
      <c r="G65" s="26">
        <v>0</v>
      </c>
      <c r="H65" s="7" t="str">
        <f t="shared" si="16"/>
        <v>N/A</v>
      </c>
      <c r="I65" s="8" t="s">
        <v>1747</v>
      </c>
      <c r="J65" s="8" t="s">
        <v>1747</v>
      </c>
      <c r="K65" s="25" t="s">
        <v>736</v>
      </c>
      <c r="L65" s="91" t="str">
        <f t="shared" si="17"/>
        <v>N/A</v>
      </c>
    </row>
    <row r="66" spans="1:12" ht="25" x14ac:dyDescent="0.25">
      <c r="A66" s="114" t="s">
        <v>1150</v>
      </c>
      <c r="B66" s="21" t="s">
        <v>213</v>
      </c>
      <c r="C66" s="26">
        <v>978134072</v>
      </c>
      <c r="D66" s="7" t="str">
        <f t="shared" si="14"/>
        <v>N/A</v>
      </c>
      <c r="E66" s="26">
        <v>1067095530</v>
      </c>
      <c r="F66" s="7" t="str">
        <f t="shared" si="15"/>
        <v>N/A</v>
      </c>
      <c r="G66" s="26">
        <v>1090559136</v>
      </c>
      <c r="H66" s="7" t="str">
        <f t="shared" si="16"/>
        <v>N/A</v>
      </c>
      <c r="I66" s="8">
        <v>9.0950000000000006</v>
      </c>
      <c r="J66" s="8">
        <v>2.1989999999999998</v>
      </c>
      <c r="K66" s="25" t="s">
        <v>736</v>
      </c>
      <c r="L66" s="91" t="str">
        <f t="shared" si="17"/>
        <v>Yes</v>
      </c>
    </row>
    <row r="67" spans="1:12" ht="25" x14ac:dyDescent="0.25">
      <c r="A67" s="114" t="s">
        <v>1151</v>
      </c>
      <c r="B67" s="21" t="s">
        <v>213</v>
      </c>
      <c r="C67" s="26">
        <v>160752</v>
      </c>
      <c r="D67" s="7" t="str">
        <f t="shared" si="14"/>
        <v>N/A</v>
      </c>
      <c r="E67" s="26">
        <v>268217</v>
      </c>
      <c r="F67" s="7" t="str">
        <f t="shared" si="15"/>
        <v>N/A</v>
      </c>
      <c r="G67" s="26">
        <v>908594</v>
      </c>
      <c r="H67" s="7" t="str">
        <f t="shared" si="16"/>
        <v>N/A</v>
      </c>
      <c r="I67" s="8">
        <v>66.849999999999994</v>
      </c>
      <c r="J67" s="8">
        <v>238.8</v>
      </c>
      <c r="K67" s="25" t="s">
        <v>736</v>
      </c>
      <c r="L67" s="91" t="str">
        <f t="shared" si="17"/>
        <v>No</v>
      </c>
    </row>
    <row r="68" spans="1:12" ht="25" x14ac:dyDescent="0.25">
      <c r="A68" s="114" t="s">
        <v>1152</v>
      </c>
      <c r="B68" s="21" t="s">
        <v>213</v>
      </c>
      <c r="C68" s="26">
        <v>100452713</v>
      </c>
      <c r="D68" s="7" t="str">
        <f t="shared" si="14"/>
        <v>N/A</v>
      </c>
      <c r="E68" s="26">
        <v>104804341</v>
      </c>
      <c r="F68" s="7" t="str">
        <f t="shared" si="15"/>
        <v>N/A</v>
      </c>
      <c r="G68" s="26">
        <v>101672594</v>
      </c>
      <c r="H68" s="7" t="str">
        <f t="shared" si="16"/>
        <v>N/A</v>
      </c>
      <c r="I68" s="8">
        <v>4.3319999999999999</v>
      </c>
      <c r="J68" s="8">
        <v>-2.99</v>
      </c>
      <c r="K68" s="25" t="s">
        <v>736</v>
      </c>
      <c r="L68" s="91" t="str">
        <f t="shared" si="17"/>
        <v>Yes</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21937.874469999999</v>
      </c>
      <c r="D71" s="7" t="str">
        <f t="shared" si="14"/>
        <v>N/A</v>
      </c>
      <c r="E71" s="26">
        <v>20863.248129</v>
      </c>
      <c r="F71" s="7" t="str">
        <f t="shared" si="15"/>
        <v>N/A</v>
      </c>
      <c r="G71" s="26">
        <v>23372.732043</v>
      </c>
      <c r="H71" s="7" t="str">
        <f t="shared" si="16"/>
        <v>N/A</v>
      </c>
      <c r="I71" s="8">
        <v>-4.9000000000000004</v>
      </c>
      <c r="J71" s="8">
        <v>12.03</v>
      </c>
      <c r="K71" s="25" t="s">
        <v>736</v>
      </c>
      <c r="L71" s="91" t="str">
        <f t="shared" ref="L71:L81" si="18">IF(J71="Div by 0", "N/A", IF(K71="N/A","N/A", IF(J71&gt;VALUE(MID(K71,1,2)), "No", IF(J71&lt;-1*VALUE(MID(K71,1,2)), "No", "Yes"))))</f>
        <v>Yes</v>
      </c>
    </row>
    <row r="72" spans="1:12" ht="25" x14ac:dyDescent="0.25">
      <c r="A72" s="114" t="s">
        <v>1156</v>
      </c>
      <c r="B72" s="21" t="s">
        <v>213</v>
      </c>
      <c r="C72" s="26">
        <v>12132.11594</v>
      </c>
      <c r="D72" s="7" t="str">
        <f t="shared" si="14"/>
        <v>N/A</v>
      </c>
      <c r="E72" s="26">
        <v>7658.6925912999995</v>
      </c>
      <c r="F72" s="7" t="str">
        <f t="shared" si="15"/>
        <v>N/A</v>
      </c>
      <c r="G72" s="26">
        <v>9483.3705322999995</v>
      </c>
      <c r="H72" s="7" t="str">
        <f t="shared" si="16"/>
        <v>N/A</v>
      </c>
      <c r="I72" s="8">
        <v>-36.9</v>
      </c>
      <c r="J72" s="8">
        <v>23.82</v>
      </c>
      <c r="K72" s="25" t="s">
        <v>736</v>
      </c>
      <c r="L72" s="91" t="str">
        <f t="shared" si="18"/>
        <v>Yes</v>
      </c>
    </row>
    <row r="73" spans="1:12" ht="25" x14ac:dyDescent="0.25">
      <c r="A73" s="114" t="s">
        <v>1157</v>
      </c>
      <c r="B73" s="21" t="s">
        <v>213</v>
      </c>
      <c r="C73" s="26" t="s">
        <v>1747</v>
      </c>
      <c r="D73" s="7" t="str">
        <f t="shared" si="14"/>
        <v>N/A</v>
      </c>
      <c r="E73" s="26" t="s">
        <v>1747</v>
      </c>
      <c r="F73" s="7" t="str">
        <f t="shared" si="15"/>
        <v>N/A</v>
      </c>
      <c r="G73" s="26" t="s">
        <v>1747</v>
      </c>
      <c r="H73" s="7" t="str">
        <f t="shared" si="16"/>
        <v>N/A</v>
      </c>
      <c r="I73" s="8" t="s">
        <v>1747</v>
      </c>
      <c r="J73" s="8" t="s">
        <v>1747</v>
      </c>
      <c r="K73" s="25" t="s">
        <v>736</v>
      </c>
      <c r="L73" s="91" t="str">
        <f t="shared" si="18"/>
        <v>N/A</v>
      </c>
    </row>
    <row r="74" spans="1:12" ht="25" x14ac:dyDescent="0.25">
      <c r="A74" s="114" t="s">
        <v>1158</v>
      </c>
      <c r="B74" s="21" t="s">
        <v>213</v>
      </c>
      <c r="C74" s="26">
        <v>46536.696203</v>
      </c>
      <c r="D74" s="7" t="str">
        <f t="shared" si="14"/>
        <v>N/A</v>
      </c>
      <c r="E74" s="26">
        <v>47441.533742</v>
      </c>
      <c r="F74" s="7" t="str">
        <f t="shared" si="15"/>
        <v>N/A</v>
      </c>
      <c r="G74" s="26">
        <v>46589.369697000002</v>
      </c>
      <c r="H74" s="7" t="str">
        <f t="shared" si="16"/>
        <v>N/A</v>
      </c>
      <c r="I74" s="8">
        <v>1.944</v>
      </c>
      <c r="J74" s="8">
        <v>-1.8</v>
      </c>
      <c r="K74" s="25" t="s">
        <v>736</v>
      </c>
      <c r="L74" s="91" t="str">
        <f t="shared" si="18"/>
        <v>Yes</v>
      </c>
    </row>
    <row r="75" spans="1:12" ht="25" x14ac:dyDescent="0.25">
      <c r="A75" s="114" t="s">
        <v>1159</v>
      </c>
      <c r="B75" s="21" t="s">
        <v>213</v>
      </c>
      <c r="C75" s="26" t="s">
        <v>1747</v>
      </c>
      <c r="D75" s="7" t="str">
        <f t="shared" si="14"/>
        <v>N/A</v>
      </c>
      <c r="E75" s="26" t="s">
        <v>1747</v>
      </c>
      <c r="F75" s="7" t="str">
        <f t="shared" si="15"/>
        <v>N/A</v>
      </c>
      <c r="G75" s="26" t="s">
        <v>1747</v>
      </c>
      <c r="H75" s="7" t="str">
        <f t="shared" si="16"/>
        <v>N/A</v>
      </c>
      <c r="I75" s="8" t="s">
        <v>1747</v>
      </c>
      <c r="J75" s="8" t="s">
        <v>1747</v>
      </c>
      <c r="K75" s="25" t="s">
        <v>736</v>
      </c>
      <c r="L75" s="91" t="str">
        <f t="shared" si="18"/>
        <v>N/A</v>
      </c>
    </row>
    <row r="76" spans="1:12" ht="25" x14ac:dyDescent="0.25">
      <c r="A76" s="114" t="s">
        <v>1160</v>
      </c>
      <c r="B76" s="21" t="s">
        <v>213</v>
      </c>
      <c r="C76" s="26" t="s">
        <v>1747</v>
      </c>
      <c r="D76" s="7" t="str">
        <f t="shared" si="14"/>
        <v>N/A</v>
      </c>
      <c r="E76" s="26" t="s">
        <v>1747</v>
      </c>
      <c r="F76" s="7" t="str">
        <f t="shared" si="15"/>
        <v>N/A</v>
      </c>
      <c r="G76" s="26" t="s">
        <v>1747</v>
      </c>
      <c r="H76" s="7" t="str">
        <f t="shared" si="16"/>
        <v>N/A</v>
      </c>
      <c r="I76" s="8" t="s">
        <v>1747</v>
      </c>
      <c r="J76" s="8" t="s">
        <v>1747</v>
      </c>
      <c r="K76" s="25" t="s">
        <v>736</v>
      </c>
      <c r="L76" s="91" t="str">
        <f t="shared" si="18"/>
        <v>N/A</v>
      </c>
    </row>
    <row r="77" spans="1:12" ht="25" x14ac:dyDescent="0.25">
      <c r="A77" s="114" t="s">
        <v>1161</v>
      </c>
      <c r="B77" s="21" t="s">
        <v>213</v>
      </c>
      <c r="C77" s="26">
        <v>36816.247817000003</v>
      </c>
      <c r="D77" s="7" t="str">
        <f t="shared" si="14"/>
        <v>N/A</v>
      </c>
      <c r="E77" s="26">
        <v>34000.176199000001</v>
      </c>
      <c r="F77" s="7" t="str">
        <f t="shared" si="15"/>
        <v>N/A</v>
      </c>
      <c r="G77" s="26">
        <v>33328.009779</v>
      </c>
      <c r="H77" s="7" t="str">
        <f t="shared" si="16"/>
        <v>N/A</v>
      </c>
      <c r="I77" s="8">
        <v>-7.65</v>
      </c>
      <c r="J77" s="8">
        <v>-1.98</v>
      </c>
      <c r="K77" s="25" t="s">
        <v>736</v>
      </c>
      <c r="L77" s="91" t="str">
        <f t="shared" si="18"/>
        <v>Yes</v>
      </c>
    </row>
    <row r="78" spans="1:12" ht="25" x14ac:dyDescent="0.25">
      <c r="A78" s="114" t="s">
        <v>1162</v>
      </c>
      <c r="B78" s="21" t="s">
        <v>213</v>
      </c>
      <c r="C78" s="26">
        <v>2009.4</v>
      </c>
      <c r="D78" s="7" t="str">
        <f t="shared" si="14"/>
        <v>N/A</v>
      </c>
      <c r="E78" s="26">
        <v>3118.8023256000001</v>
      </c>
      <c r="F78" s="7" t="str">
        <f t="shared" si="15"/>
        <v>N/A</v>
      </c>
      <c r="G78" s="26">
        <v>5162.4659091000003</v>
      </c>
      <c r="H78" s="7" t="str">
        <f t="shared" si="16"/>
        <v>N/A</v>
      </c>
      <c r="I78" s="8">
        <v>55.21</v>
      </c>
      <c r="J78" s="8">
        <v>65.53</v>
      </c>
      <c r="K78" s="25" t="s">
        <v>736</v>
      </c>
      <c r="L78" s="91" t="str">
        <f t="shared" si="18"/>
        <v>No</v>
      </c>
    </row>
    <row r="79" spans="1:12" ht="25" x14ac:dyDescent="0.25">
      <c r="A79" s="114" t="s">
        <v>1163</v>
      </c>
      <c r="B79" s="21" t="s">
        <v>213</v>
      </c>
      <c r="C79" s="26">
        <v>16516.394770999999</v>
      </c>
      <c r="D79" s="7" t="str">
        <f t="shared" si="14"/>
        <v>N/A</v>
      </c>
      <c r="E79" s="26">
        <v>15993.337555</v>
      </c>
      <c r="F79" s="7" t="str">
        <f t="shared" si="15"/>
        <v>N/A</v>
      </c>
      <c r="G79" s="26">
        <v>15042.549784999999</v>
      </c>
      <c r="H79" s="7" t="str">
        <f t="shared" si="16"/>
        <v>N/A</v>
      </c>
      <c r="I79" s="8">
        <v>-3.17</v>
      </c>
      <c r="J79" s="8">
        <v>-5.94</v>
      </c>
      <c r="K79" s="25" t="s">
        <v>736</v>
      </c>
      <c r="L79" s="91" t="str">
        <f t="shared" si="18"/>
        <v>Yes</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2021850187</v>
      </c>
      <c r="D82" s="7" t="str">
        <f t="shared" si="14"/>
        <v>N/A</v>
      </c>
      <c r="E82" s="26">
        <v>1892981723</v>
      </c>
      <c r="F82" s="7" t="str">
        <f t="shared" si="15"/>
        <v>N/A</v>
      </c>
      <c r="G82" s="26">
        <v>1891784488</v>
      </c>
      <c r="H82" s="7" t="str">
        <f t="shared" si="16"/>
        <v>N/A</v>
      </c>
      <c r="I82" s="8">
        <v>-6.37</v>
      </c>
      <c r="J82" s="8">
        <v>-6.3E-2</v>
      </c>
      <c r="K82" s="25" t="s">
        <v>736</v>
      </c>
      <c r="L82" s="91" t="str">
        <f t="shared" ref="L82:L138" si="19">IF(J82="Div by 0", "N/A", IF(K82="N/A","N/A", IF(J82&gt;VALUE(MID(K82,1,2)), "No", IF(J82&lt;-1*VALUE(MID(K82,1,2)), "No", "Yes"))))</f>
        <v>Yes</v>
      </c>
    </row>
    <row r="83" spans="1:12" x14ac:dyDescent="0.25">
      <c r="A83" s="114" t="s">
        <v>363</v>
      </c>
      <c r="B83" s="21" t="s">
        <v>213</v>
      </c>
      <c r="C83" s="22">
        <v>130193</v>
      </c>
      <c r="D83" s="7" t="str">
        <f t="shared" ref="D83:D114" si="20">IF($B83="N/A","N/A",IF(C83&gt;10,"No",IF(C83&lt;-10,"No","Yes")))</f>
        <v>N/A</v>
      </c>
      <c r="E83" s="22">
        <v>125022</v>
      </c>
      <c r="F83" s="7" t="str">
        <f t="shared" ref="F83:F114" si="21">IF($B83="N/A","N/A",IF(E83&gt;10,"No",IF(E83&lt;-10,"No","Yes")))</f>
        <v>N/A</v>
      </c>
      <c r="G83" s="22">
        <v>118905</v>
      </c>
      <c r="H83" s="7" t="str">
        <f t="shared" ref="H83:H114" si="22">IF($B83="N/A","N/A",IF(G83&gt;10,"No",IF(G83&lt;-10,"No","Yes")))</f>
        <v>N/A</v>
      </c>
      <c r="I83" s="8">
        <v>-3.97</v>
      </c>
      <c r="J83" s="8">
        <v>-4.8899999999999997</v>
      </c>
      <c r="K83" s="25" t="s">
        <v>736</v>
      </c>
      <c r="L83" s="91" t="str">
        <f t="shared" si="19"/>
        <v>Yes</v>
      </c>
    </row>
    <row r="84" spans="1:12" x14ac:dyDescent="0.25">
      <c r="A84" s="114" t="s">
        <v>358</v>
      </c>
      <c r="B84" s="21" t="s">
        <v>213</v>
      </c>
      <c r="C84" s="26">
        <v>15529.638206</v>
      </c>
      <c r="D84" s="7" t="str">
        <f t="shared" si="20"/>
        <v>N/A</v>
      </c>
      <c r="E84" s="26">
        <v>15141.188935</v>
      </c>
      <c r="F84" s="7" t="str">
        <f t="shared" si="21"/>
        <v>N/A</v>
      </c>
      <c r="G84" s="26">
        <v>15910.049939</v>
      </c>
      <c r="H84" s="7" t="str">
        <f t="shared" si="22"/>
        <v>N/A</v>
      </c>
      <c r="I84" s="8">
        <v>-2.5</v>
      </c>
      <c r="J84" s="8">
        <v>5.0780000000000003</v>
      </c>
      <c r="K84" s="25" t="s">
        <v>736</v>
      </c>
      <c r="L84" s="91" t="str">
        <f t="shared" si="19"/>
        <v>Yes</v>
      </c>
    </row>
    <row r="85" spans="1:12" ht="25" x14ac:dyDescent="0.25">
      <c r="A85" s="114" t="s">
        <v>1166</v>
      </c>
      <c r="B85" s="21" t="s">
        <v>213</v>
      </c>
      <c r="C85" s="26">
        <v>10737013</v>
      </c>
      <c r="D85" s="7" t="str">
        <f t="shared" si="20"/>
        <v>N/A</v>
      </c>
      <c r="E85" s="26">
        <v>10746287</v>
      </c>
      <c r="F85" s="7" t="str">
        <f t="shared" si="21"/>
        <v>N/A</v>
      </c>
      <c r="G85" s="26">
        <v>10883101</v>
      </c>
      <c r="H85" s="7" t="str">
        <f t="shared" si="22"/>
        <v>N/A</v>
      </c>
      <c r="I85" s="8">
        <v>8.6400000000000005E-2</v>
      </c>
      <c r="J85" s="8">
        <v>1.2729999999999999</v>
      </c>
      <c r="K85" s="25" t="s">
        <v>736</v>
      </c>
      <c r="L85" s="91" t="str">
        <f t="shared" si="19"/>
        <v>Yes</v>
      </c>
    </row>
    <row r="86" spans="1:12" x14ac:dyDescent="0.25">
      <c r="A86" s="114" t="s">
        <v>726</v>
      </c>
      <c r="B86" s="21" t="s">
        <v>213</v>
      </c>
      <c r="C86" s="22">
        <v>11090</v>
      </c>
      <c r="D86" s="7" t="str">
        <f t="shared" si="20"/>
        <v>N/A</v>
      </c>
      <c r="E86" s="22">
        <v>9159</v>
      </c>
      <c r="F86" s="7" t="str">
        <f t="shared" si="21"/>
        <v>N/A</v>
      </c>
      <c r="G86" s="22">
        <v>10534</v>
      </c>
      <c r="H86" s="7" t="str">
        <f t="shared" si="22"/>
        <v>N/A</v>
      </c>
      <c r="I86" s="8">
        <v>-17.399999999999999</v>
      </c>
      <c r="J86" s="8">
        <v>15.01</v>
      </c>
      <c r="K86" s="25" t="s">
        <v>736</v>
      </c>
      <c r="L86" s="91" t="str">
        <f t="shared" si="19"/>
        <v>Yes</v>
      </c>
    </row>
    <row r="87" spans="1:12" ht="25" x14ac:dyDescent="0.25">
      <c r="A87" s="114" t="s">
        <v>1167</v>
      </c>
      <c r="B87" s="21" t="s">
        <v>213</v>
      </c>
      <c r="C87" s="26">
        <v>968.17069432000005</v>
      </c>
      <c r="D87" s="7" t="str">
        <f t="shared" si="20"/>
        <v>N/A</v>
      </c>
      <c r="E87" s="26">
        <v>1173.3035265999999</v>
      </c>
      <c r="F87" s="7" t="str">
        <f t="shared" si="21"/>
        <v>N/A</v>
      </c>
      <c r="G87" s="26">
        <v>1033.1404024999999</v>
      </c>
      <c r="H87" s="7" t="str">
        <f t="shared" si="22"/>
        <v>N/A</v>
      </c>
      <c r="I87" s="8">
        <v>21.19</v>
      </c>
      <c r="J87" s="8">
        <v>-11.9</v>
      </c>
      <c r="K87" s="25" t="s">
        <v>736</v>
      </c>
      <c r="L87" s="91" t="str">
        <f t="shared" si="19"/>
        <v>Yes</v>
      </c>
    </row>
    <row r="88" spans="1:12" ht="25" x14ac:dyDescent="0.25">
      <c r="A88" s="114" t="s">
        <v>1168</v>
      </c>
      <c r="B88" s="21" t="s">
        <v>213</v>
      </c>
      <c r="C88" s="26">
        <v>28677676</v>
      </c>
      <c r="D88" s="7" t="str">
        <f t="shared" si="20"/>
        <v>N/A</v>
      </c>
      <c r="E88" s="26">
        <v>24919931</v>
      </c>
      <c r="F88" s="7" t="str">
        <f t="shared" si="21"/>
        <v>N/A</v>
      </c>
      <c r="G88" s="26">
        <v>22456841</v>
      </c>
      <c r="H88" s="7" t="str">
        <f t="shared" si="22"/>
        <v>N/A</v>
      </c>
      <c r="I88" s="8">
        <v>-13.1</v>
      </c>
      <c r="J88" s="8">
        <v>-9.8800000000000008</v>
      </c>
      <c r="K88" s="25" t="s">
        <v>736</v>
      </c>
      <c r="L88" s="91" t="str">
        <f t="shared" si="19"/>
        <v>Yes</v>
      </c>
    </row>
    <row r="89" spans="1:12" x14ac:dyDescent="0.25">
      <c r="A89" s="114" t="s">
        <v>727</v>
      </c>
      <c r="B89" s="21" t="s">
        <v>213</v>
      </c>
      <c r="C89" s="22">
        <v>3159</v>
      </c>
      <c r="D89" s="7" t="str">
        <f t="shared" si="20"/>
        <v>N/A</v>
      </c>
      <c r="E89" s="22">
        <v>2083</v>
      </c>
      <c r="F89" s="7" t="str">
        <f t="shared" si="21"/>
        <v>N/A</v>
      </c>
      <c r="G89" s="22">
        <v>1825</v>
      </c>
      <c r="H89" s="7" t="str">
        <f t="shared" si="22"/>
        <v>N/A</v>
      </c>
      <c r="I89" s="8">
        <v>-34.1</v>
      </c>
      <c r="J89" s="8">
        <v>-12.4</v>
      </c>
      <c r="K89" s="25" t="s">
        <v>736</v>
      </c>
      <c r="L89" s="91" t="str">
        <f t="shared" si="19"/>
        <v>Yes</v>
      </c>
    </row>
    <row r="90" spans="1:12" ht="25" x14ac:dyDescent="0.25">
      <c r="A90" s="114" t="s">
        <v>1169</v>
      </c>
      <c r="B90" s="21" t="s">
        <v>213</v>
      </c>
      <c r="C90" s="26">
        <v>9078.0867362999998</v>
      </c>
      <c r="D90" s="7" t="str">
        <f t="shared" si="20"/>
        <v>N/A</v>
      </c>
      <c r="E90" s="26">
        <v>11963.481037</v>
      </c>
      <c r="F90" s="7" t="str">
        <f t="shared" si="21"/>
        <v>N/A</v>
      </c>
      <c r="G90" s="26">
        <v>12305.118356000001</v>
      </c>
      <c r="H90" s="7" t="str">
        <f t="shared" si="22"/>
        <v>N/A</v>
      </c>
      <c r="I90" s="8">
        <v>31.78</v>
      </c>
      <c r="J90" s="8">
        <v>2.8559999999999999</v>
      </c>
      <c r="K90" s="25" t="s">
        <v>736</v>
      </c>
      <c r="L90" s="91" t="str">
        <f t="shared" si="19"/>
        <v>Yes</v>
      </c>
    </row>
    <row r="91" spans="1:12" ht="25" x14ac:dyDescent="0.25">
      <c r="A91" s="114" t="s">
        <v>1170</v>
      </c>
      <c r="B91" s="21" t="s">
        <v>213</v>
      </c>
      <c r="C91" s="26">
        <v>9148</v>
      </c>
      <c r="D91" s="7" t="str">
        <f t="shared" si="20"/>
        <v>N/A</v>
      </c>
      <c r="E91" s="26">
        <v>11675</v>
      </c>
      <c r="F91" s="7" t="str">
        <f t="shared" si="21"/>
        <v>N/A</v>
      </c>
      <c r="G91" s="26">
        <v>11227</v>
      </c>
      <c r="H91" s="7" t="str">
        <f t="shared" si="22"/>
        <v>N/A</v>
      </c>
      <c r="I91" s="8">
        <v>27.62</v>
      </c>
      <c r="J91" s="8">
        <v>-3.84</v>
      </c>
      <c r="K91" s="25" t="s">
        <v>736</v>
      </c>
      <c r="L91" s="91" t="str">
        <f t="shared" si="19"/>
        <v>Yes</v>
      </c>
    </row>
    <row r="92" spans="1:12" x14ac:dyDescent="0.25">
      <c r="A92" s="114" t="s">
        <v>728</v>
      </c>
      <c r="B92" s="21" t="s">
        <v>213</v>
      </c>
      <c r="C92" s="22">
        <v>11</v>
      </c>
      <c r="D92" s="7" t="str">
        <f t="shared" si="20"/>
        <v>N/A</v>
      </c>
      <c r="E92" s="22">
        <v>11</v>
      </c>
      <c r="F92" s="7" t="str">
        <f t="shared" si="21"/>
        <v>N/A</v>
      </c>
      <c r="G92" s="22">
        <v>11</v>
      </c>
      <c r="H92" s="7" t="str">
        <f t="shared" si="22"/>
        <v>N/A</v>
      </c>
      <c r="I92" s="8">
        <v>0</v>
      </c>
      <c r="J92" s="8">
        <v>-50</v>
      </c>
      <c r="K92" s="25" t="s">
        <v>736</v>
      </c>
      <c r="L92" s="91" t="str">
        <f t="shared" si="19"/>
        <v>No</v>
      </c>
    </row>
    <row r="93" spans="1:12" ht="25" x14ac:dyDescent="0.25">
      <c r="A93" s="114" t="s">
        <v>1171</v>
      </c>
      <c r="B93" s="21" t="s">
        <v>213</v>
      </c>
      <c r="C93" s="26">
        <v>1524.6666667</v>
      </c>
      <c r="D93" s="7" t="str">
        <f t="shared" si="20"/>
        <v>N/A</v>
      </c>
      <c r="E93" s="26">
        <v>1945.8333333</v>
      </c>
      <c r="F93" s="7" t="str">
        <f t="shared" si="21"/>
        <v>N/A</v>
      </c>
      <c r="G93" s="26">
        <v>3742.3333333</v>
      </c>
      <c r="H93" s="7" t="str">
        <f t="shared" si="22"/>
        <v>N/A</v>
      </c>
      <c r="I93" s="8">
        <v>27.62</v>
      </c>
      <c r="J93" s="8">
        <v>92.33</v>
      </c>
      <c r="K93" s="25" t="s">
        <v>736</v>
      </c>
      <c r="L93" s="91" t="str">
        <f t="shared" si="19"/>
        <v>No</v>
      </c>
    </row>
    <row r="94" spans="1:12" x14ac:dyDescent="0.25">
      <c r="A94" s="114" t="s">
        <v>1172</v>
      </c>
      <c r="B94" s="21" t="s">
        <v>213</v>
      </c>
      <c r="C94" s="26">
        <v>71642388</v>
      </c>
      <c r="D94" s="7" t="str">
        <f t="shared" si="20"/>
        <v>N/A</v>
      </c>
      <c r="E94" s="26">
        <v>74250880</v>
      </c>
      <c r="F94" s="7" t="str">
        <f t="shared" si="21"/>
        <v>N/A</v>
      </c>
      <c r="G94" s="26">
        <v>74926363</v>
      </c>
      <c r="H94" s="7" t="str">
        <f t="shared" si="22"/>
        <v>N/A</v>
      </c>
      <c r="I94" s="8">
        <v>3.641</v>
      </c>
      <c r="J94" s="8">
        <v>0.90969999999999995</v>
      </c>
      <c r="K94" s="25" t="s">
        <v>736</v>
      </c>
      <c r="L94" s="91" t="str">
        <f t="shared" si="19"/>
        <v>Yes</v>
      </c>
    </row>
    <row r="95" spans="1:12" x14ac:dyDescent="0.25">
      <c r="A95" s="114" t="s">
        <v>729</v>
      </c>
      <c r="B95" s="21" t="s">
        <v>213</v>
      </c>
      <c r="C95" s="22">
        <v>4148</v>
      </c>
      <c r="D95" s="7" t="str">
        <f t="shared" si="20"/>
        <v>N/A</v>
      </c>
      <c r="E95" s="22">
        <v>4109</v>
      </c>
      <c r="F95" s="7" t="str">
        <f t="shared" si="21"/>
        <v>N/A</v>
      </c>
      <c r="G95" s="22">
        <v>4113</v>
      </c>
      <c r="H95" s="7" t="str">
        <f t="shared" si="22"/>
        <v>N/A</v>
      </c>
      <c r="I95" s="8">
        <v>-0.94</v>
      </c>
      <c r="J95" s="8">
        <v>9.7299999999999998E-2</v>
      </c>
      <c r="K95" s="25" t="s">
        <v>736</v>
      </c>
      <c r="L95" s="91" t="str">
        <f t="shared" si="19"/>
        <v>Yes</v>
      </c>
    </row>
    <row r="96" spans="1:12" x14ac:dyDescent="0.25">
      <c r="A96" s="114" t="s">
        <v>1173</v>
      </c>
      <c r="B96" s="21" t="s">
        <v>213</v>
      </c>
      <c r="C96" s="26">
        <v>17271.549662000001</v>
      </c>
      <c r="D96" s="7" t="str">
        <f t="shared" si="20"/>
        <v>N/A</v>
      </c>
      <c r="E96" s="26">
        <v>18070.304209999998</v>
      </c>
      <c r="F96" s="7" t="str">
        <f t="shared" si="21"/>
        <v>N/A</v>
      </c>
      <c r="G96" s="26">
        <v>18216.961585000001</v>
      </c>
      <c r="H96" s="7" t="str">
        <f t="shared" si="22"/>
        <v>N/A</v>
      </c>
      <c r="I96" s="8">
        <v>4.625</v>
      </c>
      <c r="J96" s="8">
        <v>0.81159999999999999</v>
      </c>
      <c r="K96" s="25" t="s">
        <v>736</v>
      </c>
      <c r="L96" s="91" t="str">
        <f t="shared" si="19"/>
        <v>Yes</v>
      </c>
    </row>
    <row r="97" spans="1:12" x14ac:dyDescent="0.25">
      <c r="A97" s="114" t="s">
        <v>1174</v>
      </c>
      <c r="B97" s="21" t="s">
        <v>213</v>
      </c>
      <c r="C97" s="26">
        <v>43407054</v>
      </c>
      <c r="D97" s="7" t="str">
        <f t="shared" si="20"/>
        <v>N/A</v>
      </c>
      <c r="E97" s="26">
        <v>35689855</v>
      </c>
      <c r="F97" s="7" t="str">
        <f t="shared" si="21"/>
        <v>N/A</v>
      </c>
      <c r="G97" s="26">
        <v>34315106</v>
      </c>
      <c r="H97" s="7" t="str">
        <f t="shared" si="22"/>
        <v>N/A</v>
      </c>
      <c r="I97" s="8">
        <v>-17.8</v>
      </c>
      <c r="J97" s="8">
        <v>-3.85</v>
      </c>
      <c r="K97" s="25" t="s">
        <v>736</v>
      </c>
      <c r="L97" s="91" t="str">
        <f t="shared" si="19"/>
        <v>Yes</v>
      </c>
    </row>
    <row r="98" spans="1:12" x14ac:dyDescent="0.25">
      <c r="A98" s="114" t="s">
        <v>518</v>
      </c>
      <c r="B98" s="21" t="s">
        <v>213</v>
      </c>
      <c r="C98" s="22">
        <v>36598</v>
      </c>
      <c r="D98" s="7" t="str">
        <f t="shared" si="20"/>
        <v>N/A</v>
      </c>
      <c r="E98" s="22">
        <v>25999</v>
      </c>
      <c r="F98" s="7" t="str">
        <f t="shared" si="21"/>
        <v>N/A</v>
      </c>
      <c r="G98" s="22">
        <v>18747</v>
      </c>
      <c r="H98" s="7" t="str">
        <f t="shared" si="22"/>
        <v>N/A</v>
      </c>
      <c r="I98" s="8">
        <v>-29</v>
      </c>
      <c r="J98" s="8">
        <v>-27.9</v>
      </c>
      <c r="K98" s="25" t="s">
        <v>736</v>
      </c>
      <c r="L98" s="91" t="str">
        <f t="shared" si="19"/>
        <v>Yes</v>
      </c>
    </row>
    <row r="99" spans="1:12" x14ac:dyDescent="0.25">
      <c r="A99" s="114" t="s">
        <v>1175</v>
      </c>
      <c r="B99" s="21" t="s">
        <v>213</v>
      </c>
      <c r="C99" s="26">
        <v>1186.0498934</v>
      </c>
      <c r="D99" s="7" t="str">
        <f t="shared" si="20"/>
        <v>N/A</v>
      </c>
      <c r="E99" s="26">
        <v>1372.7395283999999</v>
      </c>
      <c r="F99" s="7" t="str">
        <f t="shared" si="21"/>
        <v>N/A</v>
      </c>
      <c r="G99" s="26">
        <v>1830.4318558</v>
      </c>
      <c r="H99" s="7" t="str">
        <f t="shared" si="22"/>
        <v>N/A</v>
      </c>
      <c r="I99" s="8">
        <v>15.74</v>
      </c>
      <c r="J99" s="8">
        <v>33.340000000000003</v>
      </c>
      <c r="K99" s="25" t="s">
        <v>736</v>
      </c>
      <c r="L99" s="91" t="str">
        <f t="shared" si="19"/>
        <v>No</v>
      </c>
    </row>
    <row r="100" spans="1:12" ht="25" x14ac:dyDescent="0.25">
      <c r="A100" s="114" t="s">
        <v>1176</v>
      </c>
      <c r="B100" s="21" t="s">
        <v>213</v>
      </c>
      <c r="C100" s="26">
        <v>7051896</v>
      </c>
      <c r="D100" s="7" t="str">
        <f t="shared" si="20"/>
        <v>N/A</v>
      </c>
      <c r="E100" s="26">
        <v>5010296</v>
      </c>
      <c r="F100" s="7" t="str">
        <f t="shared" si="21"/>
        <v>N/A</v>
      </c>
      <c r="G100" s="26">
        <v>4832504</v>
      </c>
      <c r="H100" s="7" t="str">
        <f t="shared" si="22"/>
        <v>N/A</v>
      </c>
      <c r="I100" s="8">
        <v>-29</v>
      </c>
      <c r="J100" s="8">
        <v>-3.55</v>
      </c>
      <c r="K100" s="25" t="s">
        <v>736</v>
      </c>
      <c r="L100" s="91" t="str">
        <f t="shared" si="19"/>
        <v>Yes</v>
      </c>
    </row>
    <row r="101" spans="1:12" x14ac:dyDescent="0.25">
      <c r="A101" s="114" t="s">
        <v>519</v>
      </c>
      <c r="B101" s="21" t="s">
        <v>213</v>
      </c>
      <c r="C101" s="22">
        <v>7499</v>
      </c>
      <c r="D101" s="7" t="str">
        <f t="shared" si="20"/>
        <v>N/A</v>
      </c>
      <c r="E101" s="22">
        <v>5533</v>
      </c>
      <c r="F101" s="7" t="str">
        <f t="shared" si="21"/>
        <v>N/A</v>
      </c>
      <c r="G101" s="22">
        <v>4760</v>
      </c>
      <c r="H101" s="7" t="str">
        <f t="shared" si="22"/>
        <v>N/A</v>
      </c>
      <c r="I101" s="8">
        <v>-26.2</v>
      </c>
      <c r="J101" s="8">
        <v>-14</v>
      </c>
      <c r="K101" s="25" t="s">
        <v>736</v>
      </c>
      <c r="L101" s="91" t="str">
        <f t="shared" si="19"/>
        <v>Yes</v>
      </c>
    </row>
    <row r="102" spans="1:12" ht="25" x14ac:dyDescent="0.25">
      <c r="A102" s="114" t="s">
        <v>1177</v>
      </c>
      <c r="B102" s="21" t="s">
        <v>213</v>
      </c>
      <c r="C102" s="26">
        <v>940.37818375999996</v>
      </c>
      <c r="D102" s="7" t="str">
        <f t="shared" si="20"/>
        <v>N/A</v>
      </c>
      <c r="E102" s="26">
        <v>905.52973070999997</v>
      </c>
      <c r="F102" s="7" t="str">
        <f t="shared" si="21"/>
        <v>N/A</v>
      </c>
      <c r="G102" s="26">
        <v>1015.2319328</v>
      </c>
      <c r="H102" s="7" t="str">
        <f t="shared" si="22"/>
        <v>N/A</v>
      </c>
      <c r="I102" s="8">
        <v>-3.71</v>
      </c>
      <c r="J102" s="8">
        <v>12.11</v>
      </c>
      <c r="K102" s="25" t="s">
        <v>736</v>
      </c>
      <c r="L102" s="91" t="str">
        <f t="shared" si="19"/>
        <v>Yes</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903345599</v>
      </c>
      <c r="D106" s="7" t="str">
        <f t="shared" si="20"/>
        <v>N/A</v>
      </c>
      <c r="E106" s="26">
        <v>731983591</v>
      </c>
      <c r="F106" s="7" t="str">
        <f t="shared" si="21"/>
        <v>N/A</v>
      </c>
      <c r="G106" s="26">
        <v>716308466</v>
      </c>
      <c r="H106" s="7" t="str">
        <f t="shared" si="22"/>
        <v>N/A</v>
      </c>
      <c r="I106" s="8">
        <v>-19</v>
      </c>
      <c r="J106" s="8">
        <v>-2.14</v>
      </c>
      <c r="K106" s="25" t="s">
        <v>736</v>
      </c>
      <c r="L106" s="91" t="str">
        <f t="shared" si="19"/>
        <v>Yes</v>
      </c>
    </row>
    <row r="107" spans="1:12" x14ac:dyDescent="0.25">
      <c r="A107" s="114" t="s">
        <v>521</v>
      </c>
      <c r="B107" s="21" t="s">
        <v>213</v>
      </c>
      <c r="C107" s="22">
        <v>91363</v>
      </c>
      <c r="D107" s="7" t="str">
        <f t="shared" si="20"/>
        <v>N/A</v>
      </c>
      <c r="E107" s="22">
        <v>86510</v>
      </c>
      <c r="F107" s="7" t="str">
        <f t="shared" si="21"/>
        <v>N/A</v>
      </c>
      <c r="G107" s="22">
        <v>78777</v>
      </c>
      <c r="H107" s="7" t="str">
        <f t="shared" si="22"/>
        <v>N/A</v>
      </c>
      <c r="I107" s="8">
        <v>-5.31</v>
      </c>
      <c r="J107" s="8">
        <v>-8.94</v>
      </c>
      <c r="K107" s="25" t="s">
        <v>736</v>
      </c>
      <c r="L107" s="91" t="str">
        <f t="shared" si="19"/>
        <v>Yes</v>
      </c>
    </row>
    <row r="108" spans="1:12" ht="25" x14ac:dyDescent="0.25">
      <c r="A108" s="114" t="s">
        <v>1181</v>
      </c>
      <c r="B108" s="21" t="s">
        <v>213</v>
      </c>
      <c r="C108" s="26">
        <v>9887.4336328999998</v>
      </c>
      <c r="D108" s="7" t="str">
        <f t="shared" si="20"/>
        <v>N/A</v>
      </c>
      <c r="E108" s="26">
        <v>8461.2598658999996</v>
      </c>
      <c r="F108" s="7" t="str">
        <f t="shared" si="21"/>
        <v>N/A</v>
      </c>
      <c r="G108" s="26">
        <v>9092.8629676</v>
      </c>
      <c r="H108" s="7" t="str">
        <f t="shared" si="22"/>
        <v>N/A</v>
      </c>
      <c r="I108" s="8">
        <v>-14.4</v>
      </c>
      <c r="J108" s="8">
        <v>7.4649999999999999</v>
      </c>
      <c r="K108" s="25" t="s">
        <v>736</v>
      </c>
      <c r="L108" s="91" t="str">
        <f t="shared" si="19"/>
        <v>Yes</v>
      </c>
    </row>
    <row r="109" spans="1:12" ht="25" x14ac:dyDescent="0.25">
      <c r="A109" s="114" t="s">
        <v>1182</v>
      </c>
      <c r="B109" s="21" t="s">
        <v>213</v>
      </c>
      <c r="C109" s="26">
        <v>80025284</v>
      </c>
      <c r="D109" s="7" t="str">
        <f t="shared" si="20"/>
        <v>N/A</v>
      </c>
      <c r="E109" s="26">
        <v>79138684</v>
      </c>
      <c r="F109" s="7" t="str">
        <f t="shared" si="21"/>
        <v>N/A</v>
      </c>
      <c r="G109" s="26">
        <v>76119239</v>
      </c>
      <c r="H109" s="7" t="str">
        <f t="shared" si="22"/>
        <v>N/A</v>
      </c>
      <c r="I109" s="8">
        <v>-1.1100000000000001</v>
      </c>
      <c r="J109" s="8">
        <v>-3.82</v>
      </c>
      <c r="K109" s="25" t="s">
        <v>736</v>
      </c>
      <c r="L109" s="91" t="str">
        <f t="shared" si="19"/>
        <v>Yes</v>
      </c>
    </row>
    <row r="110" spans="1:12" x14ac:dyDescent="0.25">
      <c r="A110" s="114" t="s">
        <v>522</v>
      </c>
      <c r="B110" s="21" t="s">
        <v>213</v>
      </c>
      <c r="C110" s="22">
        <v>9731</v>
      </c>
      <c r="D110" s="7" t="str">
        <f t="shared" si="20"/>
        <v>N/A</v>
      </c>
      <c r="E110" s="22">
        <v>8507</v>
      </c>
      <c r="F110" s="7" t="str">
        <f t="shared" si="21"/>
        <v>N/A</v>
      </c>
      <c r="G110" s="22">
        <v>8054</v>
      </c>
      <c r="H110" s="7" t="str">
        <f t="shared" si="22"/>
        <v>N/A</v>
      </c>
      <c r="I110" s="8">
        <v>-12.6</v>
      </c>
      <c r="J110" s="8">
        <v>-5.33</v>
      </c>
      <c r="K110" s="25" t="s">
        <v>736</v>
      </c>
      <c r="L110" s="91" t="str">
        <f t="shared" si="19"/>
        <v>Yes</v>
      </c>
    </row>
    <row r="111" spans="1:12" ht="25" x14ac:dyDescent="0.25">
      <c r="A111" s="114" t="s">
        <v>1183</v>
      </c>
      <c r="B111" s="21" t="s">
        <v>213</v>
      </c>
      <c r="C111" s="26">
        <v>8223.7471996999993</v>
      </c>
      <c r="D111" s="7" t="str">
        <f t="shared" si="20"/>
        <v>N/A</v>
      </c>
      <c r="E111" s="26">
        <v>9302.7723052000001</v>
      </c>
      <c r="F111" s="7" t="str">
        <f t="shared" si="21"/>
        <v>N/A</v>
      </c>
      <c r="G111" s="26">
        <v>9451.1098832999996</v>
      </c>
      <c r="H111" s="7" t="str">
        <f t="shared" si="22"/>
        <v>N/A</v>
      </c>
      <c r="I111" s="8">
        <v>13.12</v>
      </c>
      <c r="J111" s="8">
        <v>1.595</v>
      </c>
      <c r="K111" s="25" t="s">
        <v>736</v>
      </c>
      <c r="L111" s="91" t="str">
        <f t="shared" si="19"/>
        <v>Yes</v>
      </c>
    </row>
    <row r="112" spans="1:12" ht="25" x14ac:dyDescent="0.25">
      <c r="A112" s="114" t="s">
        <v>1184</v>
      </c>
      <c r="B112" s="21" t="s">
        <v>213</v>
      </c>
      <c r="C112" s="26">
        <v>418246</v>
      </c>
      <c r="D112" s="7" t="str">
        <f t="shared" si="20"/>
        <v>N/A</v>
      </c>
      <c r="E112" s="26">
        <v>400212</v>
      </c>
      <c r="F112" s="7" t="str">
        <f t="shared" si="21"/>
        <v>N/A</v>
      </c>
      <c r="G112" s="26">
        <v>1040572</v>
      </c>
      <c r="H112" s="7" t="str">
        <f t="shared" si="22"/>
        <v>N/A</v>
      </c>
      <c r="I112" s="8">
        <v>-4.3099999999999996</v>
      </c>
      <c r="J112" s="8">
        <v>160</v>
      </c>
      <c r="K112" s="25" t="s">
        <v>736</v>
      </c>
      <c r="L112" s="91" t="str">
        <f t="shared" si="19"/>
        <v>No</v>
      </c>
    </row>
    <row r="113" spans="1:12" x14ac:dyDescent="0.25">
      <c r="A113" s="114" t="s">
        <v>523</v>
      </c>
      <c r="B113" s="21" t="s">
        <v>213</v>
      </c>
      <c r="C113" s="22">
        <v>205</v>
      </c>
      <c r="D113" s="7" t="str">
        <f t="shared" si="20"/>
        <v>N/A</v>
      </c>
      <c r="E113" s="22">
        <v>233</v>
      </c>
      <c r="F113" s="7" t="str">
        <f t="shared" si="21"/>
        <v>N/A</v>
      </c>
      <c r="G113" s="22">
        <v>297</v>
      </c>
      <c r="H113" s="7" t="str">
        <f t="shared" si="22"/>
        <v>N/A</v>
      </c>
      <c r="I113" s="8">
        <v>13.66</v>
      </c>
      <c r="J113" s="8">
        <v>27.47</v>
      </c>
      <c r="K113" s="25" t="s">
        <v>736</v>
      </c>
      <c r="L113" s="91" t="str">
        <f t="shared" si="19"/>
        <v>Yes</v>
      </c>
    </row>
    <row r="114" spans="1:12" ht="25" x14ac:dyDescent="0.25">
      <c r="A114" s="114" t="s">
        <v>1185</v>
      </c>
      <c r="B114" s="21" t="s">
        <v>213</v>
      </c>
      <c r="C114" s="26">
        <v>2040.2243902</v>
      </c>
      <c r="D114" s="7" t="str">
        <f t="shared" si="20"/>
        <v>N/A</v>
      </c>
      <c r="E114" s="26">
        <v>1717.6480687000001</v>
      </c>
      <c r="F114" s="7" t="str">
        <f t="shared" si="21"/>
        <v>N/A</v>
      </c>
      <c r="G114" s="26">
        <v>3503.6094275999999</v>
      </c>
      <c r="H114" s="7" t="str">
        <f t="shared" si="22"/>
        <v>N/A</v>
      </c>
      <c r="I114" s="8">
        <v>-15.8</v>
      </c>
      <c r="J114" s="8">
        <v>104</v>
      </c>
      <c r="K114" s="25" t="s">
        <v>736</v>
      </c>
      <c r="L114" s="91" t="str">
        <f t="shared" si="19"/>
        <v>No</v>
      </c>
    </row>
    <row r="115" spans="1:12" ht="25" x14ac:dyDescent="0.25">
      <c r="A115" s="114" t="s">
        <v>1186</v>
      </c>
      <c r="B115" s="21" t="s">
        <v>213</v>
      </c>
      <c r="C115" s="26">
        <v>16384049</v>
      </c>
      <c r="D115" s="7" t="str">
        <f t="shared" ref="D115:D146" si="23">IF($B115="N/A","N/A",IF(C115&gt;10,"No",IF(C115&lt;-10,"No","Yes")))</f>
        <v>N/A</v>
      </c>
      <c r="E115" s="26">
        <v>11499325</v>
      </c>
      <c r="F115" s="7" t="str">
        <f t="shared" ref="F115:F146" si="24">IF($B115="N/A","N/A",IF(E115&gt;10,"No",IF(E115&lt;-10,"No","Yes")))</f>
        <v>N/A</v>
      </c>
      <c r="G115" s="26">
        <v>10547760</v>
      </c>
      <c r="H115" s="7" t="str">
        <f t="shared" ref="H115:H146" si="25">IF($B115="N/A","N/A",IF(G115&gt;10,"No",IF(G115&lt;-10,"No","Yes")))</f>
        <v>N/A</v>
      </c>
      <c r="I115" s="8">
        <v>-29.8</v>
      </c>
      <c r="J115" s="8">
        <v>-8.27</v>
      </c>
      <c r="K115" s="25" t="s">
        <v>736</v>
      </c>
      <c r="L115" s="91" t="str">
        <f t="shared" si="19"/>
        <v>Yes</v>
      </c>
    </row>
    <row r="116" spans="1:12" ht="25" x14ac:dyDescent="0.25">
      <c r="A116" s="114" t="s">
        <v>524</v>
      </c>
      <c r="B116" s="21" t="s">
        <v>213</v>
      </c>
      <c r="C116" s="22">
        <v>9871</v>
      </c>
      <c r="D116" s="7" t="str">
        <f t="shared" si="23"/>
        <v>N/A</v>
      </c>
      <c r="E116" s="22">
        <v>7737</v>
      </c>
      <c r="F116" s="7" t="str">
        <f t="shared" si="24"/>
        <v>N/A</v>
      </c>
      <c r="G116" s="22">
        <v>7145</v>
      </c>
      <c r="H116" s="7" t="str">
        <f t="shared" si="25"/>
        <v>N/A</v>
      </c>
      <c r="I116" s="8">
        <v>-21.6</v>
      </c>
      <c r="J116" s="8">
        <v>-7.65</v>
      </c>
      <c r="K116" s="25" t="s">
        <v>736</v>
      </c>
      <c r="L116" s="91" t="str">
        <f t="shared" si="19"/>
        <v>Yes</v>
      </c>
    </row>
    <row r="117" spans="1:12" ht="25" x14ac:dyDescent="0.25">
      <c r="A117" s="114" t="s">
        <v>1187</v>
      </c>
      <c r="B117" s="21" t="s">
        <v>213</v>
      </c>
      <c r="C117" s="26">
        <v>1659.8165332999999</v>
      </c>
      <c r="D117" s="7" t="str">
        <f t="shared" si="23"/>
        <v>N/A</v>
      </c>
      <c r="E117" s="26">
        <v>1486.2769807</v>
      </c>
      <c r="F117" s="7" t="str">
        <f t="shared" si="24"/>
        <v>N/A</v>
      </c>
      <c r="G117" s="26">
        <v>1476.2435269</v>
      </c>
      <c r="H117" s="7" t="str">
        <f t="shared" si="25"/>
        <v>N/A</v>
      </c>
      <c r="I117" s="8">
        <v>-10.5</v>
      </c>
      <c r="J117" s="8">
        <v>-0.67500000000000004</v>
      </c>
      <c r="K117" s="25" t="s">
        <v>736</v>
      </c>
      <c r="L117" s="91" t="str">
        <f t="shared" si="19"/>
        <v>Yes</v>
      </c>
    </row>
    <row r="118" spans="1:12" ht="25" x14ac:dyDescent="0.25">
      <c r="A118" s="114" t="s">
        <v>1188</v>
      </c>
      <c r="B118" s="21" t="s">
        <v>213</v>
      </c>
      <c r="C118" s="26">
        <v>16787</v>
      </c>
      <c r="D118" s="7" t="str">
        <f t="shared" si="23"/>
        <v>N/A</v>
      </c>
      <c r="E118" s="26">
        <v>0</v>
      </c>
      <c r="F118" s="7" t="str">
        <f t="shared" si="24"/>
        <v>N/A</v>
      </c>
      <c r="G118" s="26">
        <v>0</v>
      </c>
      <c r="H118" s="7" t="str">
        <f t="shared" si="25"/>
        <v>N/A</v>
      </c>
      <c r="I118" s="8">
        <v>-100</v>
      </c>
      <c r="J118" s="8" t="s">
        <v>1747</v>
      </c>
      <c r="K118" s="25" t="s">
        <v>736</v>
      </c>
      <c r="L118" s="91" t="str">
        <f t="shared" si="19"/>
        <v>N/A</v>
      </c>
    </row>
    <row r="119" spans="1:12" ht="25" x14ac:dyDescent="0.25">
      <c r="A119" s="114" t="s">
        <v>525</v>
      </c>
      <c r="B119" s="21" t="s">
        <v>213</v>
      </c>
      <c r="C119" s="22">
        <v>54</v>
      </c>
      <c r="D119" s="7" t="str">
        <f t="shared" si="23"/>
        <v>N/A</v>
      </c>
      <c r="E119" s="22">
        <v>0</v>
      </c>
      <c r="F119" s="7" t="str">
        <f t="shared" si="24"/>
        <v>N/A</v>
      </c>
      <c r="G119" s="22">
        <v>0</v>
      </c>
      <c r="H119" s="7" t="str">
        <f t="shared" si="25"/>
        <v>N/A</v>
      </c>
      <c r="I119" s="8">
        <v>-100</v>
      </c>
      <c r="J119" s="8" t="s">
        <v>1747</v>
      </c>
      <c r="K119" s="25" t="s">
        <v>736</v>
      </c>
      <c r="L119" s="91" t="str">
        <f t="shared" si="19"/>
        <v>N/A</v>
      </c>
    </row>
    <row r="120" spans="1:12" ht="25" x14ac:dyDescent="0.25">
      <c r="A120" s="114" t="s">
        <v>1189</v>
      </c>
      <c r="B120" s="21" t="s">
        <v>213</v>
      </c>
      <c r="C120" s="26">
        <v>310.87037036999999</v>
      </c>
      <c r="D120" s="7" t="str">
        <f t="shared" si="23"/>
        <v>N/A</v>
      </c>
      <c r="E120" s="26" t="s">
        <v>1747</v>
      </c>
      <c r="F120" s="7" t="str">
        <f t="shared" si="24"/>
        <v>N/A</v>
      </c>
      <c r="G120" s="26" t="s">
        <v>1747</v>
      </c>
      <c r="H120" s="7" t="str">
        <f t="shared" si="25"/>
        <v>N/A</v>
      </c>
      <c r="I120" s="8" t="s">
        <v>1747</v>
      </c>
      <c r="J120" s="8" t="s">
        <v>1747</v>
      </c>
      <c r="K120" s="25" t="s">
        <v>736</v>
      </c>
      <c r="L120" s="91" t="str">
        <f t="shared" si="19"/>
        <v>N/A</v>
      </c>
    </row>
    <row r="121" spans="1:12" ht="25" x14ac:dyDescent="0.25">
      <c r="A121" s="114" t="s">
        <v>1190</v>
      </c>
      <c r="B121" s="21" t="s">
        <v>213</v>
      </c>
      <c r="C121" s="26">
        <v>19765564</v>
      </c>
      <c r="D121" s="7" t="str">
        <f t="shared" si="23"/>
        <v>N/A</v>
      </c>
      <c r="E121" s="26">
        <v>20372566</v>
      </c>
      <c r="F121" s="7" t="str">
        <f t="shared" si="24"/>
        <v>N/A</v>
      </c>
      <c r="G121" s="26">
        <v>21219980</v>
      </c>
      <c r="H121" s="7" t="str">
        <f t="shared" si="25"/>
        <v>N/A</v>
      </c>
      <c r="I121" s="8">
        <v>3.0710000000000002</v>
      </c>
      <c r="J121" s="8">
        <v>4.16</v>
      </c>
      <c r="K121" s="25" t="s">
        <v>736</v>
      </c>
      <c r="L121" s="91" t="str">
        <f t="shared" si="19"/>
        <v>Yes</v>
      </c>
    </row>
    <row r="122" spans="1:12" x14ac:dyDescent="0.25">
      <c r="A122" s="114" t="s">
        <v>526</v>
      </c>
      <c r="B122" s="21" t="s">
        <v>213</v>
      </c>
      <c r="C122" s="22">
        <v>2896</v>
      </c>
      <c r="D122" s="7" t="str">
        <f t="shared" si="23"/>
        <v>N/A</v>
      </c>
      <c r="E122" s="22">
        <v>2835</v>
      </c>
      <c r="F122" s="7" t="str">
        <f t="shared" si="24"/>
        <v>N/A</v>
      </c>
      <c r="G122" s="22">
        <v>2943</v>
      </c>
      <c r="H122" s="7" t="str">
        <f t="shared" si="25"/>
        <v>N/A</v>
      </c>
      <c r="I122" s="8">
        <v>-2.11</v>
      </c>
      <c r="J122" s="8">
        <v>3.81</v>
      </c>
      <c r="K122" s="25" t="s">
        <v>736</v>
      </c>
      <c r="L122" s="91" t="str">
        <f t="shared" si="19"/>
        <v>Yes</v>
      </c>
    </row>
    <row r="123" spans="1:12" ht="25" x14ac:dyDescent="0.25">
      <c r="A123" s="114" t="s">
        <v>1191</v>
      </c>
      <c r="B123" s="21" t="s">
        <v>213</v>
      </c>
      <c r="C123" s="26">
        <v>6825.1256905999999</v>
      </c>
      <c r="D123" s="7" t="str">
        <f t="shared" si="23"/>
        <v>N/A</v>
      </c>
      <c r="E123" s="26">
        <v>7186.0902998000001</v>
      </c>
      <c r="F123" s="7" t="str">
        <f t="shared" si="24"/>
        <v>N/A</v>
      </c>
      <c r="G123" s="26">
        <v>7210.3227999000001</v>
      </c>
      <c r="H123" s="7" t="str">
        <f t="shared" si="25"/>
        <v>N/A</v>
      </c>
      <c r="I123" s="8">
        <v>5.2889999999999997</v>
      </c>
      <c r="J123" s="8">
        <v>0.3372</v>
      </c>
      <c r="K123" s="25" t="s">
        <v>736</v>
      </c>
      <c r="L123" s="91" t="str">
        <f t="shared" si="19"/>
        <v>Yes</v>
      </c>
    </row>
    <row r="124" spans="1:12" ht="25" x14ac:dyDescent="0.25">
      <c r="A124" s="114" t="s">
        <v>1192</v>
      </c>
      <c r="B124" s="21" t="s">
        <v>213</v>
      </c>
      <c r="C124" s="26">
        <v>27281094</v>
      </c>
      <c r="D124" s="7" t="str">
        <f t="shared" si="23"/>
        <v>N/A</v>
      </c>
      <c r="E124" s="26">
        <v>14113288</v>
      </c>
      <c r="F124" s="7" t="str">
        <f t="shared" si="24"/>
        <v>N/A</v>
      </c>
      <c r="G124" s="26">
        <v>11898651</v>
      </c>
      <c r="H124" s="7" t="str">
        <f t="shared" si="25"/>
        <v>N/A</v>
      </c>
      <c r="I124" s="8">
        <v>-48.3</v>
      </c>
      <c r="J124" s="8">
        <v>-15.7</v>
      </c>
      <c r="K124" s="25" t="s">
        <v>736</v>
      </c>
      <c r="L124" s="91" t="str">
        <f t="shared" si="19"/>
        <v>Yes</v>
      </c>
    </row>
    <row r="125" spans="1:12" ht="25" x14ac:dyDescent="0.25">
      <c r="A125" s="114" t="s">
        <v>527</v>
      </c>
      <c r="B125" s="21" t="s">
        <v>213</v>
      </c>
      <c r="C125" s="22">
        <v>22742</v>
      </c>
      <c r="D125" s="7" t="str">
        <f t="shared" si="23"/>
        <v>N/A</v>
      </c>
      <c r="E125" s="22">
        <v>14552</v>
      </c>
      <c r="F125" s="7" t="str">
        <f t="shared" si="24"/>
        <v>N/A</v>
      </c>
      <c r="G125" s="22">
        <v>10580</v>
      </c>
      <c r="H125" s="7" t="str">
        <f t="shared" si="25"/>
        <v>N/A</v>
      </c>
      <c r="I125" s="8">
        <v>-36</v>
      </c>
      <c r="J125" s="8">
        <v>-27.3</v>
      </c>
      <c r="K125" s="25" t="s">
        <v>736</v>
      </c>
      <c r="L125" s="91" t="str">
        <f t="shared" si="19"/>
        <v>Yes</v>
      </c>
    </row>
    <row r="126" spans="1:12" ht="25" x14ac:dyDescent="0.25">
      <c r="A126" s="114" t="s">
        <v>1193</v>
      </c>
      <c r="B126" s="21" t="s">
        <v>213</v>
      </c>
      <c r="C126" s="26">
        <v>1199.5908012</v>
      </c>
      <c r="D126" s="7" t="str">
        <f t="shared" si="23"/>
        <v>N/A</v>
      </c>
      <c r="E126" s="26">
        <v>969.85211655000001</v>
      </c>
      <c r="F126" s="7" t="str">
        <f t="shared" si="24"/>
        <v>N/A</v>
      </c>
      <c r="G126" s="26">
        <v>1124.6362004</v>
      </c>
      <c r="H126" s="7" t="str">
        <f t="shared" si="25"/>
        <v>N/A</v>
      </c>
      <c r="I126" s="8">
        <v>-19.2</v>
      </c>
      <c r="J126" s="8">
        <v>15.96</v>
      </c>
      <c r="K126" s="25" t="s">
        <v>736</v>
      </c>
      <c r="L126" s="91" t="str">
        <f t="shared" si="19"/>
        <v>Yes</v>
      </c>
    </row>
    <row r="127" spans="1:12" ht="25" x14ac:dyDescent="0.25">
      <c r="A127" s="114" t="s">
        <v>1194</v>
      </c>
      <c r="B127" s="21" t="s">
        <v>213</v>
      </c>
      <c r="C127" s="26">
        <v>99796</v>
      </c>
      <c r="D127" s="7" t="str">
        <f t="shared" si="23"/>
        <v>N/A</v>
      </c>
      <c r="E127" s="26">
        <v>104774</v>
      </c>
      <c r="F127" s="7" t="str">
        <f t="shared" si="24"/>
        <v>N/A</v>
      </c>
      <c r="G127" s="26">
        <v>121547</v>
      </c>
      <c r="H127" s="7" t="str">
        <f t="shared" si="25"/>
        <v>N/A</v>
      </c>
      <c r="I127" s="8">
        <v>4.9880000000000004</v>
      </c>
      <c r="J127" s="8">
        <v>16.010000000000002</v>
      </c>
      <c r="K127" s="25" t="s">
        <v>736</v>
      </c>
      <c r="L127" s="91" t="str">
        <f t="shared" si="19"/>
        <v>Yes</v>
      </c>
    </row>
    <row r="128" spans="1:12" x14ac:dyDescent="0.25">
      <c r="A128" s="114" t="s">
        <v>528</v>
      </c>
      <c r="B128" s="21" t="s">
        <v>213</v>
      </c>
      <c r="C128" s="22">
        <v>145</v>
      </c>
      <c r="D128" s="7" t="str">
        <f t="shared" si="23"/>
        <v>N/A</v>
      </c>
      <c r="E128" s="22">
        <v>151</v>
      </c>
      <c r="F128" s="7" t="str">
        <f t="shared" si="24"/>
        <v>N/A</v>
      </c>
      <c r="G128" s="22">
        <v>201</v>
      </c>
      <c r="H128" s="7" t="str">
        <f t="shared" si="25"/>
        <v>N/A</v>
      </c>
      <c r="I128" s="8">
        <v>4.1379999999999999</v>
      </c>
      <c r="J128" s="8">
        <v>33.11</v>
      </c>
      <c r="K128" s="25" t="s">
        <v>736</v>
      </c>
      <c r="L128" s="91" t="str">
        <f t="shared" si="19"/>
        <v>No</v>
      </c>
    </row>
    <row r="129" spans="1:12" ht="25" x14ac:dyDescent="0.25">
      <c r="A129" s="114" t="s">
        <v>1195</v>
      </c>
      <c r="B129" s="21" t="s">
        <v>213</v>
      </c>
      <c r="C129" s="26">
        <v>688.24827586000004</v>
      </c>
      <c r="D129" s="7" t="str">
        <f t="shared" si="23"/>
        <v>N/A</v>
      </c>
      <c r="E129" s="26">
        <v>693.86754967000002</v>
      </c>
      <c r="F129" s="7" t="str">
        <f t="shared" si="24"/>
        <v>N/A</v>
      </c>
      <c r="G129" s="26">
        <v>604.71144278999998</v>
      </c>
      <c r="H129" s="7" t="str">
        <f t="shared" si="25"/>
        <v>N/A</v>
      </c>
      <c r="I129" s="8">
        <v>0.8165</v>
      </c>
      <c r="J129" s="8">
        <v>-12.8</v>
      </c>
      <c r="K129" s="25" t="s">
        <v>736</v>
      </c>
      <c r="L129" s="91" t="str">
        <f t="shared" si="19"/>
        <v>Yes</v>
      </c>
    </row>
    <row r="130" spans="1:12" ht="25" x14ac:dyDescent="0.25">
      <c r="A130" s="114" t="s">
        <v>1196</v>
      </c>
      <c r="B130" s="21" t="s">
        <v>213</v>
      </c>
      <c r="C130" s="26">
        <v>235311</v>
      </c>
      <c r="D130" s="7" t="str">
        <f t="shared" si="23"/>
        <v>N/A</v>
      </c>
      <c r="E130" s="26">
        <v>121383</v>
      </c>
      <c r="F130" s="7" t="str">
        <f t="shared" si="24"/>
        <v>N/A</v>
      </c>
      <c r="G130" s="26">
        <v>77430</v>
      </c>
      <c r="H130" s="7" t="str">
        <f t="shared" si="25"/>
        <v>N/A</v>
      </c>
      <c r="I130" s="8">
        <v>-48.4</v>
      </c>
      <c r="J130" s="8">
        <v>-36.200000000000003</v>
      </c>
      <c r="K130" s="25" t="s">
        <v>736</v>
      </c>
      <c r="L130" s="91" t="str">
        <f t="shared" si="19"/>
        <v>No</v>
      </c>
    </row>
    <row r="131" spans="1:12" x14ac:dyDescent="0.25">
      <c r="A131" s="114" t="s">
        <v>529</v>
      </c>
      <c r="B131" s="21" t="s">
        <v>213</v>
      </c>
      <c r="C131" s="22">
        <v>143</v>
      </c>
      <c r="D131" s="7" t="str">
        <f t="shared" si="23"/>
        <v>N/A</v>
      </c>
      <c r="E131" s="22">
        <v>75</v>
      </c>
      <c r="F131" s="7" t="str">
        <f t="shared" si="24"/>
        <v>N/A</v>
      </c>
      <c r="G131" s="22">
        <v>45</v>
      </c>
      <c r="H131" s="7" t="str">
        <f t="shared" si="25"/>
        <v>N/A</v>
      </c>
      <c r="I131" s="8">
        <v>-47.6</v>
      </c>
      <c r="J131" s="8">
        <v>-40</v>
      </c>
      <c r="K131" s="25" t="s">
        <v>736</v>
      </c>
      <c r="L131" s="91" t="str">
        <f t="shared" si="19"/>
        <v>No</v>
      </c>
    </row>
    <row r="132" spans="1:12" ht="25" x14ac:dyDescent="0.25">
      <c r="A132" s="114" t="s">
        <v>1197</v>
      </c>
      <c r="B132" s="21" t="s">
        <v>213</v>
      </c>
      <c r="C132" s="26">
        <v>1645.5314685000001</v>
      </c>
      <c r="D132" s="7" t="str">
        <f t="shared" si="23"/>
        <v>N/A</v>
      </c>
      <c r="E132" s="26">
        <v>1618.44</v>
      </c>
      <c r="F132" s="7" t="str">
        <f t="shared" si="24"/>
        <v>N/A</v>
      </c>
      <c r="G132" s="26">
        <v>1720.6666667</v>
      </c>
      <c r="H132" s="7" t="str">
        <f t="shared" si="25"/>
        <v>N/A</v>
      </c>
      <c r="I132" s="8">
        <v>-1.65</v>
      </c>
      <c r="J132" s="8">
        <v>6.3159999999999998</v>
      </c>
      <c r="K132" s="25" t="s">
        <v>736</v>
      </c>
      <c r="L132" s="91" t="str">
        <f t="shared" si="19"/>
        <v>Yes</v>
      </c>
    </row>
    <row r="133" spans="1:12" x14ac:dyDescent="0.25">
      <c r="A133" s="114" t="s">
        <v>1198</v>
      </c>
      <c r="B133" s="21" t="s">
        <v>213</v>
      </c>
      <c r="C133" s="26">
        <v>12456248</v>
      </c>
      <c r="D133" s="7" t="str">
        <f t="shared" si="23"/>
        <v>N/A</v>
      </c>
      <c r="E133" s="26">
        <v>13167723</v>
      </c>
      <c r="F133" s="7" t="str">
        <f t="shared" si="24"/>
        <v>N/A</v>
      </c>
      <c r="G133" s="26">
        <v>13628386</v>
      </c>
      <c r="H133" s="7" t="str">
        <f t="shared" si="25"/>
        <v>N/A</v>
      </c>
      <c r="I133" s="8">
        <v>5.7119999999999997</v>
      </c>
      <c r="J133" s="8">
        <v>3.4980000000000002</v>
      </c>
      <c r="K133" s="25" t="s">
        <v>736</v>
      </c>
      <c r="L133" s="91" t="str">
        <f t="shared" si="19"/>
        <v>Yes</v>
      </c>
    </row>
    <row r="134" spans="1:12" x14ac:dyDescent="0.25">
      <c r="A134" s="114" t="s">
        <v>530</v>
      </c>
      <c r="B134" s="21" t="s">
        <v>213</v>
      </c>
      <c r="C134" s="22">
        <v>13218</v>
      </c>
      <c r="D134" s="7" t="str">
        <f t="shared" si="23"/>
        <v>N/A</v>
      </c>
      <c r="E134" s="22">
        <v>5878</v>
      </c>
      <c r="F134" s="7" t="str">
        <f t="shared" si="24"/>
        <v>N/A</v>
      </c>
      <c r="G134" s="22">
        <v>6084</v>
      </c>
      <c r="H134" s="7" t="str">
        <f t="shared" si="25"/>
        <v>N/A</v>
      </c>
      <c r="I134" s="8">
        <v>-55.5</v>
      </c>
      <c r="J134" s="8">
        <v>3.5049999999999999</v>
      </c>
      <c r="K134" s="25" t="s">
        <v>736</v>
      </c>
      <c r="L134" s="91" t="str">
        <f t="shared" si="19"/>
        <v>Yes</v>
      </c>
    </row>
    <row r="135" spans="1:12" x14ac:dyDescent="0.25">
      <c r="A135" s="114" t="s">
        <v>1199</v>
      </c>
      <c r="B135" s="21" t="s">
        <v>213</v>
      </c>
      <c r="C135" s="26">
        <v>942.37010138000005</v>
      </c>
      <c r="D135" s="7" t="str">
        <f t="shared" si="23"/>
        <v>N/A</v>
      </c>
      <c r="E135" s="26">
        <v>2240.1706362999998</v>
      </c>
      <c r="F135" s="7" t="str">
        <f t="shared" si="24"/>
        <v>N/A</v>
      </c>
      <c r="G135" s="26">
        <v>2240.0371466000001</v>
      </c>
      <c r="H135" s="7" t="str">
        <f t="shared" si="25"/>
        <v>N/A</v>
      </c>
      <c r="I135" s="8">
        <v>137.69999999999999</v>
      </c>
      <c r="J135" s="8">
        <v>-6.0000000000000001E-3</v>
      </c>
      <c r="K135" s="25" t="s">
        <v>736</v>
      </c>
      <c r="L135" s="91" t="str">
        <f t="shared" si="19"/>
        <v>Yes</v>
      </c>
    </row>
    <row r="136" spans="1:12" x14ac:dyDescent="0.25">
      <c r="A136" s="114" t="s">
        <v>1200</v>
      </c>
      <c r="B136" s="21" t="s">
        <v>213</v>
      </c>
      <c r="C136" s="26">
        <v>800297034</v>
      </c>
      <c r="D136" s="7" t="str">
        <f t="shared" si="23"/>
        <v>N/A</v>
      </c>
      <c r="E136" s="26">
        <v>871451253</v>
      </c>
      <c r="F136" s="7" t="str">
        <f t="shared" si="24"/>
        <v>N/A</v>
      </c>
      <c r="G136" s="26">
        <v>893397315</v>
      </c>
      <c r="H136" s="7" t="str">
        <f t="shared" si="25"/>
        <v>N/A</v>
      </c>
      <c r="I136" s="8">
        <v>8.891</v>
      </c>
      <c r="J136" s="8">
        <v>2.5179999999999998</v>
      </c>
      <c r="K136" s="25" t="s">
        <v>736</v>
      </c>
      <c r="L136" s="91" t="str">
        <f t="shared" si="19"/>
        <v>Yes</v>
      </c>
    </row>
    <row r="137" spans="1:12" x14ac:dyDescent="0.25">
      <c r="A137" s="114" t="s">
        <v>531</v>
      </c>
      <c r="B137" s="21" t="s">
        <v>213</v>
      </c>
      <c r="C137" s="22">
        <v>28412</v>
      </c>
      <c r="D137" s="7" t="str">
        <f t="shared" si="23"/>
        <v>N/A</v>
      </c>
      <c r="E137" s="22">
        <v>26648</v>
      </c>
      <c r="F137" s="7" t="str">
        <f t="shared" si="24"/>
        <v>N/A</v>
      </c>
      <c r="G137" s="22">
        <v>28070</v>
      </c>
      <c r="H137" s="7" t="str">
        <f t="shared" si="25"/>
        <v>N/A</v>
      </c>
      <c r="I137" s="8">
        <v>-6.21</v>
      </c>
      <c r="J137" s="8">
        <v>5.3360000000000003</v>
      </c>
      <c r="K137" s="25" t="s">
        <v>736</v>
      </c>
      <c r="L137" s="91" t="str">
        <f t="shared" si="19"/>
        <v>Yes</v>
      </c>
    </row>
    <row r="138" spans="1:12" x14ac:dyDescent="0.25">
      <c r="A138" s="114" t="s">
        <v>1201</v>
      </c>
      <c r="B138" s="21" t="s">
        <v>213</v>
      </c>
      <c r="C138" s="26">
        <v>28167.571238</v>
      </c>
      <c r="D138" s="7" t="str">
        <f t="shared" si="23"/>
        <v>N/A</v>
      </c>
      <c r="E138" s="26">
        <v>32702.313607</v>
      </c>
      <c r="F138" s="7" t="str">
        <f t="shared" si="24"/>
        <v>N/A</v>
      </c>
      <c r="G138" s="26">
        <v>31827.478268999999</v>
      </c>
      <c r="H138" s="7" t="str">
        <f t="shared" si="25"/>
        <v>N/A</v>
      </c>
      <c r="I138" s="8">
        <v>16.100000000000001</v>
      </c>
      <c r="J138" s="8">
        <v>-2.68</v>
      </c>
      <c r="K138" s="25" t="s">
        <v>736</v>
      </c>
      <c r="L138" s="91" t="str">
        <f t="shared" si="19"/>
        <v>Yes</v>
      </c>
    </row>
    <row r="139" spans="1:12" x14ac:dyDescent="0.25">
      <c r="A139" s="140" t="s">
        <v>404</v>
      </c>
      <c r="B139" s="10" t="s">
        <v>213</v>
      </c>
      <c r="C139" s="10">
        <v>21865801688</v>
      </c>
      <c r="D139" s="7" t="str">
        <f t="shared" si="23"/>
        <v>N/A</v>
      </c>
      <c r="E139" s="10">
        <v>21242421970</v>
      </c>
      <c r="F139" s="7" t="str">
        <f t="shared" si="24"/>
        <v>N/A</v>
      </c>
      <c r="G139" s="10">
        <v>22207342688</v>
      </c>
      <c r="H139" s="7" t="str">
        <f t="shared" si="25"/>
        <v>N/A</v>
      </c>
      <c r="I139" s="8">
        <v>-2.85</v>
      </c>
      <c r="J139" s="8">
        <v>4.5419999999999998</v>
      </c>
      <c r="K139" s="10" t="s">
        <v>213</v>
      </c>
      <c r="L139" s="91" t="str">
        <f t="shared" ref="L139:L158" si="26">IF(J139="Div by 0", "N/A", IF(K139="N/A","N/A", IF(J139&gt;VALUE(MID(K139,1,2)), "No", IF(J139&lt;-1*VALUE(MID(K139,1,2)), "No", "Yes"))))</f>
        <v>N/A</v>
      </c>
    </row>
    <row r="140" spans="1:12" x14ac:dyDescent="0.25">
      <c r="A140" s="140" t="s">
        <v>1202</v>
      </c>
      <c r="B140" s="10" t="s">
        <v>213</v>
      </c>
      <c r="C140" s="10">
        <v>4722.2753185000001</v>
      </c>
      <c r="D140" s="7" t="str">
        <f t="shared" si="23"/>
        <v>N/A</v>
      </c>
      <c r="E140" s="10">
        <v>4534.3061989999997</v>
      </c>
      <c r="F140" s="7" t="str">
        <f t="shared" si="24"/>
        <v>N/A</v>
      </c>
      <c r="G140" s="10">
        <v>4759.8328111000001</v>
      </c>
      <c r="H140" s="7" t="str">
        <f t="shared" si="25"/>
        <v>N/A</v>
      </c>
      <c r="I140" s="8">
        <v>-3.98</v>
      </c>
      <c r="J140" s="8">
        <v>4.9740000000000002</v>
      </c>
      <c r="K140" s="10" t="s">
        <v>213</v>
      </c>
      <c r="L140" s="91" t="str">
        <f t="shared" si="26"/>
        <v>N/A</v>
      </c>
    </row>
    <row r="141" spans="1:12" x14ac:dyDescent="0.25">
      <c r="A141" s="140" t="s">
        <v>405</v>
      </c>
      <c r="B141" s="10" t="s">
        <v>213</v>
      </c>
      <c r="C141" s="10">
        <v>329006042</v>
      </c>
      <c r="D141" s="7" t="str">
        <f t="shared" si="23"/>
        <v>N/A</v>
      </c>
      <c r="E141" s="10">
        <v>338266895</v>
      </c>
      <c r="F141" s="7" t="str">
        <f t="shared" si="24"/>
        <v>N/A</v>
      </c>
      <c r="G141" s="10">
        <v>344144763</v>
      </c>
      <c r="H141" s="7" t="str">
        <f t="shared" si="25"/>
        <v>N/A</v>
      </c>
      <c r="I141" s="8">
        <v>2.8149999999999999</v>
      </c>
      <c r="J141" s="8">
        <v>1.738</v>
      </c>
      <c r="K141" s="10" t="s">
        <v>213</v>
      </c>
      <c r="L141" s="91" t="str">
        <f t="shared" si="26"/>
        <v>N/A</v>
      </c>
    </row>
    <row r="142" spans="1:12" x14ac:dyDescent="0.25">
      <c r="A142" s="140" t="s">
        <v>1203</v>
      </c>
      <c r="B142" s="10" t="s">
        <v>213</v>
      </c>
      <c r="C142" s="10">
        <v>3711.6688890999999</v>
      </c>
      <c r="D142" s="7" t="str">
        <f t="shared" si="23"/>
        <v>N/A</v>
      </c>
      <c r="E142" s="10">
        <v>3889.4664251999998</v>
      </c>
      <c r="F142" s="7" t="str">
        <f t="shared" si="24"/>
        <v>N/A</v>
      </c>
      <c r="G142" s="10">
        <v>3946.4332254999999</v>
      </c>
      <c r="H142" s="7" t="str">
        <f t="shared" si="25"/>
        <v>N/A</v>
      </c>
      <c r="I142" s="8">
        <v>4.79</v>
      </c>
      <c r="J142" s="8">
        <v>1.4650000000000001</v>
      </c>
      <c r="K142" s="10" t="s">
        <v>213</v>
      </c>
      <c r="L142" s="91" t="str">
        <f t="shared" si="26"/>
        <v>N/A</v>
      </c>
    </row>
    <row r="143" spans="1:12" x14ac:dyDescent="0.25">
      <c r="A143" s="140" t="s">
        <v>406</v>
      </c>
      <c r="B143" s="10" t="s">
        <v>213</v>
      </c>
      <c r="C143" s="10">
        <v>7512185</v>
      </c>
      <c r="D143" s="7" t="str">
        <f t="shared" si="23"/>
        <v>N/A</v>
      </c>
      <c r="E143" s="10">
        <v>15524935</v>
      </c>
      <c r="F143" s="7" t="str">
        <f t="shared" si="24"/>
        <v>N/A</v>
      </c>
      <c r="G143" s="10">
        <v>13612995</v>
      </c>
      <c r="H143" s="7" t="str">
        <f t="shared" si="25"/>
        <v>N/A</v>
      </c>
      <c r="I143" s="8">
        <v>106.7</v>
      </c>
      <c r="J143" s="8">
        <v>-12.3</v>
      </c>
      <c r="K143" s="10" t="s">
        <v>213</v>
      </c>
      <c r="L143" s="91" t="str">
        <f t="shared" si="26"/>
        <v>N/A</v>
      </c>
    </row>
    <row r="144" spans="1:12" x14ac:dyDescent="0.25">
      <c r="A144" s="140" t="s">
        <v>1204</v>
      </c>
      <c r="B144" s="10" t="s">
        <v>213</v>
      </c>
      <c r="C144" s="10">
        <v>31.763592850999999</v>
      </c>
      <c r="D144" s="7" t="str">
        <f t="shared" si="23"/>
        <v>N/A</v>
      </c>
      <c r="E144" s="10">
        <v>61.794475292000001</v>
      </c>
      <c r="F144" s="7" t="str">
        <f t="shared" si="24"/>
        <v>N/A</v>
      </c>
      <c r="G144" s="10">
        <v>52.021533935000001</v>
      </c>
      <c r="H144" s="7" t="str">
        <f t="shared" si="25"/>
        <v>N/A</v>
      </c>
      <c r="I144" s="8">
        <v>94.54</v>
      </c>
      <c r="J144" s="8">
        <v>-15.8</v>
      </c>
      <c r="K144" s="10" t="s">
        <v>213</v>
      </c>
      <c r="L144" s="91" t="str">
        <f t="shared" si="26"/>
        <v>N/A</v>
      </c>
    </row>
    <row r="145" spans="1:13" x14ac:dyDescent="0.25">
      <c r="A145" s="140" t="s">
        <v>407</v>
      </c>
      <c r="B145" s="10" t="s">
        <v>213</v>
      </c>
      <c r="C145" s="10">
        <v>850195</v>
      </c>
      <c r="D145" s="7" t="str">
        <f t="shared" si="23"/>
        <v>N/A</v>
      </c>
      <c r="E145" s="10">
        <v>210822</v>
      </c>
      <c r="F145" s="7" t="str">
        <f t="shared" si="24"/>
        <v>N/A</v>
      </c>
      <c r="G145" s="10">
        <v>195980</v>
      </c>
      <c r="H145" s="7" t="str">
        <f t="shared" si="25"/>
        <v>N/A</v>
      </c>
      <c r="I145" s="8">
        <v>-75.2</v>
      </c>
      <c r="J145" s="8">
        <v>-7.04</v>
      </c>
      <c r="K145" s="10" t="s">
        <v>213</v>
      </c>
      <c r="L145" s="91" t="str">
        <f t="shared" si="26"/>
        <v>N/A</v>
      </c>
    </row>
    <row r="146" spans="1:13" x14ac:dyDescent="0.25">
      <c r="A146" s="140" t="s">
        <v>1205</v>
      </c>
      <c r="B146" s="10" t="s">
        <v>213</v>
      </c>
      <c r="C146" s="10">
        <v>2921.6323023999998</v>
      </c>
      <c r="D146" s="7" t="str">
        <f t="shared" si="23"/>
        <v>N/A</v>
      </c>
      <c r="E146" s="10">
        <v>2342.4666667000001</v>
      </c>
      <c r="F146" s="7" t="str">
        <f t="shared" si="24"/>
        <v>N/A</v>
      </c>
      <c r="G146" s="10">
        <v>2648.3783784000002</v>
      </c>
      <c r="H146" s="7" t="str">
        <f t="shared" si="25"/>
        <v>N/A</v>
      </c>
      <c r="I146" s="8">
        <v>-19.8</v>
      </c>
      <c r="J146" s="8">
        <v>13.06</v>
      </c>
      <c r="K146" s="10" t="s">
        <v>213</v>
      </c>
      <c r="L146" s="91" t="str">
        <f t="shared" si="26"/>
        <v>N/A</v>
      </c>
    </row>
    <row r="147" spans="1:13" x14ac:dyDescent="0.25">
      <c r="A147" s="140" t="s">
        <v>408</v>
      </c>
      <c r="B147" s="10" t="s">
        <v>213</v>
      </c>
      <c r="C147" s="10">
        <v>547064966</v>
      </c>
      <c r="D147" s="7" t="str">
        <f t="shared" ref="D147:D160" si="27">IF($B147="N/A","N/A",IF(C147&gt;10,"No",IF(C147&lt;-10,"No","Yes")))</f>
        <v>N/A</v>
      </c>
      <c r="E147" s="10">
        <v>569813593</v>
      </c>
      <c r="F147" s="7" t="str">
        <f t="shared" ref="F147:F160" si="28">IF($B147="N/A","N/A",IF(E147&gt;10,"No",IF(E147&lt;-10,"No","Yes")))</f>
        <v>N/A</v>
      </c>
      <c r="G147" s="10">
        <v>604944736</v>
      </c>
      <c r="H147" s="7" t="str">
        <f t="shared" ref="H147:H160" si="29">IF($B147="N/A","N/A",IF(G147&gt;10,"No",IF(G147&lt;-10,"No","Yes")))</f>
        <v>N/A</v>
      </c>
      <c r="I147" s="8">
        <v>4.1580000000000004</v>
      </c>
      <c r="J147" s="8">
        <v>6.165</v>
      </c>
      <c r="K147" s="10" t="s">
        <v>213</v>
      </c>
      <c r="L147" s="91" t="str">
        <f t="shared" si="26"/>
        <v>N/A</v>
      </c>
    </row>
    <row r="148" spans="1:13" x14ac:dyDescent="0.25">
      <c r="A148" s="140" t="s">
        <v>1206</v>
      </c>
      <c r="B148" s="10" t="s">
        <v>213</v>
      </c>
      <c r="C148" s="10">
        <v>7713.9407775</v>
      </c>
      <c r="D148" s="7" t="str">
        <f t="shared" si="27"/>
        <v>N/A</v>
      </c>
      <c r="E148" s="10">
        <v>7681.8096310000001</v>
      </c>
      <c r="F148" s="7" t="str">
        <f t="shared" si="28"/>
        <v>N/A</v>
      </c>
      <c r="G148" s="10">
        <v>7950.9066965000002</v>
      </c>
      <c r="H148" s="7" t="str">
        <f t="shared" si="29"/>
        <v>N/A</v>
      </c>
      <c r="I148" s="8">
        <v>-0.41699999999999998</v>
      </c>
      <c r="J148" s="8">
        <v>3.5030000000000001</v>
      </c>
      <c r="K148" s="10" t="s">
        <v>213</v>
      </c>
      <c r="L148" s="91" t="str">
        <f t="shared" si="26"/>
        <v>N/A</v>
      </c>
    </row>
    <row r="149" spans="1:13" x14ac:dyDescent="0.25">
      <c r="A149" s="140" t="s">
        <v>409</v>
      </c>
      <c r="B149" s="10" t="s">
        <v>213</v>
      </c>
      <c r="C149" s="10">
        <v>33473900</v>
      </c>
      <c r="D149" s="7" t="str">
        <f t="shared" si="27"/>
        <v>N/A</v>
      </c>
      <c r="E149" s="10">
        <v>32834613</v>
      </c>
      <c r="F149" s="7" t="str">
        <f t="shared" si="28"/>
        <v>N/A</v>
      </c>
      <c r="G149" s="10">
        <v>2144363</v>
      </c>
      <c r="H149" s="7" t="str">
        <f t="shared" si="29"/>
        <v>N/A</v>
      </c>
      <c r="I149" s="8">
        <v>-1.91</v>
      </c>
      <c r="J149" s="8">
        <v>-93.5</v>
      </c>
      <c r="K149" s="10" t="s">
        <v>213</v>
      </c>
      <c r="L149" s="91" t="str">
        <f t="shared" si="26"/>
        <v>N/A</v>
      </c>
    </row>
    <row r="150" spans="1:13" x14ac:dyDescent="0.25">
      <c r="A150" s="140" t="s">
        <v>1207</v>
      </c>
      <c r="B150" s="10" t="s">
        <v>213</v>
      </c>
      <c r="C150" s="10">
        <v>195.94860388000001</v>
      </c>
      <c r="D150" s="7" t="str">
        <f t="shared" si="27"/>
        <v>N/A</v>
      </c>
      <c r="E150" s="10">
        <v>196.5803124</v>
      </c>
      <c r="F150" s="7" t="str">
        <f t="shared" si="28"/>
        <v>N/A</v>
      </c>
      <c r="G150" s="10">
        <v>13.340734612</v>
      </c>
      <c r="H150" s="7" t="str">
        <f t="shared" si="29"/>
        <v>N/A</v>
      </c>
      <c r="I150" s="8">
        <v>0.32240000000000002</v>
      </c>
      <c r="J150" s="8">
        <v>-93.2</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105834217</v>
      </c>
      <c r="D153" s="7" t="str">
        <f t="shared" si="27"/>
        <v>N/A</v>
      </c>
      <c r="E153" s="10">
        <v>84165716</v>
      </c>
      <c r="F153" s="7" t="str">
        <f t="shared" si="28"/>
        <v>N/A</v>
      </c>
      <c r="G153" s="10">
        <v>84754456</v>
      </c>
      <c r="H153" s="7" t="str">
        <f t="shared" si="29"/>
        <v>N/A</v>
      </c>
      <c r="I153" s="8">
        <v>-20.5</v>
      </c>
      <c r="J153" s="8">
        <v>0.69950000000000001</v>
      </c>
      <c r="K153" s="10" t="s">
        <v>213</v>
      </c>
      <c r="L153" s="91" t="str">
        <f t="shared" si="26"/>
        <v>N/A</v>
      </c>
      <c r="M153" s="31"/>
    </row>
    <row r="154" spans="1:13" x14ac:dyDescent="0.25">
      <c r="A154" s="140" t="s">
        <v>1209</v>
      </c>
      <c r="B154" s="10" t="s">
        <v>213</v>
      </c>
      <c r="C154" s="10">
        <v>31146.032078</v>
      </c>
      <c r="D154" s="7" t="str">
        <f t="shared" si="27"/>
        <v>N/A</v>
      </c>
      <c r="E154" s="10">
        <v>29254.68057</v>
      </c>
      <c r="F154" s="7" t="str">
        <f t="shared" si="28"/>
        <v>N/A</v>
      </c>
      <c r="G154" s="10">
        <v>33146.052405000002</v>
      </c>
      <c r="H154" s="7" t="str">
        <f t="shared" si="29"/>
        <v>N/A</v>
      </c>
      <c r="I154" s="8">
        <v>-6.07</v>
      </c>
      <c r="J154" s="8">
        <v>13.3</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t="s">
        <v>1747</v>
      </c>
      <c r="D164" s="78" t="str">
        <f t="shared" ref="D164" si="31">IF($B164="N/A","N/A",IF(C164&gt;10,"No",IF(C164&lt;-10,"No","Yes")))</f>
        <v>N/A</v>
      </c>
      <c r="E164" s="77" t="s">
        <v>1747</v>
      </c>
      <c r="F164" s="78" t="str">
        <f t="shared" ref="F164" si="32">IF($B164="N/A","N/A",IF(E164&gt;10,"No",IF(E164&lt;-10,"No","Yes")))</f>
        <v>N/A</v>
      </c>
      <c r="G164" s="77" t="s">
        <v>1747</v>
      </c>
      <c r="H164" s="78" t="str">
        <f t="shared" ref="H164" si="33">IF($B164="N/A","N/A",IF(G164&gt;10,"No",IF(G164&lt;-10,"No","Yes")))</f>
        <v>N/A</v>
      </c>
      <c r="I164" s="79" t="s">
        <v>1747</v>
      </c>
      <c r="J164" s="79" t="s">
        <v>1747</v>
      </c>
      <c r="K164" s="80" t="s">
        <v>736</v>
      </c>
      <c r="L164" s="93" t="str">
        <f>IF(J164="Div by 0", "N/A", IF(OR(J164="N/A",K164="N/A"),"N/A", IF(J164&gt;VALUE(MID(K164,1,2)), "No", IF(J164&lt;-1*VALUE(MID(K164,1,2)), "No", "Yes"))))</f>
        <v>N/A</v>
      </c>
      <c r="N164" s="32"/>
    </row>
    <row r="165" spans="1:16" x14ac:dyDescent="0.25">
      <c r="A165" s="140" t="s">
        <v>1214</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736</v>
      </c>
      <c r="L165" s="91" t="str">
        <f>IF(J165="Div by 0", "N/A", IF(OR(J165="N/A",K165="N/A"),"N/A", IF(J165&gt;VALUE(MID(K165,1,2)), "No", IF(J165&lt;-1*VALUE(MID(K165,1,2)), "No", "Yes"))))</f>
        <v>N/A</v>
      </c>
      <c r="N165" s="32"/>
    </row>
    <row r="166" spans="1:16" x14ac:dyDescent="0.25">
      <c r="A166" s="140" t="s">
        <v>1215</v>
      </c>
      <c r="B166" s="10" t="s">
        <v>213</v>
      </c>
      <c r="C166" s="10" t="s">
        <v>1747</v>
      </c>
      <c r="D166" s="7" t="str">
        <f t="shared" si="34"/>
        <v>N/A</v>
      </c>
      <c r="E166" s="10" t="s">
        <v>1747</v>
      </c>
      <c r="F166" s="7" t="str">
        <f t="shared" si="35"/>
        <v>N/A</v>
      </c>
      <c r="G166" s="10" t="s">
        <v>1747</v>
      </c>
      <c r="H166" s="7" t="str">
        <f t="shared" si="36"/>
        <v>N/A</v>
      </c>
      <c r="I166" s="8" t="s">
        <v>1747</v>
      </c>
      <c r="J166" s="8" t="s">
        <v>1747</v>
      </c>
      <c r="K166" s="25" t="s">
        <v>736</v>
      </c>
      <c r="L166" s="91" t="str">
        <f t="shared" ref="L166" si="37">IF(J166="Div by 0", "N/A", IF(OR(J166="N/A",K166="N/A"),"N/A", IF(J166&gt;VALUE(MID(K166,1,2)), "No", IF(J166&lt;-1*VALUE(MID(K166,1,2)), "No", "Yes"))))</f>
        <v>N/A</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4694818</v>
      </c>
      <c r="D6" s="7" t="str">
        <f t="shared" ref="D6:D11" si="0">IF($B6="N/A","N/A",IF(C6&gt;10,"No",IF(C6&lt;-10,"No","Yes")))</f>
        <v>N/A</v>
      </c>
      <c r="E6" s="1">
        <v>4752471</v>
      </c>
      <c r="F6" s="7" t="str">
        <f t="shared" ref="F6:F11" si="1">IF($B6="N/A","N/A",IF(E6&gt;10,"No",IF(E6&lt;-10,"No","Yes")))</f>
        <v>N/A</v>
      </c>
      <c r="G6" s="1">
        <v>4734469</v>
      </c>
      <c r="H6" s="7" t="str">
        <f t="shared" ref="H6:H11" si="2">IF($B6="N/A","N/A",IF(G6&gt;10,"No",IF(G6&lt;-10,"No","Yes")))</f>
        <v>N/A</v>
      </c>
      <c r="I6" s="8">
        <v>1.228</v>
      </c>
      <c r="J6" s="8">
        <v>-0.379</v>
      </c>
      <c r="K6" s="1" t="s">
        <v>736</v>
      </c>
      <c r="L6" s="91" t="str">
        <f t="shared" ref="L6:L14" si="3">IF(J6="Div by 0", "N/A", IF(K6="N/A","N/A", IF(J6&gt;VALUE(MID(K6,1,2)), "No", IF(J6&lt;-1*VALUE(MID(K6,1,2)), "No", "Yes"))))</f>
        <v>Yes</v>
      </c>
    </row>
    <row r="7" spans="1:12" x14ac:dyDescent="0.25">
      <c r="A7" s="123" t="s">
        <v>100</v>
      </c>
      <c r="B7" s="25" t="s">
        <v>213</v>
      </c>
      <c r="C7" s="1">
        <v>321552</v>
      </c>
      <c r="D7" s="7" t="str">
        <f t="shared" si="0"/>
        <v>N/A</v>
      </c>
      <c r="E7" s="1">
        <v>329632</v>
      </c>
      <c r="F7" s="7" t="str">
        <f t="shared" si="1"/>
        <v>N/A</v>
      </c>
      <c r="G7" s="1">
        <v>328887</v>
      </c>
      <c r="H7" s="7" t="str">
        <f t="shared" si="2"/>
        <v>N/A</v>
      </c>
      <c r="I7" s="8">
        <v>2.5129999999999999</v>
      </c>
      <c r="J7" s="8">
        <v>-0.22600000000000001</v>
      </c>
      <c r="K7" s="25" t="s">
        <v>736</v>
      </c>
      <c r="L7" s="91" t="str">
        <f t="shared" si="3"/>
        <v>Yes</v>
      </c>
    </row>
    <row r="8" spans="1:12" x14ac:dyDescent="0.25">
      <c r="A8" s="123" t="s">
        <v>101</v>
      </c>
      <c r="B8" s="25" t="s">
        <v>213</v>
      </c>
      <c r="C8" s="1">
        <v>614756</v>
      </c>
      <c r="D8" s="7" t="str">
        <f t="shared" si="0"/>
        <v>N/A</v>
      </c>
      <c r="E8" s="1">
        <v>631038</v>
      </c>
      <c r="F8" s="7" t="str">
        <f t="shared" si="1"/>
        <v>N/A</v>
      </c>
      <c r="G8" s="1">
        <v>633698</v>
      </c>
      <c r="H8" s="7" t="str">
        <f t="shared" si="2"/>
        <v>N/A</v>
      </c>
      <c r="I8" s="8">
        <v>2.649</v>
      </c>
      <c r="J8" s="8">
        <v>0.42149999999999999</v>
      </c>
      <c r="K8" s="25" t="s">
        <v>736</v>
      </c>
      <c r="L8" s="91" t="str">
        <f t="shared" si="3"/>
        <v>Yes</v>
      </c>
    </row>
    <row r="9" spans="1:12" x14ac:dyDescent="0.25">
      <c r="A9" s="123" t="s">
        <v>104</v>
      </c>
      <c r="B9" s="25" t="s">
        <v>213</v>
      </c>
      <c r="C9" s="1">
        <v>3280896</v>
      </c>
      <c r="D9" s="7" t="str">
        <f t="shared" si="0"/>
        <v>N/A</v>
      </c>
      <c r="E9" s="1">
        <v>3295607</v>
      </c>
      <c r="F9" s="7" t="str">
        <f t="shared" si="1"/>
        <v>N/A</v>
      </c>
      <c r="G9" s="1">
        <v>3273626</v>
      </c>
      <c r="H9" s="7" t="str">
        <f t="shared" si="2"/>
        <v>N/A</v>
      </c>
      <c r="I9" s="8">
        <v>0.44840000000000002</v>
      </c>
      <c r="J9" s="8">
        <v>-0.66700000000000004</v>
      </c>
      <c r="K9" s="25" t="s">
        <v>736</v>
      </c>
      <c r="L9" s="91" t="str">
        <f t="shared" si="3"/>
        <v>Yes</v>
      </c>
    </row>
    <row r="10" spans="1:12" x14ac:dyDescent="0.25">
      <c r="A10" s="123" t="s">
        <v>105</v>
      </c>
      <c r="B10" s="25" t="s">
        <v>213</v>
      </c>
      <c r="C10" s="1">
        <v>477614</v>
      </c>
      <c r="D10" s="7" t="str">
        <f t="shared" si="0"/>
        <v>N/A</v>
      </c>
      <c r="E10" s="1">
        <v>496194</v>
      </c>
      <c r="F10" s="7" t="str">
        <f t="shared" si="1"/>
        <v>N/A</v>
      </c>
      <c r="G10" s="1">
        <v>498258</v>
      </c>
      <c r="H10" s="7" t="str">
        <f t="shared" si="2"/>
        <v>N/A</v>
      </c>
      <c r="I10" s="8">
        <v>3.89</v>
      </c>
      <c r="J10" s="8">
        <v>0.41599999999999998</v>
      </c>
      <c r="K10" s="25" t="s">
        <v>736</v>
      </c>
      <c r="L10" s="91" t="str">
        <f t="shared" si="3"/>
        <v>Yes</v>
      </c>
    </row>
    <row r="11" spans="1:12" x14ac:dyDescent="0.25">
      <c r="A11" s="123" t="s">
        <v>77</v>
      </c>
      <c r="B11" s="1" t="s">
        <v>213</v>
      </c>
      <c r="C11" s="1">
        <v>3698311.5199000002</v>
      </c>
      <c r="D11" s="7" t="str">
        <f t="shared" si="0"/>
        <v>N/A</v>
      </c>
      <c r="E11" s="1">
        <v>3756853.5798999998</v>
      </c>
      <c r="F11" s="7" t="str">
        <f t="shared" si="1"/>
        <v>N/A</v>
      </c>
      <c r="G11" s="1">
        <v>3743747.1699000001</v>
      </c>
      <c r="H11" s="7" t="str">
        <f t="shared" si="2"/>
        <v>N/A</v>
      </c>
      <c r="I11" s="8">
        <v>1.583</v>
      </c>
      <c r="J11" s="8">
        <v>-0.34899999999999998</v>
      </c>
      <c r="K11" s="1" t="s">
        <v>737</v>
      </c>
      <c r="L11" s="91" t="str">
        <f t="shared" si="3"/>
        <v>Yes</v>
      </c>
    </row>
    <row r="12" spans="1:12" x14ac:dyDescent="0.25">
      <c r="A12" s="123" t="s">
        <v>115</v>
      </c>
      <c r="B12" s="1" t="s">
        <v>213</v>
      </c>
      <c r="C12" s="1">
        <v>479429</v>
      </c>
      <c r="D12" s="1" t="s">
        <v>213</v>
      </c>
      <c r="E12" s="1">
        <v>489676</v>
      </c>
      <c r="F12" s="1" t="s">
        <v>213</v>
      </c>
      <c r="G12" s="1">
        <v>492933</v>
      </c>
      <c r="H12" s="1" t="s">
        <v>213</v>
      </c>
      <c r="I12" s="8">
        <v>2.137</v>
      </c>
      <c r="J12" s="8">
        <v>0.66510000000000002</v>
      </c>
      <c r="K12" s="1" t="s">
        <v>737</v>
      </c>
      <c r="L12" s="91" t="str">
        <f t="shared" si="3"/>
        <v>Yes</v>
      </c>
    </row>
    <row r="13" spans="1:12" x14ac:dyDescent="0.25">
      <c r="A13" s="123" t="s">
        <v>447</v>
      </c>
      <c r="B13" s="1" t="s">
        <v>213</v>
      </c>
      <c r="C13" s="1">
        <v>316037</v>
      </c>
      <c r="D13" s="1" t="s">
        <v>213</v>
      </c>
      <c r="E13" s="1">
        <v>322520</v>
      </c>
      <c r="F13" s="1" t="s">
        <v>213</v>
      </c>
      <c r="G13" s="1">
        <v>323196</v>
      </c>
      <c r="H13" s="1" t="s">
        <v>213</v>
      </c>
      <c r="I13" s="8">
        <v>2.0510000000000002</v>
      </c>
      <c r="J13" s="8">
        <v>0.20960000000000001</v>
      </c>
      <c r="K13" s="1" t="s">
        <v>737</v>
      </c>
      <c r="L13" s="91" t="str">
        <f t="shared" si="3"/>
        <v>Yes</v>
      </c>
    </row>
    <row r="14" spans="1:12" x14ac:dyDescent="0.25">
      <c r="A14" s="123" t="s">
        <v>448</v>
      </c>
      <c r="B14" s="1" t="s">
        <v>213</v>
      </c>
      <c r="C14" s="1">
        <v>161510</v>
      </c>
      <c r="D14" s="1" t="s">
        <v>213</v>
      </c>
      <c r="E14" s="1">
        <v>165354</v>
      </c>
      <c r="F14" s="1" t="s">
        <v>213</v>
      </c>
      <c r="G14" s="1">
        <v>167900</v>
      </c>
      <c r="H14" s="1" t="s">
        <v>213</v>
      </c>
      <c r="I14" s="8">
        <v>2.38</v>
      </c>
      <c r="J14" s="8">
        <v>1.54</v>
      </c>
      <c r="K14" s="1" t="s">
        <v>737</v>
      </c>
      <c r="L14" s="91" t="str">
        <f t="shared" si="3"/>
        <v>Yes</v>
      </c>
    </row>
    <row r="15" spans="1:12" x14ac:dyDescent="0.25">
      <c r="A15" s="122" t="s">
        <v>58</v>
      </c>
      <c r="B15" s="25" t="s">
        <v>213</v>
      </c>
      <c r="C15" s="10">
        <v>22323117870</v>
      </c>
      <c r="D15" s="7" t="str">
        <f t="shared" ref="D15:D20" si="4">IF($B15="N/A","N/A",IF(C15&gt;10,"No",IF(C15&lt;-10,"No","Yes")))</f>
        <v>N/A</v>
      </c>
      <c r="E15" s="10">
        <v>21720197491</v>
      </c>
      <c r="F15" s="7" t="str">
        <f t="shared" ref="F15:F20" si="5">IF($B15="N/A","N/A",IF(E15&gt;10,"No",IF(E15&lt;-10,"No","Yes")))</f>
        <v>N/A</v>
      </c>
      <c r="G15" s="10">
        <v>22710157713</v>
      </c>
      <c r="H15" s="7" t="str">
        <f t="shared" ref="H15:H20" si="6">IF($B15="N/A","N/A",IF(G15&gt;10,"No",IF(G15&lt;-10,"No","Yes")))</f>
        <v>N/A</v>
      </c>
      <c r="I15" s="8">
        <v>-2.7</v>
      </c>
      <c r="J15" s="8">
        <v>4.5579999999999998</v>
      </c>
      <c r="K15" s="25" t="s">
        <v>736</v>
      </c>
      <c r="L15" s="91" t="str">
        <f t="shared" ref="L15:L20" si="7">IF(J15="Div by 0", "N/A", IF(K15="N/A","N/A", IF(J15&gt;VALUE(MID(K15,1,2)), "No", IF(J15&lt;-1*VALUE(MID(K15,1,2)), "No", "Yes"))))</f>
        <v>Yes</v>
      </c>
    </row>
    <row r="16" spans="1:12" x14ac:dyDescent="0.25">
      <c r="A16" s="122" t="s">
        <v>1118</v>
      </c>
      <c r="B16" s="25" t="s">
        <v>213</v>
      </c>
      <c r="C16" s="10">
        <v>4754.8420130000004</v>
      </c>
      <c r="D16" s="7" t="str">
        <f t="shared" si="4"/>
        <v>N/A</v>
      </c>
      <c r="E16" s="10">
        <v>4570.2956401000001</v>
      </c>
      <c r="F16" s="7" t="str">
        <f t="shared" si="5"/>
        <v>N/A</v>
      </c>
      <c r="G16" s="10">
        <v>4796.7697566999996</v>
      </c>
      <c r="H16" s="7" t="str">
        <f t="shared" si="6"/>
        <v>N/A</v>
      </c>
      <c r="I16" s="8">
        <v>-3.88</v>
      </c>
      <c r="J16" s="8">
        <v>4.9550000000000001</v>
      </c>
      <c r="K16" s="25" t="s">
        <v>736</v>
      </c>
      <c r="L16" s="91" t="str">
        <f t="shared" si="7"/>
        <v>Yes</v>
      </c>
    </row>
    <row r="17" spans="1:12" x14ac:dyDescent="0.25">
      <c r="A17" s="122" t="s">
        <v>1218</v>
      </c>
      <c r="B17" s="25" t="s">
        <v>213</v>
      </c>
      <c r="C17" s="10">
        <v>11810.018376</v>
      </c>
      <c r="D17" s="7" t="str">
        <f t="shared" si="4"/>
        <v>N/A</v>
      </c>
      <c r="E17" s="10">
        <v>12021.202960000001</v>
      </c>
      <c r="F17" s="7" t="str">
        <f t="shared" si="5"/>
        <v>N/A</v>
      </c>
      <c r="G17" s="10">
        <v>12654.507953</v>
      </c>
      <c r="H17" s="7" t="str">
        <f t="shared" si="6"/>
        <v>N/A</v>
      </c>
      <c r="I17" s="8">
        <v>1.788</v>
      </c>
      <c r="J17" s="8">
        <v>5.2679999999999998</v>
      </c>
      <c r="K17" s="25" t="s">
        <v>736</v>
      </c>
      <c r="L17" s="91" t="str">
        <f t="shared" si="7"/>
        <v>Yes</v>
      </c>
    </row>
    <row r="18" spans="1:12" x14ac:dyDescent="0.25">
      <c r="A18" s="122" t="s">
        <v>1219</v>
      </c>
      <c r="B18" s="25" t="s">
        <v>213</v>
      </c>
      <c r="C18" s="10">
        <v>14867.935114</v>
      </c>
      <c r="D18" s="7" t="str">
        <f t="shared" si="4"/>
        <v>N/A</v>
      </c>
      <c r="E18" s="10">
        <v>15106.966493</v>
      </c>
      <c r="F18" s="7" t="str">
        <f t="shared" si="5"/>
        <v>N/A</v>
      </c>
      <c r="G18" s="10">
        <v>16006.909309999999</v>
      </c>
      <c r="H18" s="7" t="str">
        <f t="shared" si="6"/>
        <v>N/A</v>
      </c>
      <c r="I18" s="8">
        <v>1.6080000000000001</v>
      </c>
      <c r="J18" s="8">
        <v>5.9569999999999999</v>
      </c>
      <c r="K18" s="25" t="s">
        <v>736</v>
      </c>
      <c r="L18" s="91" t="str">
        <f t="shared" si="7"/>
        <v>Yes</v>
      </c>
    </row>
    <row r="19" spans="1:12" x14ac:dyDescent="0.25">
      <c r="A19" s="122" t="s">
        <v>1220</v>
      </c>
      <c r="B19" s="25" t="s">
        <v>213</v>
      </c>
      <c r="C19" s="10">
        <v>2415.7395293999998</v>
      </c>
      <c r="D19" s="7" t="str">
        <f t="shared" si="4"/>
        <v>N/A</v>
      </c>
      <c r="E19" s="10">
        <v>2097.3399525</v>
      </c>
      <c r="F19" s="7" t="str">
        <f t="shared" si="5"/>
        <v>N/A</v>
      </c>
      <c r="G19" s="10">
        <v>2155.4965213</v>
      </c>
      <c r="H19" s="7" t="str">
        <f t="shared" si="6"/>
        <v>N/A</v>
      </c>
      <c r="I19" s="8">
        <v>-13.2</v>
      </c>
      <c r="J19" s="8">
        <v>2.7730000000000001</v>
      </c>
      <c r="K19" s="25" t="s">
        <v>736</v>
      </c>
      <c r="L19" s="91" t="str">
        <f t="shared" si="7"/>
        <v>Yes</v>
      </c>
    </row>
    <row r="20" spans="1:12" x14ac:dyDescent="0.25">
      <c r="A20" s="122" t="s">
        <v>1221</v>
      </c>
      <c r="B20" s="25" t="s">
        <v>213</v>
      </c>
      <c r="C20" s="10">
        <v>3056.1088306000001</v>
      </c>
      <c r="D20" s="7" t="str">
        <f t="shared" si="4"/>
        <v>N/A</v>
      </c>
      <c r="E20" s="10">
        <v>2645.2278061000002</v>
      </c>
      <c r="F20" s="7" t="str">
        <f t="shared" si="5"/>
        <v>N/A</v>
      </c>
      <c r="G20" s="10">
        <v>2706.2660006999999</v>
      </c>
      <c r="H20" s="7" t="str">
        <f t="shared" si="6"/>
        <v>N/A</v>
      </c>
      <c r="I20" s="8">
        <v>-13.4</v>
      </c>
      <c r="J20" s="8">
        <v>2.3069999999999999</v>
      </c>
      <c r="K20" s="25" t="s">
        <v>736</v>
      </c>
      <c r="L20" s="91" t="str">
        <f t="shared" si="7"/>
        <v>Yes</v>
      </c>
    </row>
    <row r="21" spans="1:12" x14ac:dyDescent="0.25">
      <c r="A21" s="114" t="s">
        <v>1122</v>
      </c>
      <c r="B21" s="25" t="s">
        <v>213</v>
      </c>
      <c r="C21" s="10">
        <v>4749.2633734000001</v>
      </c>
      <c r="D21" s="7" t="str">
        <f t="shared" ref="D21:D22" si="8">IF($B21="N/A","N/A",IF(C21&gt;10,"No",IF(C21&lt;-10,"No","Yes")))</f>
        <v>N/A</v>
      </c>
      <c r="E21" s="10">
        <v>4517.6665147000003</v>
      </c>
      <c r="F21" s="7" t="str">
        <f t="shared" ref="F21:F22" si="9">IF($B21="N/A","N/A",IF(E21&gt;10,"No",IF(E21&lt;-10,"No","Yes")))</f>
        <v>N/A</v>
      </c>
      <c r="G21" s="10">
        <v>4721.8793622000003</v>
      </c>
      <c r="H21" s="7" t="str">
        <f t="shared" ref="H21:H22" si="10">IF($B21="N/A","N/A",IF(G21&gt;10,"No",IF(G21&lt;-10,"No","Yes")))</f>
        <v>N/A</v>
      </c>
      <c r="I21" s="8">
        <v>-4.88</v>
      </c>
      <c r="J21" s="8">
        <v>4.5199999999999996</v>
      </c>
      <c r="K21" s="25" t="s">
        <v>736</v>
      </c>
      <c r="L21" s="91" t="str">
        <f>IF(J21="Div by 0", "N/A", IF(OR(J21="N/A",K21="N/A"),"N/A", IF(J21&gt;VALUE(MID(K21,1,2)), "No", IF(J21&lt;-1*VALUE(MID(K21,1,2)), "No", "Yes"))))</f>
        <v>Yes</v>
      </c>
    </row>
    <row r="22" spans="1:12" x14ac:dyDescent="0.25">
      <c r="A22" s="114" t="s">
        <v>1123</v>
      </c>
      <c r="B22" s="25" t="s">
        <v>213</v>
      </c>
      <c r="C22" s="10">
        <v>4762.1765020000003</v>
      </c>
      <c r="D22" s="7" t="str">
        <f t="shared" si="8"/>
        <v>N/A</v>
      </c>
      <c r="E22" s="10">
        <v>4634.839661</v>
      </c>
      <c r="F22" s="7" t="str">
        <f t="shared" si="9"/>
        <v>N/A</v>
      </c>
      <c r="G22" s="10">
        <v>4888.2246697</v>
      </c>
      <c r="H22" s="7" t="str">
        <f t="shared" si="10"/>
        <v>N/A</v>
      </c>
      <c r="I22" s="8">
        <v>-2.67</v>
      </c>
      <c r="J22" s="8">
        <v>5.4669999999999996</v>
      </c>
      <c r="K22" s="25" t="s">
        <v>736</v>
      </c>
      <c r="L22" s="91" t="str">
        <f>IF(J22="Div by 0", "N/A", IF(OR(J22="N/A",K22="N/A"),"N/A", IF(J22&gt;VALUE(MID(K22,1,2)), "No", IF(J22&lt;-1*VALUE(MID(K22,1,2)), "No", "Yes"))))</f>
        <v>Yes</v>
      </c>
    </row>
    <row r="23" spans="1:12" x14ac:dyDescent="0.25">
      <c r="A23" s="122" t="s">
        <v>1222</v>
      </c>
      <c r="B23" s="25" t="s">
        <v>213</v>
      </c>
      <c r="C23" s="10">
        <v>12220.816607000001</v>
      </c>
      <c r="D23" s="7" t="str">
        <f>IF($B23="N/A","N/A",IF(C23&gt;10,"No",IF(C23&lt;-10,"No","Yes")))</f>
        <v>N/A</v>
      </c>
      <c r="E23" s="10">
        <v>12461.582747</v>
      </c>
      <c r="F23" s="7" t="str">
        <f>IF($B23="N/A","N/A",IF(E23&gt;10,"No",IF(E23&lt;-10,"No","Yes")))</f>
        <v>N/A</v>
      </c>
      <c r="G23" s="10">
        <v>13027.712888</v>
      </c>
      <c r="H23" s="7" t="str">
        <f>IF($B23="N/A","N/A",IF(G23&gt;10,"No",IF(G23&lt;-10,"No","Yes")))</f>
        <v>N/A</v>
      </c>
      <c r="I23" s="8">
        <v>1.97</v>
      </c>
      <c r="J23" s="8">
        <v>4.5430000000000001</v>
      </c>
      <c r="K23" s="25" t="s">
        <v>736</v>
      </c>
      <c r="L23" s="91" t="str">
        <f>IF(J23="Div by 0", "N/A", IF(K23="N/A","N/A", IF(J23&gt;VALUE(MID(K23,1,2)), "No", IF(J23&lt;-1*VALUE(MID(K23,1,2)), "No", "Yes"))))</f>
        <v>Yes</v>
      </c>
    </row>
    <row r="24" spans="1:12" x14ac:dyDescent="0.25">
      <c r="A24" s="122" t="s">
        <v>1223</v>
      </c>
      <c r="B24" s="25" t="s">
        <v>213</v>
      </c>
      <c r="C24" s="10">
        <v>11785.887073</v>
      </c>
      <c r="D24" s="7" t="str">
        <f>IF($B24="N/A","N/A",IF(C24&gt;10,"No",IF(C24&lt;-10,"No","Yes")))</f>
        <v>N/A</v>
      </c>
      <c r="E24" s="10">
        <v>12046.368098000001</v>
      </c>
      <c r="F24" s="7" t="str">
        <f>IF($B24="N/A","N/A",IF(E24&gt;10,"No",IF(E24&lt;-10,"No","Yes")))</f>
        <v>N/A</v>
      </c>
      <c r="G24" s="10">
        <v>12616.222413</v>
      </c>
      <c r="H24" s="7" t="str">
        <f>IF($B24="N/A","N/A",IF(G24&gt;10,"No",IF(G24&lt;-10,"No","Yes")))</f>
        <v>N/A</v>
      </c>
      <c r="I24" s="8">
        <v>2.21</v>
      </c>
      <c r="J24" s="8">
        <v>4.7309999999999999</v>
      </c>
      <c r="K24" s="25" t="s">
        <v>736</v>
      </c>
      <c r="L24" s="91" t="str">
        <f>IF(J24="Div by 0", "N/A", IF(K24="N/A","N/A", IF(J24&gt;VALUE(MID(K24,1,2)), "No", IF(J24&lt;-1*VALUE(MID(K24,1,2)), "No", "Yes"))))</f>
        <v>Yes</v>
      </c>
    </row>
    <row r="25" spans="1:12" x14ac:dyDescent="0.25">
      <c r="A25" s="122" t="s">
        <v>1224</v>
      </c>
      <c r="B25" s="25" t="s">
        <v>213</v>
      </c>
      <c r="C25" s="10">
        <v>13152.866905999999</v>
      </c>
      <c r="D25" s="7" t="str">
        <f>IF($B25="N/A","N/A",IF(C25&gt;10,"No",IF(C25&lt;-10,"No","Yes")))</f>
        <v>N/A</v>
      </c>
      <c r="E25" s="10">
        <v>13375.037139</v>
      </c>
      <c r="F25" s="7" t="str">
        <f>IF($B25="N/A","N/A",IF(E25&gt;10,"No",IF(E25&lt;-10,"No","Yes")))</f>
        <v>N/A</v>
      </c>
      <c r="G25" s="10">
        <v>13931.923591000001</v>
      </c>
      <c r="H25" s="7" t="str">
        <f>IF($B25="N/A","N/A",IF(G25&gt;10,"No",IF(G25&lt;-10,"No","Yes")))</f>
        <v>N/A</v>
      </c>
      <c r="I25" s="8">
        <v>1.6890000000000001</v>
      </c>
      <c r="J25" s="8">
        <v>4.1639999999999997</v>
      </c>
      <c r="K25" s="25" t="s">
        <v>736</v>
      </c>
      <c r="L25" s="91" t="str">
        <f>IF(J25="Div by 0", "N/A", IF(K25="N/A","N/A", IF(J25&gt;VALUE(MID(K25,1,2)), "No", IF(J25&lt;-1*VALUE(MID(K25,1,2)), "No", "Yes"))))</f>
        <v>Yes</v>
      </c>
    </row>
    <row r="26" spans="1:12" x14ac:dyDescent="0.25">
      <c r="A26" s="122" t="s">
        <v>1225</v>
      </c>
      <c r="B26" s="25" t="s">
        <v>213</v>
      </c>
      <c r="C26" s="10">
        <v>11978.79494</v>
      </c>
      <c r="D26" s="7" t="str">
        <f t="shared" ref="D26:D27" si="11">IF($B26="N/A","N/A",IF(C26&gt;10,"No",IF(C26&lt;-10,"No","Yes")))</f>
        <v>N/A</v>
      </c>
      <c r="E26" s="10">
        <v>12118.331523000001</v>
      </c>
      <c r="F26" s="7" t="str">
        <f t="shared" ref="F26:F30" si="12">IF($B26="N/A","N/A",IF(E26&gt;10,"No",IF(E26&lt;-10,"No","Yes")))</f>
        <v>N/A</v>
      </c>
      <c r="G26" s="10">
        <v>12642.439294</v>
      </c>
      <c r="H26" s="7" t="str">
        <f t="shared" ref="H26:H27" si="13">IF($B26="N/A","N/A",IF(G26&gt;10,"No",IF(G26&lt;-10,"No","Yes")))</f>
        <v>N/A</v>
      </c>
      <c r="I26" s="8">
        <v>1.165</v>
      </c>
      <c r="J26" s="8">
        <v>4.3250000000000002</v>
      </c>
      <c r="K26" s="25" t="s">
        <v>736</v>
      </c>
      <c r="L26" s="91" t="str">
        <f>IF(J26="Div by 0", "N/A", IF(OR(J26="N/A",K26="N/A"),"N/A", IF(J26&gt;VALUE(MID(K26,1,2)), "No", IF(J26&lt;-1*VALUE(MID(K26,1,2)), "No", "Yes"))))</f>
        <v>Yes</v>
      </c>
    </row>
    <row r="27" spans="1:12" x14ac:dyDescent="0.25">
      <c r="A27" s="122" t="s">
        <v>1226</v>
      </c>
      <c r="B27" s="25" t="s">
        <v>213</v>
      </c>
      <c r="C27" s="10">
        <v>12654.713326999999</v>
      </c>
      <c r="D27" s="7" t="str">
        <f t="shared" si="11"/>
        <v>N/A</v>
      </c>
      <c r="E27" s="10">
        <v>13067.683884</v>
      </c>
      <c r="F27" s="7" t="str">
        <f t="shared" si="12"/>
        <v>N/A</v>
      </c>
      <c r="G27" s="10">
        <v>13699.902619</v>
      </c>
      <c r="H27" s="7" t="str">
        <f t="shared" si="13"/>
        <v>N/A</v>
      </c>
      <c r="I27" s="8">
        <v>3.2629999999999999</v>
      </c>
      <c r="J27" s="8">
        <v>4.8380000000000001</v>
      </c>
      <c r="K27" s="25" t="s">
        <v>736</v>
      </c>
      <c r="L27" s="91" t="str">
        <f>IF(J27="Div by 0", "N/A", IF(OR(J27="N/A",K27="N/A"),"N/A", IF(J27&gt;VALUE(MID(K27,1,2)), "No", IF(J27&lt;-1*VALUE(MID(K27,1,2)), "No", "Yes"))))</f>
        <v>Yes</v>
      </c>
    </row>
    <row r="28" spans="1:12" x14ac:dyDescent="0.25">
      <c r="A28" s="140" t="s">
        <v>1227</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736</v>
      </c>
      <c r="L28" s="91" t="str">
        <f>IF(J28="Div by 0", "N/A", IF(OR(J28="N/A",K28="N/A"),"N/A", IF(J28&gt;VALUE(MID(K28,1,2)), "No", IF(J28&lt;-1*VALUE(MID(K28,1,2)), "No", "Yes"))))</f>
        <v>N/A</v>
      </c>
    </row>
    <row r="29" spans="1:12" x14ac:dyDescent="0.25">
      <c r="A29" s="140" t="s">
        <v>1228</v>
      </c>
      <c r="B29" s="10" t="s">
        <v>213</v>
      </c>
      <c r="C29" s="10" t="s">
        <v>1747</v>
      </c>
      <c r="D29" s="7" t="str">
        <f t="shared" si="14"/>
        <v>N/A</v>
      </c>
      <c r="E29" s="10" t="s">
        <v>1747</v>
      </c>
      <c r="F29" s="7" t="str">
        <f t="shared" si="12"/>
        <v>N/A</v>
      </c>
      <c r="G29" s="10" t="s">
        <v>1747</v>
      </c>
      <c r="H29" s="7" t="str">
        <f t="shared" si="15"/>
        <v>N/A</v>
      </c>
      <c r="I29" s="8" t="s">
        <v>1747</v>
      </c>
      <c r="J29" s="8" t="s">
        <v>1747</v>
      </c>
      <c r="K29" s="25" t="s">
        <v>736</v>
      </c>
      <c r="L29" s="91" t="str">
        <f t="shared" ref="L29:L30" si="16">IF(J29="Div by 0", "N/A", IF(OR(J29="N/A",K29="N/A"),"N/A", IF(J29&gt;VALUE(MID(K29,1,2)), "No", IF(J29&lt;-1*VALUE(MID(K29,1,2)), "No", "Yes"))))</f>
        <v>N/A</v>
      </c>
    </row>
    <row r="30" spans="1:12" x14ac:dyDescent="0.25">
      <c r="A30" s="140" t="s">
        <v>1229</v>
      </c>
      <c r="B30" s="10" t="s">
        <v>213</v>
      </c>
      <c r="C30" s="10" t="s">
        <v>1747</v>
      </c>
      <c r="D30" s="7" t="str">
        <f t="shared" si="14"/>
        <v>N/A</v>
      </c>
      <c r="E30" s="10" t="s">
        <v>1747</v>
      </c>
      <c r="F30" s="7" t="str">
        <f t="shared" si="12"/>
        <v>N/A</v>
      </c>
      <c r="G30" s="10" t="s">
        <v>1747</v>
      </c>
      <c r="H30" s="7" t="str">
        <f t="shared" si="15"/>
        <v>N/A</v>
      </c>
      <c r="I30" s="8" t="s">
        <v>1747</v>
      </c>
      <c r="J30" s="8" t="s">
        <v>1747</v>
      </c>
      <c r="K30" s="25" t="s">
        <v>736</v>
      </c>
      <c r="L30" s="91" t="str">
        <f t="shared" si="16"/>
        <v>N/A</v>
      </c>
    </row>
    <row r="31" spans="1:12" x14ac:dyDescent="0.25">
      <c r="A31" s="148" t="s">
        <v>2</v>
      </c>
      <c r="B31" s="21" t="s">
        <v>213</v>
      </c>
      <c r="C31" s="9">
        <v>85.454090019999995</v>
      </c>
      <c r="D31" s="7" t="str">
        <f t="shared" ref="D31:D69" si="17">IF($B31="N/A","N/A",IF(C31&gt;10,"No",IF(C31&lt;-10,"No","Yes")))</f>
        <v>N/A</v>
      </c>
      <c r="E31" s="9">
        <v>90.921017719000005</v>
      </c>
      <c r="F31" s="7" t="str">
        <f t="shared" ref="F31:F69" si="18">IF($B31="N/A","N/A",IF(E31&gt;10,"No",IF(E31&lt;-10,"No","Yes")))</f>
        <v>N/A</v>
      </c>
      <c r="G31" s="9">
        <v>90.915602151000002</v>
      </c>
      <c r="H31" s="7" t="str">
        <f t="shared" ref="H31:H69" si="19">IF($B31="N/A","N/A",IF(G31&gt;10,"No",IF(G31&lt;-10,"No","Yes")))</f>
        <v>N/A</v>
      </c>
      <c r="I31" s="8">
        <v>6.3979999999999997</v>
      </c>
      <c r="J31" s="8">
        <v>-6.0000000000000001E-3</v>
      </c>
      <c r="K31" s="25" t="s">
        <v>736</v>
      </c>
      <c r="L31" s="91" t="str">
        <f t="shared" ref="L31:L99" si="20">IF(J31="Div by 0", "N/A", IF(K31="N/A","N/A", IF(J31&gt;VALUE(MID(K31,1,2)), "No", IF(J31&lt;-1*VALUE(MID(K31,1,2)), "No", "Yes"))))</f>
        <v>Yes</v>
      </c>
    </row>
    <row r="32" spans="1:12" x14ac:dyDescent="0.25">
      <c r="A32" s="148" t="s">
        <v>22</v>
      </c>
      <c r="B32" s="21" t="s">
        <v>213</v>
      </c>
      <c r="C32" s="1">
        <v>4011914</v>
      </c>
      <c r="D32" s="7" t="str">
        <f t="shared" si="17"/>
        <v>N/A</v>
      </c>
      <c r="E32" s="1">
        <v>4320995</v>
      </c>
      <c r="F32" s="7" t="str">
        <f t="shared" si="18"/>
        <v>N/A</v>
      </c>
      <c r="G32" s="1">
        <v>4304371</v>
      </c>
      <c r="H32" s="7" t="str">
        <f t="shared" si="19"/>
        <v>N/A</v>
      </c>
      <c r="I32" s="8">
        <v>7.7039999999999997</v>
      </c>
      <c r="J32" s="8">
        <v>-0.38500000000000001</v>
      </c>
      <c r="K32" s="25" t="s">
        <v>736</v>
      </c>
      <c r="L32" s="91" t="str">
        <f t="shared" si="20"/>
        <v>Yes</v>
      </c>
    </row>
    <row r="33" spans="1:12" x14ac:dyDescent="0.25">
      <c r="A33" s="148" t="s">
        <v>449</v>
      </c>
      <c r="B33" s="25" t="s">
        <v>213</v>
      </c>
      <c r="C33" s="1">
        <v>104064</v>
      </c>
      <c r="D33" s="1" t="str">
        <f t="shared" si="17"/>
        <v>N/A</v>
      </c>
      <c r="E33" s="1">
        <v>170353</v>
      </c>
      <c r="F33" s="1" t="str">
        <f t="shared" si="18"/>
        <v>N/A</v>
      </c>
      <c r="G33" s="1">
        <v>173832</v>
      </c>
      <c r="H33" s="7" t="str">
        <f t="shared" si="19"/>
        <v>N/A</v>
      </c>
      <c r="I33" s="8">
        <v>63.7</v>
      </c>
      <c r="J33" s="8">
        <v>2.0419999999999998</v>
      </c>
      <c r="K33" s="25" t="s">
        <v>736</v>
      </c>
      <c r="L33" s="91" t="str">
        <f t="shared" si="20"/>
        <v>Yes</v>
      </c>
    </row>
    <row r="34" spans="1:12" x14ac:dyDescent="0.25">
      <c r="A34" s="148" t="s">
        <v>1230</v>
      </c>
      <c r="B34" s="3" t="s">
        <v>213</v>
      </c>
      <c r="C34" s="1">
        <v>92524</v>
      </c>
      <c r="D34" s="5" t="str">
        <f t="shared" ref="D34:D38" si="21">IF($B34="N/A","N/A",IF(C34&lt;0,"No","Yes"))</f>
        <v>N/A</v>
      </c>
      <c r="E34" s="1">
        <v>152631</v>
      </c>
      <c r="F34" s="5" t="str">
        <f t="shared" ref="F34:F38" si="22">IF($B34="N/A","N/A",IF(E34&lt;0,"No","Yes"))</f>
        <v>N/A</v>
      </c>
      <c r="G34" s="1">
        <v>156246</v>
      </c>
      <c r="H34" s="5" t="str">
        <f t="shared" ref="H34:H38" si="23">IF($B34="N/A","N/A",IF(G34&lt;0,"No","Yes"))</f>
        <v>N/A</v>
      </c>
      <c r="I34" s="8">
        <v>64.959999999999994</v>
      </c>
      <c r="J34" s="8">
        <v>2.3679999999999999</v>
      </c>
      <c r="K34" s="1" t="s">
        <v>736</v>
      </c>
      <c r="L34" s="91" t="str">
        <f t="shared" si="20"/>
        <v>Yes</v>
      </c>
    </row>
    <row r="35" spans="1:12" x14ac:dyDescent="0.25">
      <c r="A35" s="148" t="s">
        <v>1231</v>
      </c>
      <c r="B35" s="3" t="s">
        <v>213</v>
      </c>
      <c r="C35" s="1">
        <v>0</v>
      </c>
      <c r="D35" s="5" t="str">
        <f t="shared" si="21"/>
        <v>N/A</v>
      </c>
      <c r="E35" s="1">
        <v>0</v>
      </c>
      <c r="F35" s="5" t="str">
        <f t="shared" si="22"/>
        <v>N/A</v>
      </c>
      <c r="G35" s="1">
        <v>0</v>
      </c>
      <c r="H35" s="5" t="str">
        <f t="shared" si="23"/>
        <v>N/A</v>
      </c>
      <c r="I35" s="8" t="s">
        <v>1747</v>
      </c>
      <c r="J35" s="8" t="s">
        <v>1747</v>
      </c>
      <c r="K35" s="1" t="s">
        <v>736</v>
      </c>
      <c r="L35" s="91" t="str">
        <f t="shared" si="20"/>
        <v>N/A</v>
      </c>
    </row>
    <row r="36" spans="1:12" x14ac:dyDescent="0.25">
      <c r="A36" s="148" t="s">
        <v>1232</v>
      </c>
      <c r="B36" s="3" t="s">
        <v>213</v>
      </c>
      <c r="C36" s="1">
        <v>799</v>
      </c>
      <c r="D36" s="5" t="str">
        <f t="shared" si="21"/>
        <v>N/A</v>
      </c>
      <c r="E36" s="1">
        <v>2152</v>
      </c>
      <c r="F36" s="5" t="str">
        <f t="shared" si="22"/>
        <v>N/A</v>
      </c>
      <c r="G36" s="1">
        <v>2187</v>
      </c>
      <c r="H36" s="5" t="str">
        <f t="shared" si="23"/>
        <v>N/A</v>
      </c>
      <c r="I36" s="8">
        <v>169.3</v>
      </c>
      <c r="J36" s="8">
        <v>1.6259999999999999</v>
      </c>
      <c r="K36" s="1" t="s">
        <v>736</v>
      </c>
      <c r="L36" s="91" t="str">
        <f t="shared" si="20"/>
        <v>Yes</v>
      </c>
    </row>
    <row r="37" spans="1:12" x14ac:dyDescent="0.25">
      <c r="A37" s="148" t="s">
        <v>1233</v>
      </c>
      <c r="B37" s="3" t="s">
        <v>213</v>
      </c>
      <c r="C37" s="1">
        <v>10741</v>
      </c>
      <c r="D37" s="5" t="str">
        <f t="shared" si="21"/>
        <v>N/A</v>
      </c>
      <c r="E37" s="1">
        <v>15570</v>
      </c>
      <c r="F37" s="5" t="str">
        <f t="shared" si="22"/>
        <v>N/A</v>
      </c>
      <c r="G37" s="1">
        <v>15399</v>
      </c>
      <c r="H37" s="5" t="str">
        <f t="shared" si="23"/>
        <v>N/A</v>
      </c>
      <c r="I37" s="8">
        <v>44.96</v>
      </c>
      <c r="J37" s="8">
        <v>-1.1000000000000001</v>
      </c>
      <c r="K37" s="1" t="s">
        <v>736</v>
      </c>
      <c r="L37" s="91" t="str">
        <f t="shared" si="20"/>
        <v>Yes</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363101</v>
      </c>
      <c r="D39" s="1" t="str">
        <f t="shared" si="17"/>
        <v>N/A</v>
      </c>
      <c r="E39" s="1">
        <v>498565</v>
      </c>
      <c r="F39" s="1" t="str">
        <f t="shared" si="18"/>
        <v>N/A</v>
      </c>
      <c r="G39" s="1">
        <v>505572</v>
      </c>
      <c r="H39" s="7" t="str">
        <f t="shared" si="19"/>
        <v>N/A</v>
      </c>
      <c r="I39" s="8">
        <v>37.31</v>
      </c>
      <c r="J39" s="8">
        <v>1.405</v>
      </c>
      <c r="K39" s="25" t="s">
        <v>736</v>
      </c>
      <c r="L39" s="91" t="str">
        <f t="shared" si="20"/>
        <v>Yes</v>
      </c>
    </row>
    <row r="40" spans="1:12" x14ac:dyDescent="0.25">
      <c r="A40" s="148" t="s">
        <v>1235</v>
      </c>
      <c r="B40" s="3" t="s">
        <v>213</v>
      </c>
      <c r="C40" s="1">
        <v>349809</v>
      </c>
      <c r="D40" s="5" t="str">
        <f t="shared" ref="D40:D45" si="24">IF($B40="N/A","N/A",IF(C40&lt;0,"No","Yes"))</f>
        <v>N/A</v>
      </c>
      <c r="E40" s="1">
        <v>476832</v>
      </c>
      <c r="F40" s="5" t="str">
        <f t="shared" ref="F40:F45" si="25">IF($B40="N/A","N/A",IF(E40&lt;0,"No","Yes"))</f>
        <v>N/A</v>
      </c>
      <c r="G40" s="1">
        <v>484375</v>
      </c>
      <c r="H40" s="5" t="str">
        <f t="shared" ref="H40:H45" si="26">IF($B40="N/A","N/A",IF(G40&lt;0,"No","Yes"))</f>
        <v>N/A</v>
      </c>
      <c r="I40" s="8">
        <v>36.31</v>
      </c>
      <c r="J40" s="8">
        <v>1.5820000000000001</v>
      </c>
      <c r="K40" s="1" t="s">
        <v>736</v>
      </c>
      <c r="L40" s="91" t="str">
        <f t="shared" si="20"/>
        <v>Yes</v>
      </c>
    </row>
    <row r="41" spans="1:12" x14ac:dyDescent="0.25">
      <c r="A41" s="148" t="s">
        <v>1236</v>
      </c>
      <c r="B41" s="3" t="s">
        <v>213</v>
      </c>
      <c r="C41" s="1">
        <v>0</v>
      </c>
      <c r="D41" s="5" t="str">
        <f t="shared" si="24"/>
        <v>N/A</v>
      </c>
      <c r="E41" s="1">
        <v>0</v>
      </c>
      <c r="F41" s="5" t="str">
        <f t="shared" si="25"/>
        <v>N/A</v>
      </c>
      <c r="G41" s="1">
        <v>0</v>
      </c>
      <c r="H41" s="5" t="str">
        <f t="shared" si="26"/>
        <v>N/A</v>
      </c>
      <c r="I41" s="8" t="s">
        <v>1747</v>
      </c>
      <c r="J41" s="8" t="s">
        <v>1747</v>
      </c>
      <c r="K41" s="1" t="s">
        <v>736</v>
      </c>
      <c r="L41" s="91" t="str">
        <f t="shared" si="20"/>
        <v>N/A</v>
      </c>
    </row>
    <row r="42" spans="1:12" x14ac:dyDescent="0.25">
      <c r="A42" s="148" t="s">
        <v>1237</v>
      </c>
      <c r="B42" s="3" t="s">
        <v>213</v>
      </c>
      <c r="C42" s="1">
        <v>1808</v>
      </c>
      <c r="D42" s="5" t="str">
        <f t="shared" si="24"/>
        <v>N/A</v>
      </c>
      <c r="E42" s="1">
        <v>2878</v>
      </c>
      <c r="F42" s="5" t="str">
        <f t="shared" si="25"/>
        <v>N/A</v>
      </c>
      <c r="G42" s="1">
        <v>2705</v>
      </c>
      <c r="H42" s="5" t="str">
        <f t="shared" si="26"/>
        <v>N/A</v>
      </c>
      <c r="I42" s="8">
        <v>59.18</v>
      </c>
      <c r="J42" s="8">
        <v>-6.01</v>
      </c>
      <c r="K42" s="1" t="s">
        <v>736</v>
      </c>
      <c r="L42" s="91" t="str">
        <f t="shared" si="20"/>
        <v>Yes</v>
      </c>
    </row>
    <row r="43" spans="1:12" x14ac:dyDescent="0.25">
      <c r="A43" s="148" t="s">
        <v>1238</v>
      </c>
      <c r="B43" s="3" t="s">
        <v>213</v>
      </c>
      <c r="C43" s="1">
        <v>0</v>
      </c>
      <c r="D43" s="5" t="str">
        <f t="shared" si="24"/>
        <v>N/A</v>
      </c>
      <c r="E43" s="1">
        <v>0</v>
      </c>
      <c r="F43" s="5" t="str">
        <f t="shared" si="25"/>
        <v>N/A</v>
      </c>
      <c r="G43" s="1">
        <v>0</v>
      </c>
      <c r="H43" s="5" t="str">
        <f t="shared" si="26"/>
        <v>N/A</v>
      </c>
      <c r="I43" s="8" t="s">
        <v>1747</v>
      </c>
      <c r="J43" s="8" t="s">
        <v>1747</v>
      </c>
      <c r="K43" s="1" t="s">
        <v>736</v>
      </c>
      <c r="L43" s="91" t="str">
        <f t="shared" si="20"/>
        <v>N/A</v>
      </c>
    </row>
    <row r="44" spans="1:12" x14ac:dyDescent="0.25">
      <c r="A44" s="148" t="s">
        <v>1239</v>
      </c>
      <c r="B44" s="3" t="s">
        <v>213</v>
      </c>
      <c r="C44" s="1">
        <v>11484</v>
      </c>
      <c r="D44" s="5" t="str">
        <f t="shared" si="24"/>
        <v>N/A</v>
      </c>
      <c r="E44" s="1">
        <v>18855</v>
      </c>
      <c r="F44" s="5" t="str">
        <f t="shared" si="25"/>
        <v>N/A</v>
      </c>
      <c r="G44" s="1">
        <v>18492</v>
      </c>
      <c r="H44" s="5" t="str">
        <f t="shared" si="26"/>
        <v>N/A</v>
      </c>
      <c r="I44" s="8">
        <v>64.180000000000007</v>
      </c>
      <c r="J44" s="8">
        <v>-1.93</v>
      </c>
      <c r="K44" s="1" t="s">
        <v>736</v>
      </c>
      <c r="L44" s="91" t="str">
        <f t="shared" si="20"/>
        <v>Yes</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3134684</v>
      </c>
      <c r="D46" s="1" t="str">
        <f t="shared" si="17"/>
        <v>N/A</v>
      </c>
      <c r="E46" s="1">
        <v>3203392</v>
      </c>
      <c r="F46" s="1" t="str">
        <f t="shared" si="18"/>
        <v>N/A</v>
      </c>
      <c r="G46" s="1">
        <v>3175689</v>
      </c>
      <c r="H46" s="7" t="str">
        <f t="shared" si="19"/>
        <v>N/A</v>
      </c>
      <c r="I46" s="8">
        <v>2.1920000000000002</v>
      </c>
      <c r="J46" s="8">
        <v>-0.86499999999999999</v>
      </c>
      <c r="K46" s="25" t="s">
        <v>736</v>
      </c>
      <c r="L46" s="91" t="str">
        <f t="shared" si="20"/>
        <v>Yes</v>
      </c>
    </row>
    <row r="47" spans="1:12" x14ac:dyDescent="0.25">
      <c r="A47" s="148" t="s">
        <v>1241</v>
      </c>
      <c r="B47" s="3" t="s">
        <v>213</v>
      </c>
      <c r="C47" s="1">
        <v>293862</v>
      </c>
      <c r="D47" s="5" t="str">
        <f t="shared" ref="D47:D53" si="27">IF($B47="N/A","N/A",IF(C47&lt;0,"No","Yes"))</f>
        <v>N/A</v>
      </c>
      <c r="E47" s="1">
        <v>327009</v>
      </c>
      <c r="F47" s="5" t="str">
        <f t="shared" ref="F47:F53" si="28">IF($B47="N/A","N/A",IF(E47&lt;0,"No","Yes"))</f>
        <v>N/A</v>
      </c>
      <c r="G47" s="1">
        <v>308401</v>
      </c>
      <c r="H47" s="5" t="str">
        <f t="shared" ref="H47:H53" si="29">IF($B47="N/A","N/A",IF(G47&lt;0,"No","Yes"))</f>
        <v>N/A</v>
      </c>
      <c r="I47" s="8">
        <v>11.28</v>
      </c>
      <c r="J47" s="8">
        <v>-5.69</v>
      </c>
      <c r="K47" s="1" t="s">
        <v>736</v>
      </c>
      <c r="L47" s="91" t="str">
        <f t="shared" si="20"/>
        <v>Yes</v>
      </c>
    </row>
    <row r="48" spans="1:12" x14ac:dyDescent="0.25">
      <c r="A48" s="148" t="s">
        <v>1242</v>
      </c>
      <c r="B48" s="3" t="s">
        <v>213</v>
      </c>
      <c r="C48" s="1">
        <v>19531</v>
      </c>
      <c r="D48" s="5" t="str">
        <f t="shared" si="27"/>
        <v>N/A</v>
      </c>
      <c r="E48" s="1">
        <v>21549</v>
      </c>
      <c r="F48" s="5" t="str">
        <f t="shared" si="28"/>
        <v>N/A</v>
      </c>
      <c r="G48" s="1">
        <v>19390</v>
      </c>
      <c r="H48" s="5" t="str">
        <f t="shared" si="29"/>
        <v>N/A</v>
      </c>
      <c r="I48" s="8">
        <v>10.33</v>
      </c>
      <c r="J48" s="8">
        <v>-10</v>
      </c>
      <c r="K48" s="1" t="s">
        <v>736</v>
      </c>
      <c r="L48" s="91" t="str">
        <f t="shared" si="20"/>
        <v>Yes</v>
      </c>
    </row>
    <row r="49" spans="1:12" x14ac:dyDescent="0.25">
      <c r="A49" s="148" t="s">
        <v>1243</v>
      </c>
      <c r="B49" s="3" t="s">
        <v>213</v>
      </c>
      <c r="C49" s="1">
        <v>397</v>
      </c>
      <c r="D49" s="5" t="str">
        <f t="shared" si="27"/>
        <v>N/A</v>
      </c>
      <c r="E49" s="1">
        <v>459</v>
      </c>
      <c r="F49" s="5" t="str">
        <f t="shared" si="28"/>
        <v>N/A</v>
      </c>
      <c r="G49" s="1">
        <v>430</v>
      </c>
      <c r="H49" s="5" t="str">
        <f t="shared" si="29"/>
        <v>N/A</v>
      </c>
      <c r="I49" s="8">
        <v>15.62</v>
      </c>
      <c r="J49" s="8">
        <v>-6.32</v>
      </c>
      <c r="K49" s="1" t="s">
        <v>736</v>
      </c>
      <c r="L49" s="91" t="str">
        <f t="shared" si="20"/>
        <v>Yes</v>
      </c>
    </row>
    <row r="50" spans="1:12" x14ac:dyDescent="0.25">
      <c r="A50" s="148" t="s">
        <v>1244</v>
      </c>
      <c r="B50" s="3" t="s">
        <v>213</v>
      </c>
      <c r="C50" s="1">
        <v>2474063</v>
      </c>
      <c r="D50" s="5" t="str">
        <f t="shared" si="27"/>
        <v>N/A</v>
      </c>
      <c r="E50" s="1">
        <v>2455972</v>
      </c>
      <c r="F50" s="5" t="str">
        <f t="shared" si="28"/>
        <v>N/A</v>
      </c>
      <c r="G50" s="1">
        <v>2437727</v>
      </c>
      <c r="H50" s="5" t="str">
        <f t="shared" si="29"/>
        <v>N/A</v>
      </c>
      <c r="I50" s="8">
        <v>-0.73099999999999998</v>
      </c>
      <c r="J50" s="8">
        <v>-0.74299999999999999</v>
      </c>
      <c r="K50" s="1" t="s">
        <v>736</v>
      </c>
      <c r="L50" s="91" t="str">
        <f t="shared" si="20"/>
        <v>Yes</v>
      </c>
    </row>
    <row r="51" spans="1:12" x14ac:dyDescent="0.25">
      <c r="A51" s="148" t="s">
        <v>1245</v>
      </c>
      <c r="B51" s="3" t="s">
        <v>213</v>
      </c>
      <c r="C51" s="1">
        <v>301529</v>
      </c>
      <c r="D51" s="5" t="str">
        <f t="shared" si="27"/>
        <v>N/A</v>
      </c>
      <c r="E51" s="1">
        <v>321462</v>
      </c>
      <c r="F51" s="5" t="str">
        <f t="shared" si="28"/>
        <v>N/A</v>
      </c>
      <c r="G51" s="1">
        <v>328771</v>
      </c>
      <c r="H51" s="5" t="str">
        <f t="shared" si="29"/>
        <v>N/A</v>
      </c>
      <c r="I51" s="8">
        <v>6.6109999999999998</v>
      </c>
      <c r="J51" s="8">
        <v>2.274</v>
      </c>
      <c r="K51" s="1" t="s">
        <v>736</v>
      </c>
      <c r="L51" s="91" t="str">
        <f t="shared" si="20"/>
        <v>Yes</v>
      </c>
    </row>
    <row r="52" spans="1:12" x14ac:dyDescent="0.25">
      <c r="A52" s="148" t="s">
        <v>1246</v>
      </c>
      <c r="B52" s="3" t="s">
        <v>213</v>
      </c>
      <c r="C52" s="1">
        <v>45293</v>
      </c>
      <c r="D52" s="5" t="str">
        <f t="shared" si="27"/>
        <v>N/A</v>
      </c>
      <c r="E52" s="1">
        <v>76941</v>
      </c>
      <c r="F52" s="5" t="str">
        <f t="shared" si="28"/>
        <v>N/A</v>
      </c>
      <c r="G52" s="1">
        <v>80967</v>
      </c>
      <c r="H52" s="5" t="str">
        <f t="shared" si="29"/>
        <v>N/A</v>
      </c>
      <c r="I52" s="8">
        <v>69.87</v>
      </c>
      <c r="J52" s="8">
        <v>5.2329999999999997</v>
      </c>
      <c r="K52" s="1" t="s">
        <v>736</v>
      </c>
      <c r="L52" s="91" t="str">
        <f t="shared" si="20"/>
        <v>Yes</v>
      </c>
    </row>
    <row r="53" spans="1:12" x14ac:dyDescent="0.25">
      <c r="A53" s="148" t="s">
        <v>1247</v>
      </c>
      <c r="B53" s="3" t="s">
        <v>213</v>
      </c>
      <c r="C53" s="1">
        <v>11</v>
      </c>
      <c r="D53" s="5" t="str">
        <f t="shared" si="27"/>
        <v>N/A</v>
      </c>
      <c r="E53" s="1">
        <v>0</v>
      </c>
      <c r="F53" s="5" t="str">
        <f t="shared" si="28"/>
        <v>N/A</v>
      </c>
      <c r="G53" s="1">
        <v>11</v>
      </c>
      <c r="H53" s="5" t="str">
        <f t="shared" si="29"/>
        <v>N/A</v>
      </c>
      <c r="I53" s="8">
        <v>-100</v>
      </c>
      <c r="J53" s="8" t="s">
        <v>1747</v>
      </c>
      <c r="K53" s="1" t="s">
        <v>736</v>
      </c>
      <c r="L53" s="91" t="str">
        <f t="shared" si="20"/>
        <v>N/A</v>
      </c>
    </row>
    <row r="54" spans="1:12" x14ac:dyDescent="0.25">
      <c r="A54" s="148" t="s">
        <v>452</v>
      </c>
      <c r="B54" s="25" t="s">
        <v>213</v>
      </c>
      <c r="C54" s="1">
        <v>410065</v>
      </c>
      <c r="D54" s="1" t="str">
        <f t="shared" si="17"/>
        <v>N/A</v>
      </c>
      <c r="E54" s="1">
        <v>448685</v>
      </c>
      <c r="F54" s="1" t="str">
        <f t="shared" si="18"/>
        <v>N/A</v>
      </c>
      <c r="G54" s="1">
        <v>449278</v>
      </c>
      <c r="H54" s="7" t="str">
        <f t="shared" si="19"/>
        <v>N/A</v>
      </c>
      <c r="I54" s="8">
        <v>9.4179999999999993</v>
      </c>
      <c r="J54" s="8">
        <v>0.13220000000000001</v>
      </c>
      <c r="K54" s="25" t="s">
        <v>736</v>
      </c>
      <c r="L54" s="91" t="str">
        <f t="shared" si="20"/>
        <v>Yes</v>
      </c>
    </row>
    <row r="55" spans="1:12" x14ac:dyDescent="0.25">
      <c r="A55" s="148" t="s">
        <v>1248</v>
      </c>
      <c r="B55" s="3" t="s">
        <v>213</v>
      </c>
      <c r="C55" s="1">
        <v>107120</v>
      </c>
      <c r="D55" s="5" t="str">
        <f t="shared" ref="D55:D60" si="30">IF($B55="N/A","N/A",IF(C55&lt;0,"No","Yes"))</f>
        <v>N/A</v>
      </c>
      <c r="E55" s="1">
        <v>120294</v>
      </c>
      <c r="F55" s="5" t="str">
        <f t="shared" ref="F55:F60" si="31">IF($B55="N/A","N/A",IF(E55&lt;0,"No","Yes"))</f>
        <v>N/A</v>
      </c>
      <c r="G55" s="1">
        <v>113045</v>
      </c>
      <c r="H55" s="5" t="str">
        <f t="shared" ref="H55:H60" si="32">IF($B55="N/A","N/A",IF(G55&lt;0,"No","Yes"))</f>
        <v>N/A</v>
      </c>
      <c r="I55" s="8">
        <v>12.3</v>
      </c>
      <c r="J55" s="8">
        <v>-6.03</v>
      </c>
      <c r="K55" s="1" t="s">
        <v>736</v>
      </c>
      <c r="L55" s="91" t="str">
        <f t="shared" si="20"/>
        <v>Yes</v>
      </c>
    </row>
    <row r="56" spans="1:12" x14ac:dyDescent="0.25">
      <c r="A56" s="148" t="s">
        <v>1249</v>
      </c>
      <c r="B56" s="3" t="s">
        <v>213</v>
      </c>
      <c r="C56" s="1">
        <v>25541</v>
      </c>
      <c r="D56" s="5" t="str">
        <f t="shared" si="30"/>
        <v>N/A</v>
      </c>
      <c r="E56" s="1">
        <v>29491</v>
      </c>
      <c r="F56" s="5" t="str">
        <f t="shared" si="31"/>
        <v>N/A</v>
      </c>
      <c r="G56" s="1">
        <v>26901</v>
      </c>
      <c r="H56" s="5" t="str">
        <f t="shared" si="32"/>
        <v>N/A</v>
      </c>
      <c r="I56" s="8">
        <v>15.47</v>
      </c>
      <c r="J56" s="8">
        <v>-8.7799999999999994</v>
      </c>
      <c r="K56" s="1" t="s">
        <v>736</v>
      </c>
      <c r="L56" s="91" t="str">
        <f t="shared" si="20"/>
        <v>Yes</v>
      </c>
    </row>
    <row r="57" spans="1:12" x14ac:dyDescent="0.25">
      <c r="A57" s="148" t="s">
        <v>1250</v>
      </c>
      <c r="B57" s="3" t="s">
        <v>213</v>
      </c>
      <c r="C57" s="1">
        <v>125</v>
      </c>
      <c r="D57" s="5" t="str">
        <f t="shared" si="30"/>
        <v>N/A</v>
      </c>
      <c r="E57" s="1">
        <v>19</v>
      </c>
      <c r="F57" s="5" t="str">
        <f t="shared" si="31"/>
        <v>N/A</v>
      </c>
      <c r="G57" s="1">
        <v>11</v>
      </c>
      <c r="H57" s="5" t="str">
        <f t="shared" si="32"/>
        <v>N/A</v>
      </c>
      <c r="I57" s="8">
        <v>-84.8</v>
      </c>
      <c r="J57" s="8">
        <v>-47.4</v>
      </c>
      <c r="K57" s="1" t="s">
        <v>736</v>
      </c>
      <c r="L57" s="91" t="str">
        <f t="shared" si="20"/>
        <v>No</v>
      </c>
    </row>
    <row r="58" spans="1:12" x14ac:dyDescent="0.25">
      <c r="A58" s="148" t="s">
        <v>1251</v>
      </c>
      <c r="B58" s="3" t="s">
        <v>213</v>
      </c>
      <c r="C58" s="1">
        <v>228023</v>
      </c>
      <c r="D58" s="5" t="str">
        <f t="shared" si="30"/>
        <v>N/A</v>
      </c>
      <c r="E58" s="1">
        <v>233804</v>
      </c>
      <c r="F58" s="5" t="str">
        <f t="shared" si="31"/>
        <v>N/A</v>
      </c>
      <c r="G58" s="1">
        <v>237520</v>
      </c>
      <c r="H58" s="5" t="str">
        <f t="shared" si="32"/>
        <v>N/A</v>
      </c>
      <c r="I58" s="8">
        <v>2.5350000000000001</v>
      </c>
      <c r="J58" s="8">
        <v>1.589</v>
      </c>
      <c r="K58" s="1" t="s">
        <v>736</v>
      </c>
      <c r="L58" s="91" t="str">
        <f t="shared" si="20"/>
        <v>Yes</v>
      </c>
    </row>
    <row r="59" spans="1:12" x14ac:dyDescent="0.25">
      <c r="A59" s="148" t="s">
        <v>1252</v>
      </c>
      <c r="B59" s="3" t="s">
        <v>213</v>
      </c>
      <c r="C59" s="1">
        <v>35265</v>
      </c>
      <c r="D59" s="5" t="str">
        <f t="shared" si="30"/>
        <v>N/A</v>
      </c>
      <c r="E59" s="1">
        <v>51067</v>
      </c>
      <c r="F59" s="5" t="str">
        <f t="shared" si="31"/>
        <v>N/A</v>
      </c>
      <c r="G59" s="1">
        <v>55860</v>
      </c>
      <c r="H59" s="5" t="str">
        <f t="shared" si="32"/>
        <v>N/A</v>
      </c>
      <c r="I59" s="8">
        <v>44.81</v>
      </c>
      <c r="J59" s="8">
        <v>9.3859999999999992</v>
      </c>
      <c r="K59" s="1" t="s">
        <v>736</v>
      </c>
      <c r="L59" s="91" t="str">
        <f t="shared" si="20"/>
        <v>Yes</v>
      </c>
    </row>
    <row r="60" spans="1:12" x14ac:dyDescent="0.25">
      <c r="A60" s="148" t="s">
        <v>1253</v>
      </c>
      <c r="B60" s="3" t="s">
        <v>213</v>
      </c>
      <c r="C60" s="1">
        <v>13991</v>
      </c>
      <c r="D60" s="5" t="str">
        <f t="shared" si="30"/>
        <v>N/A</v>
      </c>
      <c r="E60" s="1">
        <v>14010</v>
      </c>
      <c r="F60" s="5" t="str">
        <f t="shared" si="31"/>
        <v>N/A</v>
      </c>
      <c r="G60" s="1">
        <v>15942</v>
      </c>
      <c r="H60" s="5" t="str">
        <f t="shared" si="32"/>
        <v>N/A</v>
      </c>
      <c r="I60" s="8">
        <v>0.1358</v>
      </c>
      <c r="J60" s="8">
        <v>13.79</v>
      </c>
      <c r="K60" s="1" t="s">
        <v>736</v>
      </c>
      <c r="L60" s="91" t="str">
        <f t="shared" si="20"/>
        <v>Yes</v>
      </c>
    </row>
    <row r="61" spans="1:12" x14ac:dyDescent="0.25">
      <c r="A61" s="90" t="s">
        <v>186</v>
      </c>
      <c r="B61" s="21" t="s">
        <v>213</v>
      </c>
      <c r="C61" s="1">
        <v>2844520</v>
      </c>
      <c r="D61" s="1" t="str">
        <f t="shared" si="17"/>
        <v>N/A</v>
      </c>
      <c r="E61" s="1">
        <v>4070852</v>
      </c>
      <c r="F61" s="1" t="str">
        <f t="shared" si="18"/>
        <v>N/A</v>
      </c>
      <c r="G61" s="1">
        <v>4090713</v>
      </c>
      <c r="H61" s="7" t="str">
        <f t="shared" si="19"/>
        <v>N/A</v>
      </c>
      <c r="I61" s="8">
        <v>43.11</v>
      </c>
      <c r="J61" s="8">
        <v>0.4879</v>
      </c>
      <c r="K61" s="25" t="s">
        <v>736</v>
      </c>
      <c r="L61" s="91" t="str">
        <f>IF(J61="Div by 0", "N/A", IF(OR(J61="N/A",K61="N/A"),"N/A", IF(J61&gt;VALUE(MID(K61,1,2)), "No", IF(J61&lt;-1*VALUE(MID(K61,1,2)), "No", "Yes"))))</f>
        <v>Yes</v>
      </c>
    </row>
    <row r="62" spans="1:12" x14ac:dyDescent="0.25">
      <c r="A62" s="90" t="s">
        <v>187</v>
      </c>
      <c r="B62" s="21" t="s">
        <v>213</v>
      </c>
      <c r="C62" s="1">
        <v>0</v>
      </c>
      <c r="D62" s="1" t="str">
        <f t="shared" si="17"/>
        <v>N/A</v>
      </c>
      <c r="E62" s="1">
        <v>3276511</v>
      </c>
      <c r="F62" s="1" t="str">
        <f t="shared" si="18"/>
        <v>N/A</v>
      </c>
      <c r="G62" s="1">
        <v>3360489</v>
      </c>
      <c r="H62" s="7" t="str">
        <f t="shared" si="19"/>
        <v>N/A</v>
      </c>
      <c r="I62" s="8" t="s">
        <v>1747</v>
      </c>
      <c r="J62" s="8">
        <v>2.5630000000000002</v>
      </c>
      <c r="K62" s="25" t="s">
        <v>736</v>
      </c>
      <c r="L62" s="91" t="str">
        <f t="shared" ref="L62:L69" si="33">IF(J62="Div by 0", "N/A", IF(OR(J62="N/A",K62="N/A"),"N/A", IF(J62&gt;VALUE(MID(K62,1,2)), "No", IF(J62&lt;-1*VALUE(MID(K62,1,2)), "No", "Yes"))))</f>
        <v>Yes</v>
      </c>
    </row>
    <row r="63" spans="1:12" x14ac:dyDescent="0.25">
      <c r="A63" s="90" t="s">
        <v>188</v>
      </c>
      <c r="B63" s="21" t="s">
        <v>213</v>
      </c>
      <c r="C63" s="1">
        <v>605839</v>
      </c>
      <c r="D63" s="1" t="str">
        <f t="shared" si="17"/>
        <v>N/A</v>
      </c>
      <c r="E63" s="1">
        <v>616454</v>
      </c>
      <c r="F63" s="1" t="str">
        <f t="shared" si="18"/>
        <v>N/A</v>
      </c>
      <c r="G63" s="1">
        <v>613728</v>
      </c>
      <c r="H63" s="7" t="str">
        <f t="shared" si="19"/>
        <v>N/A</v>
      </c>
      <c r="I63" s="8">
        <v>1.752</v>
      </c>
      <c r="J63" s="8">
        <v>-0.442</v>
      </c>
      <c r="K63" s="25" t="s">
        <v>736</v>
      </c>
      <c r="L63" s="91" t="str">
        <f t="shared" si="33"/>
        <v>Yes</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1143</v>
      </c>
      <c r="D66" s="1" t="str">
        <f t="shared" si="17"/>
        <v>N/A</v>
      </c>
      <c r="E66" s="1">
        <v>1160</v>
      </c>
      <c r="F66" s="1" t="str">
        <f t="shared" si="18"/>
        <v>N/A</v>
      </c>
      <c r="G66" s="1">
        <v>1157</v>
      </c>
      <c r="H66" s="7" t="str">
        <f t="shared" si="19"/>
        <v>N/A</v>
      </c>
      <c r="I66" s="8">
        <v>1.4870000000000001</v>
      </c>
      <c r="J66" s="8">
        <v>-0.25900000000000001</v>
      </c>
      <c r="K66" s="25" t="s">
        <v>736</v>
      </c>
      <c r="L66" s="91" t="str">
        <f t="shared" si="33"/>
        <v>Yes</v>
      </c>
    </row>
    <row r="67" spans="1:12" x14ac:dyDescent="0.25">
      <c r="A67" s="90" t="s">
        <v>192</v>
      </c>
      <c r="B67" s="21" t="s">
        <v>213</v>
      </c>
      <c r="C67" s="1">
        <v>1290342</v>
      </c>
      <c r="D67" s="1" t="str">
        <f t="shared" si="17"/>
        <v>N/A</v>
      </c>
      <c r="E67" s="1">
        <v>863581</v>
      </c>
      <c r="F67" s="1" t="str">
        <f t="shared" si="18"/>
        <v>N/A</v>
      </c>
      <c r="G67" s="1">
        <v>11</v>
      </c>
      <c r="H67" s="7" t="str">
        <f t="shared" si="19"/>
        <v>N/A</v>
      </c>
      <c r="I67" s="8">
        <v>-33.1</v>
      </c>
      <c r="J67" s="8">
        <v>-100</v>
      </c>
      <c r="K67" s="25" t="s">
        <v>736</v>
      </c>
      <c r="L67" s="91" t="str">
        <f t="shared" si="33"/>
        <v>No</v>
      </c>
    </row>
    <row r="68" spans="1:12" x14ac:dyDescent="0.25">
      <c r="A68" s="114" t="s">
        <v>193</v>
      </c>
      <c r="B68" s="25" t="s">
        <v>213</v>
      </c>
      <c r="C68" s="1">
        <v>0</v>
      </c>
      <c r="D68" s="1" t="str">
        <f t="shared" si="17"/>
        <v>N/A</v>
      </c>
      <c r="E68" s="1">
        <v>0</v>
      </c>
      <c r="F68" s="1" t="str">
        <f t="shared" si="18"/>
        <v>N/A</v>
      </c>
      <c r="G68" s="1">
        <v>0</v>
      </c>
      <c r="H68" s="7" t="str">
        <f t="shared" si="19"/>
        <v>N/A</v>
      </c>
      <c r="I68" s="8" t="s">
        <v>1747</v>
      </c>
      <c r="J68" s="8" t="s">
        <v>1747</v>
      </c>
      <c r="K68" s="25" t="s">
        <v>736</v>
      </c>
      <c r="L68" s="91" t="str">
        <f t="shared" si="33"/>
        <v>N/A</v>
      </c>
    </row>
    <row r="69" spans="1:12" x14ac:dyDescent="0.25">
      <c r="A69" s="114" t="s">
        <v>194</v>
      </c>
      <c r="B69" s="25" t="s">
        <v>213</v>
      </c>
      <c r="C69" s="1">
        <v>605839</v>
      </c>
      <c r="D69" s="1" t="str">
        <f t="shared" si="17"/>
        <v>N/A</v>
      </c>
      <c r="E69" s="1">
        <v>3420606</v>
      </c>
      <c r="F69" s="1" t="str">
        <f t="shared" si="18"/>
        <v>N/A</v>
      </c>
      <c r="G69" s="1">
        <v>3490963</v>
      </c>
      <c r="H69" s="7" t="str">
        <f t="shared" si="19"/>
        <v>N/A</v>
      </c>
      <c r="I69" s="8">
        <v>464.6</v>
      </c>
      <c r="J69" s="8">
        <v>2.0569999999999999</v>
      </c>
      <c r="K69" s="25" t="s">
        <v>736</v>
      </c>
      <c r="L69" s="91" t="str">
        <f t="shared" si="33"/>
        <v>Yes</v>
      </c>
    </row>
    <row r="70" spans="1:12" x14ac:dyDescent="0.25">
      <c r="A70" s="148" t="s">
        <v>78</v>
      </c>
      <c r="B70" s="25" t="s">
        <v>294</v>
      </c>
      <c r="C70" s="9">
        <v>34.348777400000003</v>
      </c>
      <c r="D70" s="7" t="str">
        <f>IF($B70="N/A","N/A",IF(C70&gt;=20,"No",IF(C70&lt;0,"No","Yes")))</f>
        <v>No</v>
      </c>
      <c r="E70" s="9">
        <v>51.727672992000002</v>
      </c>
      <c r="F70" s="7" t="str">
        <f>IF($B70="N/A","N/A",IF(E70&gt;=20,"No",IF(E70&lt;0,"No","Yes")))</f>
        <v>No</v>
      </c>
      <c r="G70" s="9">
        <v>52.493543746999997</v>
      </c>
      <c r="H70" s="7" t="str">
        <f>IF($B70="N/A","N/A",IF(G70&gt;=20,"No",IF(G70&lt;0,"No","Yes")))</f>
        <v>No</v>
      </c>
      <c r="I70" s="8">
        <v>50.6</v>
      </c>
      <c r="J70" s="8">
        <v>1.4810000000000001</v>
      </c>
      <c r="K70" s="25" t="s">
        <v>736</v>
      </c>
      <c r="L70" s="91" t="str">
        <f t="shared" si="20"/>
        <v>Yes</v>
      </c>
    </row>
    <row r="71" spans="1:12" x14ac:dyDescent="0.25">
      <c r="A71" s="148" t="s">
        <v>79</v>
      </c>
      <c r="B71" s="21" t="s">
        <v>213</v>
      </c>
      <c r="C71" s="9">
        <v>0.59821162260000005</v>
      </c>
      <c r="D71" s="7" t="str">
        <f>IF($B71="N/A","N/A",IF(C71&gt;10,"No",IF(C71&lt;-10,"No","Yes")))</f>
        <v>N/A</v>
      </c>
      <c r="E71" s="9">
        <v>0.76213659639999998</v>
      </c>
      <c r="F71" s="7" t="str">
        <f>IF($B71="N/A","N/A",IF(E71&gt;10,"No",IF(E71&lt;-10,"No","Yes")))</f>
        <v>N/A</v>
      </c>
      <c r="G71" s="9">
        <v>0.73782846759999998</v>
      </c>
      <c r="H71" s="7" t="str">
        <f>IF($B71="N/A","N/A",IF(G71&gt;10,"No",IF(G71&lt;-10,"No","Yes")))</f>
        <v>N/A</v>
      </c>
      <c r="I71" s="8">
        <v>27.4</v>
      </c>
      <c r="J71" s="8">
        <v>-3.19</v>
      </c>
      <c r="K71" s="25" t="s">
        <v>736</v>
      </c>
      <c r="L71" s="91" t="str">
        <f t="shared" si="20"/>
        <v>Yes</v>
      </c>
    </row>
    <row r="72" spans="1:12" x14ac:dyDescent="0.25">
      <c r="A72" s="148" t="s">
        <v>80</v>
      </c>
      <c r="B72" s="21" t="s">
        <v>213</v>
      </c>
      <c r="C72" s="9">
        <v>1.0028596517999999</v>
      </c>
      <c r="D72" s="7" t="str">
        <f>IF($B72="N/A","N/A",IF(C72&gt;10,"No",IF(C72&lt;-10,"No","Yes")))</f>
        <v>N/A</v>
      </c>
      <c r="E72" s="9">
        <v>0.1958437824</v>
      </c>
      <c r="F72" s="7" t="str">
        <f>IF($B72="N/A","N/A",IF(E72&gt;10,"No",IF(E72&lt;-10,"No","Yes")))</f>
        <v>N/A</v>
      </c>
      <c r="G72" s="9">
        <v>0</v>
      </c>
      <c r="H72" s="7" t="str">
        <f>IF($B72="N/A","N/A",IF(G72&gt;10,"No",IF(G72&lt;-10,"No","Yes")))</f>
        <v>N/A</v>
      </c>
      <c r="I72" s="8">
        <v>-80.5</v>
      </c>
      <c r="J72" s="8">
        <v>-100</v>
      </c>
      <c r="K72" s="25" t="s">
        <v>736</v>
      </c>
      <c r="L72" s="91" t="str">
        <f t="shared" si="20"/>
        <v>No</v>
      </c>
    </row>
    <row r="73" spans="1:12" x14ac:dyDescent="0.25">
      <c r="A73" s="148" t="s">
        <v>81</v>
      </c>
      <c r="B73" s="21" t="s">
        <v>213</v>
      </c>
      <c r="C73" s="9">
        <v>14.373587389000001</v>
      </c>
      <c r="D73" s="7" t="str">
        <f>IF($B73="N/A","N/A",IF(C73&gt;10,"No",IF(C73&lt;-10,"No","Yes")))</f>
        <v>N/A</v>
      </c>
      <c r="E73" s="9">
        <v>26.825624477000002</v>
      </c>
      <c r="F73" s="7" t="str">
        <f>IF($B73="N/A","N/A",IF(E73&gt;10,"No",IF(E73&lt;-10,"No","Yes")))</f>
        <v>N/A</v>
      </c>
      <c r="G73" s="9">
        <v>12.654142746</v>
      </c>
      <c r="H73" s="7" t="str">
        <f>IF($B73="N/A","N/A",IF(G73&gt;10,"No",IF(G73&lt;-10,"No","Yes")))</f>
        <v>N/A</v>
      </c>
      <c r="I73" s="8">
        <v>86.63</v>
      </c>
      <c r="J73" s="8">
        <v>-52.8</v>
      </c>
      <c r="K73" s="25" t="s">
        <v>736</v>
      </c>
      <c r="L73" s="91" t="str">
        <f t="shared" si="20"/>
        <v>No</v>
      </c>
    </row>
    <row r="74" spans="1:12" x14ac:dyDescent="0.25">
      <c r="A74" s="148" t="s">
        <v>121</v>
      </c>
      <c r="B74" s="21" t="s">
        <v>213</v>
      </c>
      <c r="C74" s="9">
        <v>5.3285840986000004</v>
      </c>
      <c r="D74" s="7" t="str">
        <f>IF($B74="N/A","N/A",IF(C74&gt;10,"No",IF(C74&lt;-10,"No","Yes")))</f>
        <v>N/A</v>
      </c>
      <c r="E74" s="9">
        <v>20.579359388</v>
      </c>
      <c r="F74" s="7" t="str">
        <f>IF($B74="N/A","N/A",IF(E74&gt;10,"No",IF(E74&lt;-10,"No","Yes")))</f>
        <v>N/A</v>
      </c>
      <c r="G74" s="9">
        <v>25.029724496</v>
      </c>
      <c r="H74" s="7" t="str">
        <f>IF($B74="N/A","N/A",IF(G74&gt;10,"No",IF(G74&lt;-10,"No","Yes")))</f>
        <v>N/A</v>
      </c>
      <c r="I74" s="8">
        <v>286.2</v>
      </c>
      <c r="J74" s="8">
        <v>21.63</v>
      </c>
      <c r="K74" s="25" t="s">
        <v>736</v>
      </c>
      <c r="L74" s="91" t="str">
        <f t="shared" si="20"/>
        <v>Yes</v>
      </c>
    </row>
    <row r="75" spans="1:12" x14ac:dyDescent="0.25">
      <c r="A75" s="148" t="s">
        <v>82</v>
      </c>
      <c r="B75" s="21" t="s">
        <v>213</v>
      </c>
      <c r="C75" s="9">
        <v>5.2413240636999996</v>
      </c>
      <c r="D75" s="7" t="str">
        <f>IF($B75="N/A","N/A",IF(C75&gt;10,"No",IF(C75&lt;-10,"No","Yes")))</f>
        <v>N/A</v>
      </c>
      <c r="E75" s="9">
        <v>1.3714593044000001</v>
      </c>
      <c r="F75" s="7" t="str">
        <f>IF($B75="N/A","N/A",IF(E75&gt;10,"No",IF(E75&lt;-10,"No","Yes")))</f>
        <v>N/A</v>
      </c>
      <c r="G75" s="9">
        <v>0</v>
      </c>
      <c r="H75" s="7" t="str">
        <f>IF($B75="N/A","N/A",IF(G75&gt;10,"No",IF(G75&lt;-10,"No","Yes")))</f>
        <v>N/A</v>
      </c>
      <c r="I75" s="8">
        <v>-73.8</v>
      </c>
      <c r="J75" s="8">
        <v>-100</v>
      </c>
      <c r="K75" s="25" t="s">
        <v>736</v>
      </c>
      <c r="L75" s="91" t="str">
        <f t="shared" si="20"/>
        <v>No</v>
      </c>
    </row>
    <row r="76" spans="1:12" x14ac:dyDescent="0.25">
      <c r="A76" s="148"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736</v>
      </c>
      <c r="L76" s="91" t="str">
        <f>IF(J76="Div by 0", "N/A", IF(OR(J76="N/A",K76="N/A"),"N/A", IF(J76&gt;VALUE(MID(K76,1,2)), "No", IF(J76&lt;-1*VALUE(MID(K76,1,2)), "No", "Yes"))))</f>
        <v>N/A</v>
      </c>
    </row>
    <row r="77" spans="1:12" x14ac:dyDescent="0.25">
      <c r="A77" s="148" t="s">
        <v>196</v>
      </c>
      <c r="B77" s="21" t="s">
        <v>213</v>
      </c>
      <c r="C77" s="9" t="s">
        <v>1747</v>
      </c>
      <c r="D77" s="7" t="str">
        <f t="shared" si="34"/>
        <v>N/A</v>
      </c>
      <c r="E77" s="9" t="s">
        <v>1747</v>
      </c>
      <c r="F77" s="7" t="str">
        <f t="shared" si="35"/>
        <v>N/A</v>
      </c>
      <c r="G77" s="9" t="s">
        <v>1747</v>
      </c>
      <c r="H77" s="7" t="str">
        <f t="shared" si="36"/>
        <v>N/A</v>
      </c>
      <c r="I77" s="8" t="s">
        <v>1747</v>
      </c>
      <c r="J77" s="8" t="s">
        <v>1747</v>
      </c>
      <c r="K77" s="25" t="s">
        <v>736</v>
      </c>
      <c r="L77" s="91" t="str">
        <f t="shared" ref="L77:L81" si="37">IF(J77="Div by 0", "N/A", IF(OR(J77="N/A",K77="N/A"),"N/A", IF(J77&gt;VALUE(MID(K77,1,2)), "No", IF(J77&lt;-1*VALUE(MID(K77,1,2)), "No", "Yes"))))</f>
        <v>N/A</v>
      </c>
    </row>
    <row r="78" spans="1:12" x14ac:dyDescent="0.25">
      <c r="A78" s="148" t="s">
        <v>197</v>
      </c>
      <c r="B78" s="21" t="s">
        <v>213</v>
      </c>
      <c r="C78" s="9" t="s">
        <v>1747</v>
      </c>
      <c r="D78" s="7" t="str">
        <f t="shared" si="34"/>
        <v>N/A</v>
      </c>
      <c r="E78" s="9" t="s">
        <v>1747</v>
      </c>
      <c r="F78" s="7" t="str">
        <f t="shared" si="35"/>
        <v>N/A</v>
      </c>
      <c r="G78" s="9" t="s">
        <v>1747</v>
      </c>
      <c r="H78" s="7" t="str">
        <f t="shared" si="36"/>
        <v>N/A</v>
      </c>
      <c r="I78" s="8" t="s">
        <v>1747</v>
      </c>
      <c r="J78" s="8" t="s">
        <v>1747</v>
      </c>
      <c r="K78" s="25" t="s">
        <v>736</v>
      </c>
      <c r="L78" s="91" t="str">
        <f t="shared" si="37"/>
        <v>N/A</v>
      </c>
    </row>
    <row r="79" spans="1:12" x14ac:dyDescent="0.25">
      <c r="A79" s="148" t="s">
        <v>198</v>
      </c>
      <c r="B79" s="21" t="s">
        <v>213</v>
      </c>
      <c r="C79" s="9" t="s">
        <v>1747</v>
      </c>
      <c r="D79" s="7" t="str">
        <f t="shared" si="34"/>
        <v>N/A</v>
      </c>
      <c r="E79" s="9" t="s">
        <v>1747</v>
      </c>
      <c r="F79" s="7" t="str">
        <f t="shared" si="35"/>
        <v>N/A</v>
      </c>
      <c r="G79" s="9" t="s">
        <v>1747</v>
      </c>
      <c r="H79" s="7" t="str">
        <f t="shared" si="36"/>
        <v>N/A</v>
      </c>
      <c r="I79" s="8" t="s">
        <v>1747</v>
      </c>
      <c r="J79" s="8" t="s">
        <v>1747</v>
      </c>
      <c r="K79" s="25" t="s">
        <v>736</v>
      </c>
      <c r="L79" s="91" t="str">
        <f t="shared" si="37"/>
        <v>N/A</v>
      </c>
    </row>
    <row r="80" spans="1:12" x14ac:dyDescent="0.25">
      <c r="A80" s="148" t="s">
        <v>199</v>
      </c>
      <c r="B80" s="21" t="s">
        <v>213</v>
      </c>
      <c r="C80" s="9" t="s">
        <v>1747</v>
      </c>
      <c r="D80" s="7" t="str">
        <f t="shared" si="34"/>
        <v>N/A</v>
      </c>
      <c r="E80" s="9" t="s">
        <v>1747</v>
      </c>
      <c r="F80" s="7" t="str">
        <f t="shared" si="35"/>
        <v>N/A</v>
      </c>
      <c r="G80" s="9" t="s">
        <v>1747</v>
      </c>
      <c r="H80" s="7" t="str">
        <f t="shared" si="36"/>
        <v>N/A</v>
      </c>
      <c r="I80" s="8" t="s">
        <v>1747</v>
      </c>
      <c r="J80" s="8" t="s">
        <v>1747</v>
      </c>
      <c r="K80" s="25" t="s">
        <v>736</v>
      </c>
      <c r="L80" s="91" t="str">
        <f t="shared" si="37"/>
        <v>N/A</v>
      </c>
    </row>
    <row r="81" spans="1:12" x14ac:dyDescent="0.25">
      <c r="A81" s="148" t="s">
        <v>200</v>
      </c>
      <c r="B81" s="25" t="s">
        <v>213</v>
      </c>
      <c r="C81" s="9" t="s">
        <v>1747</v>
      </c>
      <c r="D81" s="7" t="str">
        <f t="shared" si="34"/>
        <v>N/A</v>
      </c>
      <c r="E81" s="9" t="s">
        <v>1747</v>
      </c>
      <c r="F81" s="7" t="str">
        <f t="shared" si="35"/>
        <v>N/A</v>
      </c>
      <c r="G81" s="9" t="s">
        <v>1747</v>
      </c>
      <c r="H81" s="7" t="str">
        <f t="shared" si="36"/>
        <v>N/A</v>
      </c>
      <c r="I81" s="8" t="s">
        <v>1747</v>
      </c>
      <c r="J81" s="8" t="s">
        <v>1747</v>
      </c>
      <c r="K81" s="25" t="s">
        <v>736</v>
      </c>
      <c r="L81" s="91" t="str">
        <f t="shared" si="37"/>
        <v>N/A</v>
      </c>
    </row>
    <row r="82" spans="1:12" x14ac:dyDescent="0.25">
      <c r="A82" s="148" t="s">
        <v>73</v>
      </c>
      <c r="B82" s="21" t="s">
        <v>213</v>
      </c>
      <c r="C82" s="22">
        <v>3692710</v>
      </c>
      <c r="D82" s="7" t="str">
        <f t="shared" si="34"/>
        <v>N/A</v>
      </c>
      <c r="E82" s="22">
        <v>3747996</v>
      </c>
      <c r="F82" s="7" t="str">
        <f t="shared" si="35"/>
        <v>N/A</v>
      </c>
      <c r="G82" s="22">
        <v>3742791</v>
      </c>
      <c r="H82" s="7" t="str">
        <f t="shared" si="36"/>
        <v>N/A</v>
      </c>
      <c r="I82" s="8">
        <v>1.4970000000000001</v>
      </c>
      <c r="J82" s="8">
        <v>-0.13900000000000001</v>
      </c>
      <c r="K82" s="25" t="s">
        <v>736</v>
      </c>
      <c r="L82" s="91" t="str">
        <f t="shared" si="20"/>
        <v>Yes</v>
      </c>
    </row>
    <row r="83" spans="1:12" x14ac:dyDescent="0.25">
      <c r="A83" s="148" t="s">
        <v>1254</v>
      </c>
      <c r="B83" s="21" t="s">
        <v>213</v>
      </c>
      <c r="C83" s="4">
        <v>40.552033600999998</v>
      </c>
      <c r="D83" s="7" t="str">
        <f t="shared" si="34"/>
        <v>N/A</v>
      </c>
      <c r="E83" s="4">
        <v>15.885075650999999</v>
      </c>
      <c r="F83" s="7" t="str">
        <f t="shared" si="35"/>
        <v>N/A</v>
      </c>
      <c r="G83" s="4">
        <v>16.070493918</v>
      </c>
      <c r="H83" s="7" t="str">
        <f t="shared" si="36"/>
        <v>N/A</v>
      </c>
      <c r="I83" s="8">
        <v>-60.8</v>
      </c>
      <c r="J83" s="8">
        <v>1.167</v>
      </c>
      <c r="K83" s="25" t="s">
        <v>736</v>
      </c>
      <c r="L83" s="91" t="str">
        <f t="shared" si="20"/>
        <v>Yes</v>
      </c>
    </row>
    <row r="84" spans="1:12" x14ac:dyDescent="0.25">
      <c r="A84" s="148" t="s">
        <v>1255</v>
      </c>
      <c r="B84" s="21" t="s">
        <v>213</v>
      </c>
      <c r="C84" s="4">
        <v>0</v>
      </c>
      <c r="D84" s="7" t="str">
        <f t="shared" si="34"/>
        <v>N/A</v>
      </c>
      <c r="E84" s="4">
        <v>4.3516855408000001</v>
      </c>
      <c r="F84" s="7" t="str">
        <f t="shared" si="35"/>
        <v>N/A</v>
      </c>
      <c r="G84" s="4">
        <v>4.4541626822999998</v>
      </c>
      <c r="H84" s="7" t="str">
        <f t="shared" si="36"/>
        <v>N/A</v>
      </c>
      <c r="I84" s="8" t="s">
        <v>1747</v>
      </c>
      <c r="J84" s="8">
        <v>2.355</v>
      </c>
      <c r="K84" s="25" t="s">
        <v>736</v>
      </c>
      <c r="L84" s="91" t="str">
        <f t="shared" si="20"/>
        <v>Yes</v>
      </c>
    </row>
    <row r="85" spans="1:12" x14ac:dyDescent="0.25">
      <c r="A85" s="148" t="s">
        <v>1256</v>
      </c>
      <c r="B85" s="21" t="s">
        <v>213</v>
      </c>
      <c r="C85" s="4">
        <v>1.8375664485000001</v>
      </c>
      <c r="D85" s="7" t="str">
        <f t="shared" si="34"/>
        <v>N/A</v>
      </c>
      <c r="E85" s="4">
        <v>1.0537898119</v>
      </c>
      <c r="F85" s="7" t="str">
        <f t="shared" si="35"/>
        <v>N/A</v>
      </c>
      <c r="G85" s="4">
        <v>1.0772442276</v>
      </c>
      <c r="H85" s="7" t="str">
        <f t="shared" si="36"/>
        <v>N/A</v>
      </c>
      <c r="I85" s="8">
        <v>-42.7</v>
      </c>
      <c r="J85" s="8">
        <v>2.226</v>
      </c>
      <c r="K85" s="25" t="s">
        <v>736</v>
      </c>
      <c r="L85" s="91" t="str">
        <f t="shared" si="20"/>
        <v>Yes</v>
      </c>
    </row>
    <row r="86" spans="1:12" x14ac:dyDescent="0.25">
      <c r="A86" s="148" t="s">
        <v>1257</v>
      </c>
      <c r="B86" s="21" t="s">
        <v>213</v>
      </c>
      <c r="C86" s="4">
        <v>24.780581199</v>
      </c>
      <c r="D86" s="7" t="str">
        <f t="shared" si="34"/>
        <v>N/A</v>
      </c>
      <c r="E86" s="4">
        <v>2.6680900000000001E-5</v>
      </c>
      <c r="F86" s="7" t="str">
        <f t="shared" si="35"/>
        <v>N/A</v>
      </c>
      <c r="G86" s="4">
        <v>0</v>
      </c>
      <c r="H86" s="7" t="str">
        <f t="shared" si="36"/>
        <v>N/A</v>
      </c>
      <c r="I86" s="8">
        <v>-100</v>
      </c>
      <c r="J86" s="8">
        <v>-100</v>
      </c>
      <c r="K86" s="25" t="s">
        <v>736</v>
      </c>
      <c r="L86" s="91" t="str">
        <f t="shared" si="20"/>
        <v>No</v>
      </c>
    </row>
    <row r="87" spans="1:12" x14ac:dyDescent="0.25">
      <c r="A87" s="148" t="s">
        <v>1258</v>
      </c>
      <c r="B87" s="21" t="s">
        <v>213</v>
      </c>
      <c r="C87" s="4">
        <v>2.5970086999999999E-2</v>
      </c>
      <c r="D87" s="7" t="str">
        <f t="shared" si="34"/>
        <v>N/A</v>
      </c>
      <c r="E87" s="4">
        <v>2.62273492E-2</v>
      </c>
      <c r="F87" s="7" t="str">
        <f t="shared" si="35"/>
        <v>N/A</v>
      </c>
      <c r="G87" s="4">
        <v>2.6744747400000001E-2</v>
      </c>
      <c r="H87" s="7" t="str">
        <f t="shared" si="36"/>
        <v>N/A</v>
      </c>
      <c r="I87" s="8">
        <v>0.99060000000000004</v>
      </c>
      <c r="J87" s="8">
        <v>1.9730000000000001</v>
      </c>
      <c r="K87" s="25" t="s">
        <v>736</v>
      </c>
      <c r="L87" s="91" t="str">
        <f t="shared" si="20"/>
        <v>Yes</v>
      </c>
    </row>
    <row r="88" spans="1:12" x14ac:dyDescent="0.25">
      <c r="A88" s="148" t="s">
        <v>1259</v>
      </c>
      <c r="B88" s="21" t="s">
        <v>213</v>
      </c>
      <c r="C88" s="4">
        <v>0</v>
      </c>
      <c r="D88" s="7" t="str">
        <f t="shared" si="34"/>
        <v>N/A</v>
      </c>
      <c r="E88" s="4">
        <v>53.042025658999997</v>
      </c>
      <c r="F88" s="7" t="str">
        <f t="shared" si="35"/>
        <v>N/A</v>
      </c>
      <c r="G88" s="4">
        <v>52.973329262</v>
      </c>
      <c r="H88" s="7" t="str">
        <f t="shared" si="36"/>
        <v>N/A</v>
      </c>
      <c r="I88" s="8" t="s">
        <v>1747</v>
      </c>
      <c r="J88" s="8">
        <v>-0.13</v>
      </c>
      <c r="K88" s="25" t="s">
        <v>736</v>
      </c>
      <c r="L88" s="91" t="str">
        <f t="shared" si="20"/>
        <v>Yes</v>
      </c>
    </row>
    <row r="89" spans="1:12" x14ac:dyDescent="0.25">
      <c r="A89" s="148" t="s">
        <v>1260</v>
      </c>
      <c r="B89" s="21" t="s">
        <v>213</v>
      </c>
      <c r="C89" s="4">
        <v>10.077341573</v>
      </c>
      <c r="D89" s="7" t="str">
        <f t="shared" si="34"/>
        <v>N/A</v>
      </c>
      <c r="E89" s="4">
        <v>2.075535833</v>
      </c>
      <c r="F89" s="7" t="str">
        <f t="shared" si="35"/>
        <v>N/A</v>
      </c>
      <c r="G89" s="4">
        <v>2.1353049101999999</v>
      </c>
      <c r="H89" s="7" t="str">
        <f t="shared" si="36"/>
        <v>N/A</v>
      </c>
      <c r="I89" s="8">
        <v>-79.400000000000006</v>
      </c>
      <c r="J89" s="8">
        <v>2.88</v>
      </c>
      <c r="K89" s="25" t="s">
        <v>736</v>
      </c>
      <c r="L89" s="91" t="str">
        <f t="shared" si="20"/>
        <v>Yes</v>
      </c>
    </row>
    <row r="90" spans="1:12" x14ac:dyDescent="0.25">
      <c r="A90" s="148" t="s">
        <v>1261</v>
      </c>
      <c r="B90" s="21" t="s">
        <v>213</v>
      </c>
      <c r="C90" s="4">
        <v>0</v>
      </c>
      <c r="D90" s="7" t="str">
        <f t="shared" si="34"/>
        <v>N/A</v>
      </c>
      <c r="E90" s="4">
        <v>0</v>
      </c>
      <c r="F90" s="7" t="str">
        <f t="shared" si="35"/>
        <v>N/A</v>
      </c>
      <c r="G90" s="4">
        <v>0</v>
      </c>
      <c r="H90" s="7" t="str">
        <f t="shared" si="36"/>
        <v>N/A</v>
      </c>
      <c r="I90" s="8" t="s">
        <v>1747</v>
      </c>
      <c r="J90" s="8" t="s">
        <v>1747</v>
      </c>
      <c r="K90" s="25" t="s">
        <v>736</v>
      </c>
      <c r="L90" s="91" t="str">
        <f t="shared" si="20"/>
        <v>N/A</v>
      </c>
    </row>
    <row r="91" spans="1:12" x14ac:dyDescent="0.25">
      <c r="A91" s="148" t="s">
        <v>1262</v>
      </c>
      <c r="B91" s="21" t="s">
        <v>213</v>
      </c>
      <c r="C91" s="4">
        <v>0</v>
      </c>
      <c r="D91" s="7" t="str">
        <f t="shared" si="34"/>
        <v>N/A</v>
      </c>
      <c r="E91" s="4">
        <v>8.7314660955000001</v>
      </c>
      <c r="F91" s="7" t="str">
        <f t="shared" si="35"/>
        <v>N/A</v>
      </c>
      <c r="G91" s="4">
        <v>8.7754566044000004</v>
      </c>
      <c r="H91" s="7" t="str">
        <f t="shared" si="36"/>
        <v>N/A</v>
      </c>
      <c r="I91" s="8" t="s">
        <v>1747</v>
      </c>
      <c r="J91" s="8">
        <v>0.50380000000000003</v>
      </c>
      <c r="K91" s="25" t="s">
        <v>736</v>
      </c>
      <c r="L91" s="91" t="str">
        <f t="shared" si="20"/>
        <v>Yes</v>
      </c>
    </row>
    <row r="92" spans="1:12" x14ac:dyDescent="0.25">
      <c r="A92" s="148" t="s">
        <v>1263</v>
      </c>
      <c r="B92" s="21" t="s">
        <v>213</v>
      </c>
      <c r="C92" s="4">
        <v>0</v>
      </c>
      <c r="D92" s="7" t="str">
        <f t="shared" si="34"/>
        <v>N/A</v>
      </c>
      <c r="E92" s="4">
        <v>2.6680900000000001E-5</v>
      </c>
      <c r="F92" s="7" t="str">
        <f t="shared" si="35"/>
        <v>N/A</v>
      </c>
      <c r="G92" s="4">
        <v>5.3436100000000002E-5</v>
      </c>
      <c r="H92" s="7" t="str">
        <f t="shared" si="36"/>
        <v>N/A</v>
      </c>
      <c r="I92" s="8" t="s">
        <v>1747</v>
      </c>
      <c r="J92" s="8">
        <v>100.3</v>
      </c>
      <c r="K92" s="25" t="s">
        <v>736</v>
      </c>
      <c r="L92" s="91" t="str">
        <f t="shared" si="20"/>
        <v>No</v>
      </c>
    </row>
    <row r="93" spans="1:12" x14ac:dyDescent="0.25">
      <c r="A93" s="148" t="s">
        <v>1264</v>
      </c>
      <c r="B93" s="21" t="s">
        <v>213</v>
      </c>
      <c r="C93" s="4">
        <v>1.4894210499999999E-2</v>
      </c>
      <c r="D93" s="7" t="str">
        <f t="shared" si="34"/>
        <v>N/A</v>
      </c>
      <c r="E93" s="4">
        <v>0</v>
      </c>
      <c r="F93" s="7" t="str">
        <f t="shared" si="35"/>
        <v>N/A</v>
      </c>
      <c r="G93" s="4">
        <v>0</v>
      </c>
      <c r="H93" s="7" t="str">
        <f t="shared" si="36"/>
        <v>N/A</v>
      </c>
      <c r="I93" s="8">
        <v>-100</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0.66611597239999998</v>
      </c>
      <c r="F96" s="7" t="str">
        <f t="shared" si="35"/>
        <v>N/A</v>
      </c>
      <c r="G96" s="9">
        <v>0.71011178559999999</v>
      </c>
      <c r="H96" s="7" t="str">
        <f t="shared" si="36"/>
        <v>N/A</v>
      </c>
      <c r="I96" s="8" t="s">
        <v>1747</v>
      </c>
      <c r="J96" s="8">
        <v>6.6050000000000004</v>
      </c>
      <c r="K96" s="25" t="s">
        <v>736</v>
      </c>
      <c r="L96" s="91" t="str">
        <f t="shared" si="20"/>
        <v>Yes</v>
      </c>
    </row>
    <row r="97" spans="1:12" x14ac:dyDescent="0.25">
      <c r="A97" s="148" t="s">
        <v>1268</v>
      </c>
      <c r="B97" s="21" t="s">
        <v>213</v>
      </c>
      <c r="C97" s="4">
        <v>9.9926612000000008E-3</v>
      </c>
      <c r="D97" s="7" t="str">
        <f t="shared" si="34"/>
        <v>N/A</v>
      </c>
      <c r="E97" s="4">
        <v>2.1344739999999999E-4</v>
      </c>
      <c r="F97" s="7" t="str">
        <f t="shared" si="35"/>
        <v>N/A</v>
      </c>
      <c r="G97" s="4">
        <v>1.068721E-4</v>
      </c>
      <c r="H97" s="7" t="str">
        <f t="shared" si="36"/>
        <v>N/A</v>
      </c>
      <c r="I97" s="8">
        <v>-97.9</v>
      </c>
      <c r="J97" s="8">
        <v>-49.9</v>
      </c>
      <c r="K97" s="25" t="s">
        <v>736</v>
      </c>
      <c r="L97" s="91" t="str">
        <f t="shared" si="20"/>
        <v>No</v>
      </c>
    </row>
    <row r="98" spans="1:12" x14ac:dyDescent="0.25">
      <c r="A98" s="148" t="s">
        <v>1269</v>
      </c>
      <c r="B98" s="21" t="s">
        <v>213</v>
      </c>
      <c r="C98" s="4">
        <v>22.701620218999999</v>
      </c>
      <c r="D98" s="7" t="str">
        <f t="shared" si="34"/>
        <v>N/A</v>
      </c>
      <c r="E98" s="4">
        <v>14.167811278</v>
      </c>
      <c r="F98" s="7" t="str">
        <f t="shared" si="35"/>
        <v>N/A</v>
      </c>
      <c r="G98" s="4">
        <v>13.776991555</v>
      </c>
      <c r="H98" s="7" t="str">
        <f t="shared" si="36"/>
        <v>N/A</v>
      </c>
      <c r="I98" s="8">
        <v>-37.6</v>
      </c>
      <c r="J98" s="8">
        <v>-2.76</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5752009897</v>
      </c>
      <c r="D100" s="7" t="str">
        <f>IF($B100="N/A","N/A",IF(C100&gt;10,"No",IF(C100&lt;-10,"No","Yes")))</f>
        <v>N/A</v>
      </c>
      <c r="E100" s="26">
        <v>10497855247</v>
      </c>
      <c r="F100" s="7" t="str">
        <f>IF($B100="N/A","N/A",IF(E100&gt;10,"No",IF(E100&lt;-10,"No","Yes")))</f>
        <v>N/A</v>
      </c>
      <c r="G100" s="26">
        <v>12320893188</v>
      </c>
      <c r="H100" s="7" t="str">
        <f>IF($B100="N/A","N/A",IF(G100&gt;10,"No",IF(G100&lt;-10,"No","Yes")))</f>
        <v>N/A</v>
      </c>
      <c r="I100" s="8">
        <v>82.51</v>
      </c>
      <c r="J100" s="8">
        <v>17.37</v>
      </c>
      <c r="K100" s="25" t="s">
        <v>736</v>
      </c>
      <c r="L100" s="91" t="str">
        <f t="shared" ref="L100:L111" si="38">IF(J100="Div by 0", "N/A", IF(K100="N/A","N/A", IF(J100&gt;VALUE(MID(K100,1,2)), "No", IF(J100&lt;-1*VALUE(MID(K100,1,2)), "No", "Yes"))))</f>
        <v>Yes</v>
      </c>
    </row>
    <row r="101" spans="1:12" x14ac:dyDescent="0.25">
      <c r="A101" s="148" t="s">
        <v>453</v>
      </c>
      <c r="B101" s="21" t="s">
        <v>213</v>
      </c>
      <c r="C101" s="26">
        <v>5634707593</v>
      </c>
      <c r="D101" s="7" t="str">
        <f>IF($B101="N/A","N/A",IF(C101&gt;10,"No",IF(C101&lt;-10,"No","Yes")))</f>
        <v>N/A</v>
      </c>
      <c r="E101" s="26">
        <v>10422457154</v>
      </c>
      <c r="F101" s="7" t="str">
        <f>IF($B101="N/A","N/A",IF(E101&gt;10,"No",IF(E101&lt;-10,"No","Yes")))</f>
        <v>N/A</v>
      </c>
      <c r="G101" s="26">
        <v>12255911530</v>
      </c>
      <c r="H101" s="7" t="str">
        <f>IF($B101="N/A","N/A",IF(G101&gt;10,"No",IF(G101&lt;-10,"No","Yes")))</f>
        <v>N/A</v>
      </c>
      <c r="I101" s="8">
        <v>84.97</v>
      </c>
      <c r="J101" s="8">
        <v>17.59</v>
      </c>
      <c r="K101" s="25" t="s">
        <v>736</v>
      </c>
      <c r="L101" s="91" t="str">
        <f t="shared" si="38"/>
        <v>Yes</v>
      </c>
    </row>
    <row r="102" spans="1:12" x14ac:dyDescent="0.25">
      <c r="A102" s="148" t="s">
        <v>454</v>
      </c>
      <c r="B102" s="21" t="s">
        <v>213</v>
      </c>
      <c r="C102" s="26">
        <v>64334800</v>
      </c>
      <c r="D102" s="7" t="str">
        <f>IF($B102="N/A","N/A",IF(C102&gt;10,"No",IF(C102&lt;-10,"No","Yes")))</f>
        <v>N/A</v>
      </c>
      <c r="E102" s="26">
        <v>67264577</v>
      </c>
      <c r="F102" s="7" t="str">
        <f>IF($B102="N/A","N/A",IF(E102&gt;10,"No",IF(E102&lt;-10,"No","Yes")))</f>
        <v>N/A</v>
      </c>
      <c r="G102" s="26">
        <v>64981658</v>
      </c>
      <c r="H102" s="7" t="str">
        <f>IF($B102="N/A","N/A",IF(G102&gt;10,"No",IF(G102&lt;-10,"No","Yes")))</f>
        <v>N/A</v>
      </c>
      <c r="I102" s="8">
        <v>4.5540000000000003</v>
      </c>
      <c r="J102" s="8">
        <v>-3.39</v>
      </c>
      <c r="K102" s="25" t="s">
        <v>736</v>
      </c>
      <c r="L102" s="91" t="str">
        <f t="shared" si="38"/>
        <v>Yes</v>
      </c>
    </row>
    <row r="103" spans="1:12" x14ac:dyDescent="0.25">
      <c r="A103" s="148" t="s">
        <v>455</v>
      </c>
      <c r="B103" s="21" t="s">
        <v>213</v>
      </c>
      <c r="C103" s="26">
        <v>52967504</v>
      </c>
      <c r="D103" s="7" t="str">
        <f>IF($B103="N/A","N/A",IF(C103&gt;10,"No",IF(C103&lt;-10,"No","Yes")))</f>
        <v>N/A</v>
      </c>
      <c r="E103" s="26">
        <v>8133516</v>
      </c>
      <c r="F103" s="7" t="str">
        <f>IF($B103="N/A","N/A",IF(E103&gt;10,"No",IF(E103&lt;-10,"No","Yes")))</f>
        <v>N/A</v>
      </c>
      <c r="G103" s="26">
        <v>0</v>
      </c>
      <c r="H103" s="7" t="str">
        <f>IF($B103="N/A","N/A",IF(G103&gt;10,"No",IF(G103&lt;-10,"No","Yes")))</f>
        <v>N/A</v>
      </c>
      <c r="I103" s="8">
        <v>-84.6</v>
      </c>
      <c r="J103" s="8">
        <v>-100</v>
      </c>
      <c r="K103" s="25" t="s">
        <v>736</v>
      </c>
      <c r="L103" s="91" t="str">
        <f t="shared" si="38"/>
        <v>No</v>
      </c>
    </row>
    <row r="104" spans="1:12" x14ac:dyDescent="0.25">
      <c r="A104" s="148" t="s">
        <v>108</v>
      </c>
      <c r="B104" s="30" t="s">
        <v>295</v>
      </c>
      <c r="C104" s="4">
        <v>1.1368288734000001</v>
      </c>
      <c r="D104" s="7" t="str">
        <f>IF($B104="N/A","N/A",IF(C104&gt;2,"No",IF(C104&lt;0.9,"No","Yes")))</f>
        <v>Yes</v>
      </c>
      <c r="E104" s="4">
        <v>1.0947946541</v>
      </c>
      <c r="F104" s="7" t="str">
        <f>IF($B104="N/A","N/A",IF(E104&gt;2,"No",IF(E104&lt;0.9,"No","Yes")))</f>
        <v>Yes</v>
      </c>
      <c r="G104" s="4">
        <v>1.0793588352000001</v>
      </c>
      <c r="H104" s="7" t="str">
        <f>IF($B104="N/A","N/A",IF(G104&gt;2,"No",IF(G104&lt;0.9,"No","Yes")))</f>
        <v>Yes</v>
      </c>
      <c r="I104" s="8">
        <v>-3.7</v>
      </c>
      <c r="J104" s="8">
        <v>-1.41</v>
      </c>
      <c r="K104" s="25" t="s">
        <v>736</v>
      </c>
      <c r="L104" s="91" t="str">
        <f t="shared" si="38"/>
        <v>Yes</v>
      </c>
    </row>
    <row r="105" spans="1:12" x14ac:dyDescent="0.25">
      <c r="A105" s="148" t="s">
        <v>456</v>
      </c>
      <c r="B105" s="30" t="s">
        <v>295</v>
      </c>
      <c r="C105" s="4">
        <v>1.0054380352000001</v>
      </c>
      <c r="D105" s="7" t="str">
        <f>IF($B105="N/A","N/A",IF(C105&gt;2,"No",IF(C105&lt;0.9,"No","Yes")))</f>
        <v>Yes</v>
      </c>
      <c r="E105" s="4">
        <v>1.0162778965000001</v>
      </c>
      <c r="F105" s="7" t="str">
        <f>IF($B105="N/A","N/A",IF(E105&gt;2,"No",IF(E105&lt;0.9,"No","Yes")))</f>
        <v>Yes</v>
      </c>
      <c r="G105" s="4">
        <v>1.0118030882</v>
      </c>
      <c r="H105" s="7" t="str">
        <f>IF($B105="N/A","N/A",IF(G105&gt;2,"No",IF(G105&lt;0.9,"No","Yes")))</f>
        <v>Yes</v>
      </c>
      <c r="I105" s="8">
        <v>1.0780000000000001</v>
      </c>
      <c r="J105" s="8">
        <v>-0.44</v>
      </c>
      <c r="K105" s="25" t="s">
        <v>736</v>
      </c>
      <c r="L105" s="91" t="str">
        <f t="shared" si="38"/>
        <v>Yes</v>
      </c>
    </row>
    <row r="106" spans="1:12" x14ac:dyDescent="0.25">
      <c r="A106" s="148" t="s">
        <v>457</v>
      </c>
      <c r="B106" s="30" t="s">
        <v>295</v>
      </c>
      <c r="C106" s="4">
        <v>0.99349750049999996</v>
      </c>
      <c r="D106" s="7" t="str">
        <f>IF($B106="N/A","N/A",IF(C106&gt;2,"No",IF(C106&lt;0.9,"No","Yes")))</f>
        <v>Yes</v>
      </c>
      <c r="E106" s="4">
        <v>0.21043592880000001</v>
      </c>
      <c r="F106" s="7" t="str">
        <f>IF($B106="N/A","N/A",IF(E106&gt;2,"No",IF(E106&lt;0.9,"No","Yes")))</f>
        <v>No</v>
      </c>
      <c r="G106" s="4">
        <v>0.17544495360000001</v>
      </c>
      <c r="H106" s="7" t="str">
        <f>IF($B106="N/A","N/A",IF(G106&gt;2,"No",IF(G106&lt;0.9,"No","Yes")))</f>
        <v>No</v>
      </c>
      <c r="I106" s="8">
        <v>-78.8</v>
      </c>
      <c r="J106" s="8">
        <v>-16.600000000000001</v>
      </c>
      <c r="K106" s="25" t="s">
        <v>736</v>
      </c>
      <c r="L106" s="91" t="str">
        <f t="shared" si="38"/>
        <v>Yes</v>
      </c>
    </row>
    <row r="107" spans="1:12" x14ac:dyDescent="0.25">
      <c r="A107" s="148" t="s">
        <v>458</v>
      </c>
      <c r="B107" s="30" t="s">
        <v>295</v>
      </c>
      <c r="C107" s="4">
        <v>1.0152957777</v>
      </c>
      <c r="D107" s="7" t="str">
        <f>IF($B107="N/A","N/A",IF(C107&gt;2,"No",IF(C107&lt;0.9,"No","Yes")))</f>
        <v>Yes</v>
      </c>
      <c r="E107" s="4">
        <v>1.009822357</v>
      </c>
      <c r="F107" s="7" t="str">
        <f>IF($B107="N/A","N/A",IF(E107&gt;2,"No",IF(E107&lt;0.9,"No","Yes")))</f>
        <v>Yes</v>
      </c>
      <c r="G107" s="4">
        <v>0</v>
      </c>
      <c r="H107" s="7" t="str">
        <f>IF($B107="N/A","N/A",IF(G107&gt;2,"No",IF(G107&lt;0.9,"No","Yes")))</f>
        <v>No</v>
      </c>
      <c r="I107" s="8">
        <v>-0.53900000000000003</v>
      </c>
      <c r="J107" s="8">
        <v>-100</v>
      </c>
      <c r="K107" s="25" t="s">
        <v>736</v>
      </c>
      <c r="L107" s="91" t="str">
        <f t="shared" si="38"/>
        <v>No</v>
      </c>
    </row>
    <row r="108" spans="1:12" x14ac:dyDescent="0.25">
      <c r="A108" s="148" t="s">
        <v>1271</v>
      </c>
      <c r="B108" s="21" t="s">
        <v>213</v>
      </c>
      <c r="C108" s="26">
        <v>168.60857063</v>
      </c>
      <c r="D108" s="7" t="str">
        <f>IF($B108="N/A","N/A",IF(C108&gt;10,"No",IF(C108&lt;-10,"No","Yes")))</f>
        <v>N/A</v>
      </c>
      <c r="E108" s="26">
        <v>276.89550144999998</v>
      </c>
      <c r="F108" s="7" t="str">
        <f>IF($B108="N/A","N/A",IF(E108&gt;10,"No",IF(E108&lt;-10,"No","Yes")))</f>
        <v>N/A</v>
      </c>
      <c r="G108" s="26">
        <v>319.98750238000002</v>
      </c>
      <c r="H108" s="7" t="str">
        <f>IF($B108="N/A","N/A",IF(G108&gt;10,"No",IF(G108&lt;-10,"No","Yes")))</f>
        <v>N/A</v>
      </c>
      <c r="I108" s="8">
        <v>64.22</v>
      </c>
      <c r="J108" s="8">
        <v>15.56</v>
      </c>
      <c r="K108" s="25" t="s">
        <v>736</v>
      </c>
      <c r="L108" s="91" t="str">
        <f t="shared" si="38"/>
        <v>Yes</v>
      </c>
    </row>
    <row r="109" spans="1:12" x14ac:dyDescent="0.25">
      <c r="A109" s="148" t="s">
        <v>1272</v>
      </c>
      <c r="B109" s="21" t="s">
        <v>213</v>
      </c>
      <c r="C109" s="26">
        <v>247.17856764000001</v>
      </c>
      <c r="D109" s="7" t="str">
        <f>IF($B109="N/A","N/A",IF(C109&gt;10,"No",IF(C109&lt;-10,"No","Yes")))</f>
        <v>N/A</v>
      </c>
      <c r="E109" s="26">
        <v>309.62003440000001</v>
      </c>
      <c r="F109" s="7" t="str">
        <f>IF($B109="N/A","N/A",IF(E109&gt;10,"No",IF(E109&lt;-10,"No","Yes")))</f>
        <v>N/A</v>
      </c>
      <c r="G109" s="26">
        <v>343.39187578000002</v>
      </c>
      <c r="H109" s="7" t="str">
        <f>IF($B109="N/A","N/A",IF(G109&gt;10,"No",IF(G109&lt;-10,"No","Yes")))</f>
        <v>N/A</v>
      </c>
      <c r="I109" s="8">
        <v>25.26</v>
      </c>
      <c r="J109" s="8">
        <v>10.91</v>
      </c>
      <c r="K109" s="25" t="s">
        <v>736</v>
      </c>
      <c r="L109" s="91" t="str">
        <f t="shared" si="38"/>
        <v>Yes</v>
      </c>
    </row>
    <row r="110" spans="1:12" x14ac:dyDescent="0.25">
      <c r="A110" s="148" t="s">
        <v>1273</v>
      </c>
      <c r="B110" s="21" t="s">
        <v>213</v>
      </c>
      <c r="C110" s="26">
        <v>12.069734711000001</v>
      </c>
      <c r="D110" s="7" t="str">
        <f>IF($B110="N/A","N/A",IF(C110&gt;10,"No",IF(C110&lt;-10,"No","Yes")))</f>
        <v>N/A</v>
      </c>
      <c r="E110" s="26">
        <v>2.4964768149999998</v>
      </c>
      <c r="F110" s="7" t="str">
        <f>IF($B110="N/A","N/A",IF(E110&gt;10,"No",IF(E110&lt;-10,"No","Yes")))</f>
        <v>N/A</v>
      </c>
      <c r="G110" s="26">
        <v>2.0926609727000001</v>
      </c>
      <c r="H110" s="7" t="str">
        <f>IF($B110="N/A","N/A",IF(G110&gt;10,"No",IF(G110&lt;-10,"No","Yes")))</f>
        <v>N/A</v>
      </c>
      <c r="I110" s="8">
        <v>-79.3</v>
      </c>
      <c r="J110" s="8">
        <v>-16.2</v>
      </c>
      <c r="K110" s="25" t="s">
        <v>736</v>
      </c>
      <c r="L110" s="91" t="str">
        <f t="shared" si="38"/>
        <v>Yes</v>
      </c>
    </row>
    <row r="111" spans="1:12" x14ac:dyDescent="0.25">
      <c r="A111" s="148" t="s">
        <v>1274</v>
      </c>
      <c r="B111" s="21" t="s">
        <v>213</v>
      </c>
      <c r="C111" s="26">
        <v>5.0893208774999996</v>
      </c>
      <c r="D111" s="7" t="str">
        <f>IF($B111="N/A","N/A",IF(C111&gt;10,"No",IF(C111&lt;-10,"No","Yes")))</f>
        <v>N/A</v>
      </c>
      <c r="E111" s="26">
        <v>5.0493172710999996</v>
      </c>
      <c r="F111" s="7" t="str">
        <f>IF($B111="N/A","N/A",IF(E111&gt;10,"No",IF(E111&lt;-10,"No","Yes")))</f>
        <v>N/A</v>
      </c>
      <c r="G111" s="26">
        <v>0</v>
      </c>
      <c r="H111" s="7" t="str">
        <f>IF($B111="N/A","N/A",IF(G111&gt;10,"No",IF(G111&lt;-10,"No","Yes")))</f>
        <v>N/A</v>
      </c>
      <c r="I111" s="8">
        <v>-0.78600000000000003</v>
      </c>
      <c r="J111" s="8">
        <v>-100</v>
      </c>
      <c r="K111" s="25" t="s">
        <v>736</v>
      </c>
      <c r="L111" s="91" t="str">
        <f t="shared" si="38"/>
        <v>No</v>
      </c>
    </row>
    <row r="112" spans="1:12" x14ac:dyDescent="0.25">
      <c r="A112" s="148" t="s">
        <v>325</v>
      </c>
      <c r="B112" s="25" t="s">
        <v>296</v>
      </c>
      <c r="C112" s="4">
        <v>99.679928333000007</v>
      </c>
      <c r="D112" s="7" t="str">
        <f>IF(OR($B112="N/A",$C112="N/A"),"N/A",IF(C112&gt;98,"Yes","No"))</f>
        <v>Yes</v>
      </c>
      <c r="E112" s="4">
        <v>96.858964197000006</v>
      </c>
      <c r="F112" s="7" t="str">
        <f>IF(OR($B112="N/A",$E112="N/A"),"N/A",IF(E112&gt;98,"Yes","No"))</f>
        <v>No</v>
      </c>
      <c r="G112" s="4">
        <v>96.112277496999994</v>
      </c>
      <c r="H112" s="7" t="str">
        <f t="shared" ref="H112:H115" si="39">IF($B112="N/A","N/A",IF(G112&gt;98,"Yes","No"))</f>
        <v>No</v>
      </c>
      <c r="I112" s="8">
        <v>-2.83</v>
      </c>
      <c r="J112" s="8">
        <v>-0.77100000000000002</v>
      </c>
      <c r="K112" s="25" t="s">
        <v>736</v>
      </c>
      <c r="L112" s="91" t="str">
        <f>IF(J112="Div by 0", "N/A", IF(OR(J112="N/A",K112="N/A"),"N/A", IF(J112&gt;VALUE(MID(K112,1,2)), "No", IF(J112&lt;-1*VALUE(MID(K112,1,2)), "No", "Yes"))))</f>
        <v>Yes</v>
      </c>
    </row>
    <row r="113" spans="1:12" x14ac:dyDescent="0.25">
      <c r="A113" s="148" t="s">
        <v>459</v>
      </c>
      <c r="B113" s="25" t="s">
        <v>296</v>
      </c>
      <c r="C113" s="4">
        <v>99.344641710999994</v>
      </c>
      <c r="D113" s="7" t="str">
        <f t="shared" ref="D113:D115" si="40">IF(OR($B113="N/A",$C113="N/A"),"N/A",IF(C113&gt;98,"Yes","No"))</f>
        <v>Yes</v>
      </c>
      <c r="E113" s="4">
        <v>99.854884253999998</v>
      </c>
      <c r="F113" s="7" t="str">
        <f t="shared" ref="F113:F115" si="41">IF(OR($B113="N/A",$E113="N/A"),"N/A",IF(E113&gt;98,"Yes","No"))</f>
        <v>Yes</v>
      </c>
      <c r="G113" s="4">
        <v>99.970795299000002</v>
      </c>
      <c r="H113" s="7" t="str">
        <f t="shared" si="39"/>
        <v>Yes</v>
      </c>
      <c r="I113" s="8">
        <v>0.51359999999999995</v>
      </c>
      <c r="J113" s="8">
        <v>0.11609999999999999</v>
      </c>
      <c r="K113" s="25" t="s">
        <v>736</v>
      </c>
      <c r="L113" s="91" t="str">
        <f t="shared" ref="L113:L115" si="42">IF(J113="Div by 0", "N/A", IF(OR(J113="N/A",K113="N/A"),"N/A", IF(J113&gt;VALUE(MID(K113,1,2)), "No", IF(J113&lt;-1*VALUE(MID(K113,1,2)), "No", "Yes"))))</f>
        <v>Yes</v>
      </c>
    </row>
    <row r="114" spans="1:12" x14ac:dyDescent="0.25">
      <c r="A114" s="148" t="s">
        <v>460</v>
      </c>
      <c r="B114" s="25" t="s">
        <v>296</v>
      </c>
      <c r="C114" s="4">
        <v>99.864320389</v>
      </c>
      <c r="D114" s="7" t="str">
        <f t="shared" si="40"/>
        <v>Yes</v>
      </c>
      <c r="E114" s="4">
        <v>18.017596881999999</v>
      </c>
      <c r="F114" s="7" t="str">
        <f t="shared" si="41"/>
        <v>No</v>
      </c>
      <c r="G114" s="4">
        <v>17.617402419000001</v>
      </c>
      <c r="H114" s="7" t="str">
        <f t="shared" si="39"/>
        <v>No</v>
      </c>
      <c r="I114" s="8">
        <v>-82</v>
      </c>
      <c r="J114" s="8">
        <v>-2.2200000000000002</v>
      </c>
      <c r="K114" s="25" t="s">
        <v>736</v>
      </c>
      <c r="L114" s="91" t="str">
        <f t="shared" si="42"/>
        <v>Yes</v>
      </c>
    </row>
    <row r="115" spans="1:12" x14ac:dyDescent="0.25">
      <c r="A115" s="148" t="s">
        <v>461</v>
      </c>
      <c r="B115" s="25" t="s">
        <v>296</v>
      </c>
      <c r="C115" s="4">
        <v>99.982407765000005</v>
      </c>
      <c r="D115" s="7" t="str">
        <f t="shared" si="40"/>
        <v>Yes</v>
      </c>
      <c r="E115" s="4">
        <v>99.948007192999995</v>
      </c>
      <c r="F115" s="7" t="str">
        <f t="shared" si="41"/>
        <v>Yes</v>
      </c>
      <c r="G115" s="4">
        <v>0</v>
      </c>
      <c r="H115" s="7" t="str">
        <f t="shared" si="39"/>
        <v>No</v>
      </c>
      <c r="I115" s="8">
        <v>-3.4000000000000002E-2</v>
      </c>
      <c r="J115" s="8">
        <v>-100</v>
      </c>
      <c r="K115" s="25" t="s">
        <v>736</v>
      </c>
      <c r="L115" s="91" t="str">
        <f t="shared" si="42"/>
        <v>No</v>
      </c>
    </row>
    <row r="116" spans="1:12" x14ac:dyDescent="0.25">
      <c r="A116" s="90" t="s">
        <v>462</v>
      </c>
      <c r="B116" s="25" t="s">
        <v>213</v>
      </c>
      <c r="C116" s="1">
        <v>2897144</v>
      </c>
      <c r="D116" s="7" t="str">
        <f>IF($B116="N/A","N/A",IF(C116&gt;10,"No",IF(C116&lt;-10,"No","Yes")))</f>
        <v>N/A</v>
      </c>
      <c r="E116" s="1">
        <v>4275782</v>
      </c>
      <c r="F116" s="7" t="str">
        <f>IF($B116="N/A","N/A",IF(E116&gt;10,"No",IF(E116&lt;-10,"No","Yes")))</f>
        <v>N/A</v>
      </c>
      <c r="G116" s="1">
        <v>4304371</v>
      </c>
      <c r="H116" s="7" t="str">
        <f>IF($B116="N/A","N/A",IF(G116&gt;10,"No",IF(G116&lt;-10,"No","Yes")))</f>
        <v>N/A</v>
      </c>
      <c r="I116" s="8">
        <v>47.59</v>
      </c>
      <c r="J116" s="8">
        <v>0.66859999999999997</v>
      </c>
      <c r="K116" s="25" t="s">
        <v>736</v>
      </c>
      <c r="L116" s="91" t="str">
        <f>IF(J116="Div by 0", "N/A", IF(OR(J116="N/A",K116="N/A"),"N/A", IF(J116&gt;VALUE(MID(K116,1,2)), "No", IF(J116&lt;-1*VALUE(MID(K116,1,2)), "No", "Yes"))))</f>
        <v>Yes</v>
      </c>
    </row>
    <row r="117" spans="1:12" x14ac:dyDescent="0.25">
      <c r="A117" s="90" t="s">
        <v>211</v>
      </c>
      <c r="B117" s="25" t="s">
        <v>213</v>
      </c>
      <c r="C117" s="4">
        <v>75.482337087999994</v>
      </c>
      <c r="D117" s="7" t="str">
        <f>IF($B117="N/A","N/A",IF(C117&gt;10,"No",IF(C117&lt;-10,"No","Yes")))</f>
        <v>N/A</v>
      </c>
      <c r="E117" s="4">
        <v>83.517330865000005</v>
      </c>
      <c r="F117" s="7" t="str">
        <f>IF($B117="N/A","N/A",IF(E117&gt;10,"No",IF(E117&lt;-10,"No","Yes")))</f>
        <v>N/A</v>
      </c>
      <c r="G117" s="4">
        <v>85.211358407999995</v>
      </c>
      <c r="H117" s="7" t="str">
        <f>IF($B117="N/A","N/A",IF(G117&gt;10,"No",IF(G117&lt;-10,"No","Yes")))</f>
        <v>N/A</v>
      </c>
      <c r="I117" s="8">
        <v>10.64</v>
      </c>
      <c r="J117" s="8">
        <v>2.028</v>
      </c>
      <c r="K117" s="25" t="s">
        <v>736</v>
      </c>
      <c r="L117" s="91" t="str">
        <f>IF(J117="Div by 0", "N/A", IF(OR(J117="N/A",K117="N/A"),"N/A", IF(J117&gt;VALUE(MID(K117,1,2)), "No", IF(J117&lt;-1*VALUE(MID(K117,1,2)), "No", "Yes"))))</f>
        <v>Yes</v>
      </c>
    </row>
    <row r="118" spans="1:12" x14ac:dyDescent="0.25">
      <c r="A118" s="122" t="s">
        <v>1613</v>
      </c>
      <c r="B118" s="25" t="s">
        <v>213</v>
      </c>
      <c r="C118" s="10">
        <v>9294492</v>
      </c>
      <c r="D118" s="7" t="str">
        <f>IF($B118="N/A","N/A",IF(C118&gt;10,"No",IF(C118&lt;-10,"No","Yes")))</f>
        <v>N/A</v>
      </c>
      <c r="E118" s="10">
        <v>12673068</v>
      </c>
      <c r="F118" s="7" t="str">
        <f>IF($B118="N/A","N/A",IF(E118&gt;10,"No",IF(E118&lt;-10,"No","Yes")))</f>
        <v>N/A</v>
      </c>
      <c r="G118" s="10">
        <v>12540457</v>
      </c>
      <c r="H118" s="7" t="str">
        <f>IF($B118="N/A","N/A",IF(G118&gt;10,"No",IF(G118&lt;-10,"No","Yes")))</f>
        <v>N/A</v>
      </c>
      <c r="I118" s="8">
        <v>36.35</v>
      </c>
      <c r="J118" s="8">
        <v>-1.05</v>
      </c>
      <c r="K118" s="25" t="s">
        <v>736</v>
      </c>
      <c r="L118" s="91" t="str">
        <f>IF(J118="Div by 0", "N/A", IF(K118="N/A","N/A", IF(J118&gt;VALUE(MID(K118,1,2)), "No", IF(J118&lt;-1*VALUE(MID(K118,1,2)), "No", "Yes"))))</f>
        <v>Yes</v>
      </c>
    </row>
    <row r="119" spans="1:12" x14ac:dyDescent="0.25">
      <c r="A119" s="122" t="s">
        <v>1614</v>
      </c>
      <c r="B119" s="25" t="s">
        <v>213</v>
      </c>
      <c r="C119" s="10">
        <v>430868639</v>
      </c>
      <c r="D119" s="7" t="str">
        <f>IF($B119="N/A","N/A",IF(C119&gt;10,"No",IF(C119&lt;-10,"No","Yes")))</f>
        <v>N/A</v>
      </c>
      <c r="E119" s="10">
        <v>2366271943</v>
      </c>
      <c r="F119" s="7" t="str">
        <f>IF($B119="N/A","N/A",IF(E119&gt;10,"No",IF(E119&lt;-10,"No","Yes")))</f>
        <v>N/A</v>
      </c>
      <c r="G119" s="10">
        <v>2663370486</v>
      </c>
      <c r="H119" s="7" t="str">
        <f>IF($B119="N/A","N/A",IF(G119&gt;10,"No",IF(G119&lt;-10,"No","Yes")))</f>
        <v>N/A</v>
      </c>
      <c r="I119" s="8">
        <v>449.2</v>
      </c>
      <c r="J119" s="8">
        <v>12.56</v>
      </c>
      <c r="K119" s="25" t="s">
        <v>736</v>
      </c>
      <c r="L119" s="91" t="str">
        <f>IF(J119="Div by 0", "N/A", IF(K119="N/A","N/A", IF(J119&gt;VALUE(MID(K119,1,2)), "No", IF(J119&lt;-1*VALUE(MID(K119,1,2)), "No", "Yes"))))</f>
        <v>Yes</v>
      </c>
    </row>
    <row r="120" spans="1:12" x14ac:dyDescent="0.25">
      <c r="A120" s="122" t="s">
        <v>1615</v>
      </c>
      <c r="B120" s="25" t="s">
        <v>213</v>
      </c>
      <c r="C120" s="1">
        <v>51525</v>
      </c>
      <c r="D120" s="7" t="str">
        <f>IF($B120="N/A","N/A",IF(C120&gt;10,"No",IF(C120&lt;-10,"No","Yes")))</f>
        <v>N/A</v>
      </c>
      <c r="E120" s="1">
        <v>203860</v>
      </c>
      <c r="F120" s="7" t="str">
        <f>IF($B120="N/A","N/A",IF(E120&gt;10,"No",IF(E120&lt;-10,"No","Yes")))</f>
        <v>N/A</v>
      </c>
      <c r="G120" s="1">
        <v>212564</v>
      </c>
      <c r="H120" s="7" t="str">
        <f>IF($B120="N/A","N/A",IF(G120&gt;10,"No",IF(G120&lt;-10,"No","Yes")))</f>
        <v>N/A</v>
      </c>
      <c r="I120" s="8">
        <v>295.7</v>
      </c>
      <c r="J120" s="8">
        <v>4.2699999999999996</v>
      </c>
      <c r="K120" s="25" t="s">
        <v>736</v>
      </c>
      <c r="L120" s="91" t="str">
        <f>IF(J120="Div by 0", "N/A", IF(K120="N/A","N/A", IF(J120&gt;VALUE(MID(K120,1,2)), "No", IF(J120&lt;-1*VALUE(MID(K120,1,2)), "No", "Yes"))))</f>
        <v>Yes</v>
      </c>
    </row>
    <row r="121" spans="1:12" x14ac:dyDescent="0.25">
      <c r="A121" s="122" t="s">
        <v>1616</v>
      </c>
      <c r="B121" s="3" t="s">
        <v>213</v>
      </c>
      <c r="C121" s="1">
        <v>872</v>
      </c>
      <c r="D121" s="5" t="str">
        <f t="shared" ref="D121:H134" si="43">IF($B121="N/A","N/A",IF(C121&lt;0,"No","Yes"))</f>
        <v>N/A</v>
      </c>
      <c r="E121" s="1">
        <v>670</v>
      </c>
      <c r="F121" s="5" t="str">
        <f t="shared" si="43"/>
        <v>N/A</v>
      </c>
      <c r="G121" s="1">
        <v>540</v>
      </c>
      <c r="H121" s="5" t="str">
        <f t="shared" si="43"/>
        <v>N/A</v>
      </c>
      <c r="I121" s="8">
        <v>-23.2</v>
      </c>
      <c r="J121" s="8">
        <v>-19.399999999999999</v>
      </c>
      <c r="K121" s="3" t="s">
        <v>736</v>
      </c>
      <c r="L121" s="91" t="str">
        <f t="shared" ref="L121:L142" si="44">IF(J121="Div by 0", "N/A", IF(OR(J121="N/A",K121="N/A"),"N/A", IF(J121&gt;VALUE(MID(K121,1,2)), "No", IF(J121&lt;-1*VALUE(MID(K121,1,2)), "No", "Yes"))))</f>
        <v>Yes</v>
      </c>
    </row>
    <row r="122" spans="1:12" x14ac:dyDescent="0.25">
      <c r="A122" s="122" t="s">
        <v>1617</v>
      </c>
      <c r="B122" s="3" t="s">
        <v>213</v>
      </c>
      <c r="C122" s="1">
        <v>19836</v>
      </c>
      <c r="D122" s="5" t="str">
        <f t="shared" si="43"/>
        <v>N/A</v>
      </c>
      <c r="E122" s="1">
        <v>135105</v>
      </c>
      <c r="F122" s="5" t="str">
        <f t="shared" si="43"/>
        <v>N/A</v>
      </c>
      <c r="G122" s="1">
        <v>144528</v>
      </c>
      <c r="H122" s="5" t="str">
        <f t="shared" si="43"/>
        <v>N/A</v>
      </c>
      <c r="I122" s="8">
        <v>581.1</v>
      </c>
      <c r="J122" s="8">
        <v>6.9749999999999996</v>
      </c>
      <c r="K122" s="3" t="s">
        <v>736</v>
      </c>
      <c r="L122" s="91" t="str">
        <f t="shared" si="44"/>
        <v>Yes</v>
      </c>
    </row>
    <row r="123" spans="1:12" x14ac:dyDescent="0.25">
      <c r="A123" s="122" t="s">
        <v>1618</v>
      </c>
      <c r="B123" s="3" t="s">
        <v>213</v>
      </c>
      <c r="C123" s="1">
        <v>25799</v>
      </c>
      <c r="D123" s="5" t="str">
        <f t="shared" si="43"/>
        <v>N/A</v>
      </c>
      <c r="E123" s="1">
        <v>63963</v>
      </c>
      <c r="F123" s="5" t="str">
        <f t="shared" si="43"/>
        <v>N/A</v>
      </c>
      <c r="G123" s="1">
        <v>64198</v>
      </c>
      <c r="H123" s="5" t="str">
        <f t="shared" si="43"/>
        <v>N/A</v>
      </c>
      <c r="I123" s="8">
        <v>147.9</v>
      </c>
      <c r="J123" s="8">
        <v>0.3674</v>
      </c>
      <c r="K123" s="3" t="s">
        <v>736</v>
      </c>
      <c r="L123" s="91" t="str">
        <f t="shared" si="44"/>
        <v>Yes</v>
      </c>
    </row>
    <row r="124" spans="1:12" x14ac:dyDescent="0.25">
      <c r="A124" s="122" t="s">
        <v>1619</v>
      </c>
      <c r="B124" s="3" t="s">
        <v>213</v>
      </c>
      <c r="C124" s="1">
        <v>5018</v>
      </c>
      <c r="D124" s="5" t="str">
        <f t="shared" si="43"/>
        <v>N/A</v>
      </c>
      <c r="E124" s="1">
        <v>4122</v>
      </c>
      <c r="F124" s="5" t="str">
        <f t="shared" si="43"/>
        <v>N/A</v>
      </c>
      <c r="G124" s="1">
        <v>3298</v>
      </c>
      <c r="H124" s="5" t="str">
        <f t="shared" si="43"/>
        <v>N/A</v>
      </c>
      <c r="I124" s="8">
        <v>-17.899999999999999</v>
      </c>
      <c r="J124" s="8">
        <v>-20</v>
      </c>
      <c r="K124" s="3" t="s">
        <v>736</v>
      </c>
      <c r="L124" s="91" t="str">
        <f t="shared" si="44"/>
        <v>Yes</v>
      </c>
    </row>
    <row r="125" spans="1:12" x14ac:dyDescent="0.25">
      <c r="A125" s="114" t="s">
        <v>1620</v>
      </c>
      <c r="B125" s="3" t="s">
        <v>213</v>
      </c>
      <c r="C125" s="9">
        <v>1.0974866330999999</v>
      </c>
      <c r="D125" s="5" t="str">
        <f t="shared" si="43"/>
        <v>N/A</v>
      </c>
      <c r="E125" s="9">
        <v>4.2895580004999996</v>
      </c>
      <c r="F125" s="5" t="str">
        <f t="shared" si="43"/>
        <v>N/A</v>
      </c>
      <c r="G125" s="9">
        <v>4.4897115178</v>
      </c>
      <c r="H125" s="5" t="str">
        <f t="shared" si="43"/>
        <v>N/A</v>
      </c>
      <c r="I125" s="8">
        <v>290.89999999999998</v>
      </c>
      <c r="J125" s="8">
        <v>4.6660000000000004</v>
      </c>
      <c r="K125" s="25" t="s">
        <v>736</v>
      </c>
      <c r="L125" s="91" t="str">
        <f>IF(J125="Div by 0", "N/A", IF(OR(J125="N/A",K125="N/A"),"N/A", IF(J125&gt;VALUE(MID(K125,1,2)), "No", IF(J125&lt;-1*VALUE(MID(K125,1,2)), "No", "Yes"))))</f>
        <v>Yes</v>
      </c>
    </row>
    <row r="126" spans="1:12" ht="25" x14ac:dyDescent="0.25">
      <c r="A126" s="114" t="s">
        <v>1621</v>
      </c>
      <c r="B126" s="3" t="s">
        <v>213</v>
      </c>
      <c r="C126" s="9">
        <v>0.27118475390000002</v>
      </c>
      <c r="D126" s="5" t="str">
        <f t="shared" si="43"/>
        <v>N/A</v>
      </c>
      <c r="E126" s="9">
        <v>0.20325696530000001</v>
      </c>
      <c r="F126" s="5" t="str">
        <f t="shared" si="43"/>
        <v>N/A</v>
      </c>
      <c r="G126" s="9">
        <v>0.16419013220000001</v>
      </c>
      <c r="H126" s="5" t="str">
        <f t="shared" si="43"/>
        <v>N/A</v>
      </c>
      <c r="I126" s="8">
        <v>-25</v>
      </c>
      <c r="J126" s="8">
        <v>-19.2</v>
      </c>
      <c r="K126" s="3" t="s">
        <v>736</v>
      </c>
      <c r="L126" s="91" t="str">
        <f t="shared" ref="L126:L129" si="45">IF(J126="Div by 0", "N/A", IF(OR(J126="N/A",K126="N/A"),"N/A", IF(J126&gt;VALUE(MID(K126,1,2)), "No", IF(J126&lt;-1*VALUE(MID(K126,1,2)), "No", "Yes"))))</f>
        <v>Yes</v>
      </c>
    </row>
    <row r="127" spans="1:12" ht="25" x14ac:dyDescent="0.25">
      <c r="A127" s="114" t="s">
        <v>1622</v>
      </c>
      <c r="B127" s="3" t="s">
        <v>213</v>
      </c>
      <c r="C127" s="9">
        <v>3.2266460188999999</v>
      </c>
      <c r="D127" s="5" t="str">
        <f t="shared" si="43"/>
        <v>N/A</v>
      </c>
      <c r="E127" s="9">
        <v>21.409962632999999</v>
      </c>
      <c r="F127" s="5" t="str">
        <f t="shared" si="43"/>
        <v>N/A</v>
      </c>
      <c r="G127" s="9">
        <v>22.807078450999999</v>
      </c>
      <c r="H127" s="5" t="str">
        <f t="shared" si="43"/>
        <v>N/A</v>
      </c>
      <c r="I127" s="8">
        <v>563.5</v>
      </c>
      <c r="J127" s="8">
        <v>6.5259999999999998</v>
      </c>
      <c r="K127" s="3" t="s">
        <v>736</v>
      </c>
      <c r="L127" s="91" t="str">
        <f t="shared" si="45"/>
        <v>Yes</v>
      </c>
    </row>
    <row r="128" spans="1:12" ht="25" x14ac:dyDescent="0.25">
      <c r="A128" s="114" t="s">
        <v>1623</v>
      </c>
      <c r="B128" s="3" t="s">
        <v>213</v>
      </c>
      <c r="C128" s="9">
        <v>0.78634007299999997</v>
      </c>
      <c r="D128" s="5" t="str">
        <f t="shared" si="43"/>
        <v>N/A</v>
      </c>
      <c r="E128" s="9">
        <v>1.9408564188999999</v>
      </c>
      <c r="F128" s="5" t="str">
        <f t="shared" si="43"/>
        <v>N/A</v>
      </c>
      <c r="G128" s="9">
        <v>1.9610670247999999</v>
      </c>
      <c r="H128" s="5" t="str">
        <f t="shared" si="43"/>
        <v>N/A</v>
      </c>
      <c r="I128" s="8">
        <v>146.80000000000001</v>
      </c>
      <c r="J128" s="8">
        <v>1.0409999999999999</v>
      </c>
      <c r="K128" s="3" t="s">
        <v>736</v>
      </c>
      <c r="L128" s="91" t="str">
        <f t="shared" si="45"/>
        <v>Yes</v>
      </c>
    </row>
    <row r="129" spans="1:12" ht="25" x14ac:dyDescent="0.25">
      <c r="A129" s="114" t="s">
        <v>1624</v>
      </c>
      <c r="B129" s="3" t="s">
        <v>213</v>
      </c>
      <c r="C129" s="9">
        <v>1.0506392191</v>
      </c>
      <c r="D129" s="5" t="str">
        <f t="shared" si="43"/>
        <v>N/A</v>
      </c>
      <c r="E129" s="9">
        <v>0.83072346699999999</v>
      </c>
      <c r="F129" s="5" t="str">
        <f t="shared" si="43"/>
        <v>N/A</v>
      </c>
      <c r="G129" s="9">
        <v>0.66190608080000002</v>
      </c>
      <c r="H129" s="5" t="str">
        <f t="shared" si="43"/>
        <v>N/A</v>
      </c>
      <c r="I129" s="8">
        <v>-20.9</v>
      </c>
      <c r="J129" s="8">
        <v>-20.3</v>
      </c>
      <c r="K129" s="3" t="s">
        <v>736</v>
      </c>
      <c r="L129" s="91" t="str">
        <f t="shared" si="45"/>
        <v>Yes</v>
      </c>
    </row>
    <row r="130" spans="1:12" ht="25" x14ac:dyDescent="0.25">
      <c r="A130" s="114" t="s">
        <v>1625</v>
      </c>
      <c r="B130" s="3" t="s">
        <v>213</v>
      </c>
      <c r="C130" s="9">
        <v>0.23871906840000001</v>
      </c>
      <c r="D130" s="5" t="str">
        <f t="shared" si="43"/>
        <v>N/A</v>
      </c>
      <c r="E130" s="9">
        <v>45.950161876000003</v>
      </c>
      <c r="F130" s="5" t="str">
        <f t="shared" si="43"/>
        <v>N/A</v>
      </c>
      <c r="G130" s="9">
        <v>52.620387272000002</v>
      </c>
      <c r="H130" s="5" t="str">
        <f t="shared" si="43"/>
        <v>N/A</v>
      </c>
      <c r="I130" s="8">
        <v>19149</v>
      </c>
      <c r="J130" s="8">
        <v>14.52</v>
      </c>
      <c r="K130" s="25" t="s">
        <v>736</v>
      </c>
      <c r="L130" s="91" t="str">
        <f>IF(J130="Div by 0", "N/A", IF(OR(J130="N/A",K130="N/A"),"N/A", IF(J130&gt;VALUE(MID(K130,1,2)), "No", IF(J130&lt;-1*VALUE(MID(K130,1,2)), "No", "Yes"))))</f>
        <v>Yes</v>
      </c>
    </row>
    <row r="131" spans="1:12" ht="25" x14ac:dyDescent="0.25">
      <c r="A131" s="114" t="s">
        <v>1626</v>
      </c>
      <c r="B131" s="3" t="s">
        <v>213</v>
      </c>
      <c r="C131" s="9">
        <v>1.8348623852999999</v>
      </c>
      <c r="D131" s="5" t="str">
        <f t="shared" si="43"/>
        <v>N/A</v>
      </c>
      <c r="E131" s="9">
        <v>3.5820895521999998</v>
      </c>
      <c r="F131" s="5" t="str">
        <f t="shared" si="43"/>
        <v>N/A</v>
      </c>
      <c r="G131" s="9">
        <v>3.8888888889</v>
      </c>
      <c r="H131" s="5" t="str">
        <f t="shared" si="43"/>
        <v>N/A</v>
      </c>
      <c r="I131" s="8">
        <v>95.22</v>
      </c>
      <c r="J131" s="8">
        <v>8.5649999999999995</v>
      </c>
      <c r="K131" s="3" t="s">
        <v>736</v>
      </c>
      <c r="L131" s="91" t="str">
        <f t="shared" si="44"/>
        <v>Yes</v>
      </c>
    </row>
    <row r="132" spans="1:12" ht="25" x14ac:dyDescent="0.25">
      <c r="A132" s="114" t="s">
        <v>494</v>
      </c>
      <c r="B132" s="3" t="s">
        <v>213</v>
      </c>
      <c r="C132" s="9">
        <v>0.28231498290000001</v>
      </c>
      <c r="D132" s="5" t="str">
        <f t="shared" si="43"/>
        <v>N/A</v>
      </c>
      <c r="E132" s="9">
        <v>50.903371452000002</v>
      </c>
      <c r="F132" s="5" t="str">
        <f t="shared" si="43"/>
        <v>N/A</v>
      </c>
      <c r="G132" s="9">
        <v>56.394608656999999</v>
      </c>
      <c r="H132" s="5" t="str">
        <f t="shared" si="43"/>
        <v>N/A</v>
      </c>
      <c r="I132" s="8">
        <v>17931</v>
      </c>
      <c r="J132" s="8">
        <v>10.79</v>
      </c>
      <c r="K132" s="3" t="s">
        <v>736</v>
      </c>
      <c r="L132" s="91" t="str">
        <f t="shared" si="44"/>
        <v>Yes</v>
      </c>
    </row>
    <row r="133" spans="1:12" ht="25" x14ac:dyDescent="0.25">
      <c r="A133" s="114" t="s">
        <v>495</v>
      </c>
      <c r="B133" s="3" t="s">
        <v>213</v>
      </c>
      <c r="C133" s="9">
        <v>0.1666731269</v>
      </c>
      <c r="D133" s="5" t="str">
        <f t="shared" si="43"/>
        <v>N/A</v>
      </c>
      <c r="E133" s="9">
        <v>38.706752340999998</v>
      </c>
      <c r="F133" s="5" t="str">
        <f t="shared" si="43"/>
        <v>N/A</v>
      </c>
      <c r="G133" s="9">
        <v>47.023271753000003</v>
      </c>
      <c r="H133" s="5" t="str">
        <f t="shared" si="43"/>
        <v>N/A</v>
      </c>
      <c r="I133" s="8">
        <v>23123</v>
      </c>
      <c r="J133" s="8">
        <v>21.49</v>
      </c>
      <c r="K133" s="3" t="s">
        <v>736</v>
      </c>
      <c r="L133" s="91" t="str">
        <f t="shared" si="44"/>
        <v>Yes</v>
      </c>
    </row>
    <row r="134" spans="1:12" ht="25" x14ac:dyDescent="0.25">
      <c r="A134" s="114" t="s">
        <v>496</v>
      </c>
      <c r="B134" s="3" t="s">
        <v>213</v>
      </c>
      <c r="C134" s="9">
        <v>0.15942606619999999</v>
      </c>
      <c r="D134" s="5" t="str">
        <f t="shared" si="43"/>
        <v>N/A</v>
      </c>
      <c r="E134" s="9">
        <v>2.8869480835000001</v>
      </c>
      <c r="F134" s="5" t="str">
        <f t="shared" si="43"/>
        <v>N/A</v>
      </c>
      <c r="G134" s="9">
        <v>4.1540327470999996</v>
      </c>
      <c r="H134" s="5" t="str">
        <f t="shared" si="43"/>
        <v>N/A</v>
      </c>
      <c r="I134" s="8">
        <v>1711</v>
      </c>
      <c r="J134" s="8">
        <v>43.89</v>
      </c>
      <c r="K134" s="3" t="s">
        <v>736</v>
      </c>
      <c r="L134" s="91" t="str">
        <f t="shared" si="44"/>
        <v>No</v>
      </c>
    </row>
    <row r="135" spans="1:12" ht="25" x14ac:dyDescent="0.25">
      <c r="A135" s="114" t="s">
        <v>497</v>
      </c>
      <c r="B135" s="21" t="s">
        <v>213</v>
      </c>
      <c r="C135" s="9">
        <v>1.9408054300000002E-2</v>
      </c>
      <c r="D135" s="7" t="str">
        <f t="shared" ref="D135:D141" si="46">IF($B135="N/A","N/A",IF(C135&gt;10,"No",IF(C135&lt;-10,"No","Yes")))</f>
        <v>N/A</v>
      </c>
      <c r="E135" s="9">
        <v>44.387815166999999</v>
      </c>
      <c r="F135" s="7" t="str">
        <f t="shared" ref="F135:F141" si="47">IF($B135="N/A","N/A",IF(E135&gt;10,"No",IF(E135&lt;-10,"No","Yes")))</f>
        <v>N/A</v>
      </c>
      <c r="G135" s="9">
        <v>51.123896803000001</v>
      </c>
      <c r="H135" s="7" t="str">
        <f t="shared" ref="H135:H141" si="48">IF($B135="N/A","N/A",IF(G135&gt;10,"No",IF(G135&lt;-10,"No","Yes")))</f>
        <v>N/A</v>
      </c>
      <c r="I135" s="8">
        <v>229000</v>
      </c>
      <c r="J135" s="8">
        <v>15.18</v>
      </c>
      <c r="K135" s="3" t="s">
        <v>736</v>
      </c>
      <c r="L135" s="91" t="str">
        <f t="shared" si="44"/>
        <v>Yes</v>
      </c>
    </row>
    <row r="136" spans="1:12" ht="25" x14ac:dyDescent="0.25">
      <c r="A136" s="114" t="s">
        <v>498</v>
      </c>
      <c r="B136" s="21" t="s">
        <v>213</v>
      </c>
      <c r="C136" s="9">
        <v>0</v>
      </c>
      <c r="D136" s="7" t="str">
        <f t="shared" si="46"/>
        <v>N/A</v>
      </c>
      <c r="E136" s="9">
        <v>1.07917198E-2</v>
      </c>
      <c r="F136" s="7" t="str">
        <f t="shared" si="47"/>
        <v>N/A</v>
      </c>
      <c r="G136" s="9">
        <v>1.8817861999999999E-3</v>
      </c>
      <c r="H136" s="7" t="str">
        <f t="shared" si="48"/>
        <v>N/A</v>
      </c>
      <c r="I136" s="8" t="s">
        <v>1747</v>
      </c>
      <c r="J136" s="8">
        <v>-82.6</v>
      </c>
      <c r="K136" s="3" t="s">
        <v>736</v>
      </c>
      <c r="L136" s="91" t="str">
        <f t="shared" si="44"/>
        <v>No</v>
      </c>
    </row>
    <row r="137" spans="1:12" ht="25" x14ac:dyDescent="0.25">
      <c r="A137" s="114" t="s">
        <v>499</v>
      </c>
      <c r="B137" s="21" t="s">
        <v>213</v>
      </c>
      <c r="C137" s="9">
        <v>0</v>
      </c>
      <c r="D137" s="7" t="str">
        <f t="shared" si="46"/>
        <v>N/A</v>
      </c>
      <c r="E137" s="9">
        <v>9.0258020199999997E-2</v>
      </c>
      <c r="F137" s="7" t="str">
        <f t="shared" si="47"/>
        <v>N/A</v>
      </c>
      <c r="G137" s="9">
        <v>0.31331740089999999</v>
      </c>
      <c r="H137" s="7" t="str">
        <f t="shared" si="48"/>
        <v>N/A</v>
      </c>
      <c r="I137" s="8" t="s">
        <v>1747</v>
      </c>
      <c r="J137" s="8">
        <v>247.1</v>
      </c>
      <c r="K137" s="3" t="s">
        <v>736</v>
      </c>
      <c r="L137" s="91" t="str">
        <f t="shared" si="44"/>
        <v>No</v>
      </c>
    </row>
    <row r="138" spans="1:12" ht="25" x14ac:dyDescent="0.25">
      <c r="A138" s="114" t="s">
        <v>500</v>
      </c>
      <c r="B138" s="21" t="s">
        <v>213</v>
      </c>
      <c r="C138" s="9">
        <v>3.8816109000000001E-3</v>
      </c>
      <c r="D138" s="7" t="str">
        <f t="shared" si="46"/>
        <v>N/A</v>
      </c>
      <c r="E138" s="9">
        <v>3.5681349945999998</v>
      </c>
      <c r="F138" s="7" t="str">
        <f t="shared" si="47"/>
        <v>N/A</v>
      </c>
      <c r="G138" s="9">
        <v>3.4502549820000001</v>
      </c>
      <c r="H138" s="7" t="str">
        <f t="shared" si="48"/>
        <v>N/A</v>
      </c>
      <c r="I138" s="8">
        <v>91824</v>
      </c>
      <c r="J138" s="8">
        <v>-3.3</v>
      </c>
      <c r="K138" s="3" t="s">
        <v>736</v>
      </c>
      <c r="L138" s="91" t="str">
        <f t="shared" si="44"/>
        <v>Yes</v>
      </c>
    </row>
    <row r="139" spans="1:12" ht="25" x14ac:dyDescent="0.25">
      <c r="A139" s="114" t="s">
        <v>501</v>
      </c>
      <c r="B139" s="21" t="s">
        <v>213</v>
      </c>
      <c r="C139" s="9">
        <v>0</v>
      </c>
      <c r="D139" s="7" t="str">
        <f t="shared" si="46"/>
        <v>N/A</v>
      </c>
      <c r="E139" s="9">
        <v>0</v>
      </c>
      <c r="F139" s="7" t="str">
        <f t="shared" si="47"/>
        <v>N/A</v>
      </c>
      <c r="G139" s="9">
        <v>0</v>
      </c>
      <c r="H139" s="7" t="str">
        <f t="shared" si="48"/>
        <v>N/A</v>
      </c>
      <c r="I139" s="8" t="s">
        <v>1747</v>
      </c>
      <c r="J139" s="8" t="s">
        <v>1747</v>
      </c>
      <c r="K139" s="3" t="s">
        <v>736</v>
      </c>
      <c r="L139" s="91" t="str">
        <f t="shared" si="44"/>
        <v>N/A</v>
      </c>
    </row>
    <row r="140" spans="1:12" ht="25" x14ac:dyDescent="0.25">
      <c r="A140" s="114" t="s">
        <v>502</v>
      </c>
      <c r="B140" s="21" t="s">
        <v>213</v>
      </c>
      <c r="C140" s="9">
        <v>1.9408054300000002E-2</v>
      </c>
      <c r="D140" s="7" t="str">
        <f t="shared" si="46"/>
        <v>N/A</v>
      </c>
      <c r="E140" s="9">
        <v>0.1015402727</v>
      </c>
      <c r="F140" s="7" t="str">
        <f t="shared" si="47"/>
        <v>N/A</v>
      </c>
      <c r="G140" s="9">
        <v>6.7744302899999997E-2</v>
      </c>
      <c r="H140" s="7" t="str">
        <f t="shared" si="48"/>
        <v>N/A</v>
      </c>
      <c r="I140" s="8">
        <v>423.2</v>
      </c>
      <c r="J140" s="8">
        <v>-33.299999999999997</v>
      </c>
      <c r="K140" s="3" t="s">
        <v>736</v>
      </c>
      <c r="L140" s="91" t="str">
        <f t="shared" si="44"/>
        <v>No</v>
      </c>
    </row>
    <row r="141" spans="1:12" ht="25" x14ac:dyDescent="0.25">
      <c r="A141" s="114" t="s">
        <v>503</v>
      </c>
      <c r="B141" s="21" t="s">
        <v>213</v>
      </c>
      <c r="C141" s="9">
        <v>0</v>
      </c>
      <c r="D141" s="7" t="str">
        <f t="shared" si="46"/>
        <v>N/A</v>
      </c>
      <c r="E141" s="9">
        <v>0</v>
      </c>
      <c r="F141" s="7" t="str">
        <f t="shared" si="47"/>
        <v>N/A</v>
      </c>
      <c r="G141" s="9">
        <v>0</v>
      </c>
      <c r="H141" s="7" t="str">
        <f t="shared" si="48"/>
        <v>N/A</v>
      </c>
      <c r="I141" s="8" t="s">
        <v>1747</v>
      </c>
      <c r="J141" s="8" t="s">
        <v>1747</v>
      </c>
      <c r="K141" s="3" t="s">
        <v>736</v>
      </c>
      <c r="L141" s="91" t="str">
        <f t="shared" si="44"/>
        <v>N/A</v>
      </c>
    </row>
    <row r="142" spans="1:12" ht="25" x14ac:dyDescent="0.25">
      <c r="A142" s="114" t="s">
        <v>504</v>
      </c>
      <c r="B142" s="21" t="s">
        <v>213</v>
      </c>
      <c r="C142" s="9">
        <v>0.3959243086</v>
      </c>
      <c r="D142" s="5" t="str">
        <f t="shared" ref="D142" si="49">IF($B142="N/A","N/A",IF(C142&lt;0,"No","Yes"))</f>
        <v>N/A</v>
      </c>
      <c r="E142" s="9">
        <v>0.40665162370000002</v>
      </c>
      <c r="F142" s="5" t="str">
        <f t="shared" ref="F142" si="50">IF($B142="N/A","N/A",IF(E142&lt;0,"No","Yes"))</f>
        <v>N/A</v>
      </c>
      <c r="G142" s="9">
        <v>0.43798573610000002</v>
      </c>
      <c r="H142" s="5" t="str">
        <f t="shared" ref="H142" si="51">IF($B142="N/A","N/A",IF(G142&lt;0,"No","Yes"))</f>
        <v>N/A</v>
      </c>
      <c r="I142" s="8">
        <v>2.7090000000000001</v>
      </c>
      <c r="J142" s="8">
        <v>7.7050000000000001</v>
      </c>
      <c r="K142" s="3" t="s">
        <v>736</v>
      </c>
      <c r="L142" s="91" t="str">
        <f t="shared" si="44"/>
        <v>Yes</v>
      </c>
    </row>
    <row r="143" spans="1:12" x14ac:dyDescent="0.25">
      <c r="A143" s="90" t="s">
        <v>733</v>
      </c>
      <c r="B143" s="21" t="s">
        <v>213</v>
      </c>
      <c r="C143" s="10">
        <v>48176648</v>
      </c>
      <c r="D143" s="7" t="str">
        <f>IF($B143="N/A","N/A",IF(C143&gt;10,"No",IF(C143&lt;-10,"No","Yes")))</f>
        <v>N/A</v>
      </c>
      <c r="E143" s="10">
        <v>1676300</v>
      </c>
      <c r="F143" s="7" t="str">
        <f>IF($B143="N/A","N/A",IF(E143&gt;10,"No",IF(E143&lt;-10,"No","Yes")))</f>
        <v>N/A</v>
      </c>
      <c r="G143" s="10">
        <v>0</v>
      </c>
      <c r="H143" s="7" t="str">
        <f>IF($B143="N/A","N/A",IF(G143&gt;10,"No",IF(G143&lt;-10,"No","Yes")))</f>
        <v>N/A</v>
      </c>
      <c r="I143" s="8">
        <v>-96.5</v>
      </c>
      <c r="J143" s="8">
        <v>-100</v>
      </c>
      <c r="K143" s="25" t="s">
        <v>736</v>
      </c>
      <c r="L143" s="91" t="str">
        <f>IF(J143="Div by 0", "N/A", IF(K143="N/A","N/A", IF(J143&gt;VALUE(MID(K143,1,2)), "No", IF(J143&lt;-1*VALUE(MID(K143,1,2)), "No", "Yes"))))</f>
        <v>No</v>
      </c>
    </row>
    <row r="144" spans="1:12" x14ac:dyDescent="0.25">
      <c r="A144" s="90" t="s">
        <v>734</v>
      </c>
      <c r="B144" s="21" t="s">
        <v>213</v>
      </c>
      <c r="C144" s="1">
        <v>1114770</v>
      </c>
      <c r="D144" s="7" t="str">
        <f>IF($B144="N/A","N/A",IF(C144&gt;10,"No",IF(C144&lt;-10,"No","Yes")))</f>
        <v>N/A</v>
      </c>
      <c r="E144" s="1">
        <v>45213</v>
      </c>
      <c r="F144" s="7" t="str">
        <f>IF($B144="N/A","N/A",IF(E144&gt;10,"No",IF(E144&lt;-10,"No","Yes")))</f>
        <v>N/A</v>
      </c>
      <c r="G144" s="1">
        <v>0</v>
      </c>
      <c r="H144" s="7" t="str">
        <f>IF($B144="N/A","N/A",IF(G144&gt;10,"No",IF(G144&lt;-10,"No","Yes")))</f>
        <v>N/A</v>
      </c>
      <c r="I144" s="8">
        <v>-95.9</v>
      </c>
      <c r="J144" s="8">
        <v>-100</v>
      </c>
      <c r="K144" s="25" t="s">
        <v>736</v>
      </c>
      <c r="L144" s="91" t="str">
        <f>IF(J144="Div by 0", "N/A", IF(K144="N/A","N/A", IF(J144&gt;VALUE(MID(K144,1,2)), "No", IF(J144&lt;-1*VALUE(MID(K144,1,2)), "No", "Yes"))))</f>
        <v>No</v>
      </c>
    </row>
    <row r="145" spans="1:12" x14ac:dyDescent="0.25">
      <c r="A145" s="114" t="s">
        <v>505</v>
      </c>
      <c r="B145" s="3" t="s">
        <v>213</v>
      </c>
      <c r="C145" s="9">
        <v>23.744690423000002</v>
      </c>
      <c r="D145" s="5" t="str">
        <f t="shared" ref="D145:D149" si="52">IF($B145="N/A","N/A",IF(C145&lt;0,"No","Yes"))</f>
        <v>N/A</v>
      </c>
      <c r="E145" s="9">
        <v>0.95135772529999996</v>
      </c>
      <c r="F145" s="5" t="str">
        <f t="shared" ref="F145:F149" si="53">IF($B145="N/A","N/A",IF(E145&lt;0,"No","Yes"))</f>
        <v>N/A</v>
      </c>
      <c r="G145" s="9">
        <v>0</v>
      </c>
      <c r="H145" s="5" t="str">
        <f t="shared" ref="H145:H149" si="54">IF($B145="N/A","N/A",IF(G145&lt;0,"No","Yes"))</f>
        <v>N/A</v>
      </c>
      <c r="I145" s="8">
        <v>-96</v>
      </c>
      <c r="J145" s="8">
        <v>-100</v>
      </c>
      <c r="K145" s="25" t="s">
        <v>736</v>
      </c>
      <c r="L145" s="91" t="str">
        <f>IF(J145="Div by 0", "N/A", IF(OR(J145="N/A",K145="N/A"),"N/A", IF(J145&gt;VALUE(MID(K145,1,2)), "No", IF(J145&lt;-1*VALUE(MID(K145,1,2)), "No", "Yes"))))</f>
        <v>No</v>
      </c>
    </row>
    <row r="146" spans="1:12" x14ac:dyDescent="0.25">
      <c r="A146" s="114" t="s">
        <v>506</v>
      </c>
      <c r="B146" s="3" t="s">
        <v>213</v>
      </c>
      <c r="C146" s="9">
        <v>0.31503458229999998</v>
      </c>
      <c r="D146" s="5" t="str">
        <f t="shared" si="52"/>
        <v>N/A</v>
      </c>
      <c r="E146" s="9">
        <v>3.9741287299999997E-2</v>
      </c>
      <c r="F146" s="5" t="str">
        <f t="shared" si="53"/>
        <v>N/A</v>
      </c>
      <c r="G146" s="9">
        <v>0</v>
      </c>
      <c r="H146" s="5" t="str">
        <f t="shared" si="54"/>
        <v>N/A</v>
      </c>
      <c r="I146" s="8">
        <v>-87.4</v>
      </c>
      <c r="J146" s="8">
        <v>-100</v>
      </c>
      <c r="K146" s="3" t="s">
        <v>736</v>
      </c>
      <c r="L146" s="91" t="str">
        <f t="shared" ref="L146:L149" si="55">IF(J146="Div by 0", "N/A", IF(OR(J146="N/A",K146="N/A"),"N/A", IF(J146&gt;VALUE(MID(K146,1,2)), "No", IF(J146&lt;-1*VALUE(MID(K146,1,2)), "No", "Yes"))))</f>
        <v>No</v>
      </c>
    </row>
    <row r="147" spans="1:12" x14ac:dyDescent="0.25">
      <c r="A147" s="114" t="s">
        <v>507</v>
      </c>
      <c r="B147" s="3" t="s">
        <v>213</v>
      </c>
      <c r="C147" s="9">
        <v>16.007001152000001</v>
      </c>
      <c r="D147" s="5" t="str">
        <f t="shared" si="52"/>
        <v>N/A</v>
      </c>
      <c r="E147" s="9">
        <v>0.58395849379999998</v>
      </c>
      <c r="F147" s="5" t="str">
        <f t="shared" si="53"/>
        <v>N/A</v>
      </c>
      <c r="G147" s="9">
        <v>0</v>
      </c>
      <c r="H147" s="5" t="str">
        <f t="shared" si="54"/>
        <v>N/A</v>
      </c>
      <c r="I147" s="8">
        <v>-96.4</v>
      </c>
      <c r="J147" s="8">
        <v>-100</v>
      </c>
      <c r="K147" s="3" t="s">
        <v>736</v>
      </c>
      <c r="L147" s="91" t="str">
        <f t="shared" si="55"/>
        <v>No</v>
      </c>
    </row>
    <row r="148" spans="1:12" x14ac:dyDescent="0.25">
      <c r="A148" s="114" t="s">
        <v>508</v>
      </c>
      <c r="B148" s="3" t="s">
        <v>213</v>
      </c>
      <c r="C148" s="9">
        <v>26.899785911999999</v>
      </c>
      <c r="D148" s="5" t="str">
        <f t="shared" si="52"/>
        <v>N/A</v>
      </c>
      <c r="E148" s="9">
        <v>0.87813868579999999</v>
      </c>
      <c r="F148" s="5" t="str">
        <f t="shared" si="53"/>
        <v>N/A</v>
      </c>
      <c r="G148" s="9">
        <v>0</v>
      </c>
      <c r="H148" s="5" t="str">
        <f t="shared" si="54"/>
        <v>N/A</v>
      </c>
      <c r="I148" s="8">
        <v>-96.7</v>
      </c>
      <c r="J148" s="8">
        <v>-100</v>
      </c>
      <c r="K148" s="3" t="s">
        <v>736</v>
      </c>
      <c r="L148" s="91" t="str">
        <f t="shared" si="55"/>
        <v>No</v>
      </c>
    </row>
    <row r="149" spans="1:12" x14ac:dyDescent="0.25">
      <c r="A149" s="114" t="s">
        <v>509</v>
      </c>
      <c r="B149" s="3" t="s">
        <v>213</v>
      </c>
      <c r="C149" s="9">
        <v>27.804670717</v>
      </c>
      <c r="D149" s="5" t="str">
        <f t="shared" si="52"/>
        <v>N/A</v>
      </c>
      <c r="E149" s="9">
        <v>2.5105100021000002</v>
      </c>
      <c r="F149" s="5" t="str">
        <f t="shared" si="53"/>
        <v>N/A</v>
      </c>
      <c r="G149" s="9">
        <v>0</v>
      </c>
      <c r="H149" s="5" t="str">
        <f t="shared" si="54"/>
        <v>N/A</v>
      </c>
      <c r="I149" s="8">
        <v>-91</v>
      </c>
      <c r="J149" s="8">
        <v>-100</v>
      </c>
      <c r="K149" s="3" t="s">
        <v>736</v>
      </c>
      <c r="L149" s="91" t="str">
        <f t="shared" si="55"/>
        <v>No</v>
      </c>
    </row>
    <row r="150" spans="1:12" x14ac:dyDescent="0.25">
      <c r="A150" s="122" t="s">
        <v>735</v>
      </c>
      <c r="B150" s="25" t="s">
        <v>213</v>
      </c>
      <c r="C150" s="1">
        <v>2845619</v>
      </c>
      <c r="D150" s="7" t="str">
        <f t="shared" ref="D150:D172" si="56">IF($B150="N/A","N/A",IF(C150&gt;10,"No",IF(C150&lt;-10,"No","Yes")))</f>
        <v>N/A</v>
      </c>
      <c r="E150" s="1">
        <v>4071922</v>
      </c>
      <c r="F150" s="7" t="str">
        <f t="shared" ref="F150:F172" si="57">IF($B150="N/A","N/A",IF(E150&gt;10,"No",IF(E150&lt;-10,"No","Yes")))</f>
        <v>N/A</v>
      </c>
      <c r="G150" s="1">
        <v>4091807</v>
      </c>
      <c r="H150" s="7" t="str">
        <f t="shared" ref="H150:H172" si="58">IF($B150="N/A","N/A",IF(G150&gt;10,"No",IF(G150&lt;-10,"No","Yes")))</f>
        <v>N/A</v>
      </c>
      <c r="I150" s="8">
        <v>43.09</v>
      </c>
      <c r="J150" s="8">
        <v>0.48830000000000001</v>
      </c>
      <c r="K150" s="25" t="s">
        <v>736</v>
      </c>
      <c r="L150" s="91" t="str">
        <f t="shared" ref="L150:L172" si="59">IF(J150="Div by 0", "N/A", IF(K150="N/A","N/A", IF(J150&gt;VALUE(MID(K150,1,2)), "No", IF(J150&lt;-1*VALUE(MID(K150,1,2)), "No", "Yes"))))</f>
        <v>Yes</v>
      </c>
    </row>
    <row r="151" spans="1:12" x14ac:dyDescent="0.25">
      <c r="A151" s="122" t="s">
        <v>532</v>
      </c>
      <c r="B151" s="25" t="s">
        <v>213</v>
      </c>
      <c r="C151" s="1">
        <v>102179</v>
      </c>
      <c r="D151" s="7" t="str">
        <f t="shared" si="56"/>
        <v>N/A</v>
      </c>
      <c r="E151" s="1">
        <v>169552</v>
      </c>
      <c r="F151" s="7" t="str">
        <f t="shared" si="57"/>
        <v>N/A</v>
      </c>
      <c r="G151" s="1">
        <v>173292</v>
      </c>
      <c r="H151" s="7" t="str">
        <f t="shared" si="58"/>
        <v>N/A</v>
      </c>
      <c r="I151" s="8">
        <v>65.94</v>
      </c>
      <c r="J151" s="8">
        <v>2.206</v>
      </c>
      <c r="K151" s="25" t="s">
        <v>736</v>
      </c>
      <c r="L151" s="91" t="str">
        <f t="shared" si="59"/>
        <v>Yes</v>
      </c>
    </row>
    <row r="152" spans="1:12" x14ac:dyDescent="0.25">
      <c r="A152" s="122" t="s">
        <v>533</v>
      </c>
      <c r="B152" s="25" t="s">
        <v>213</v>
      </c>
      <c r="C152" s="1">
        <v>244861</v>
      </c>
      <c r="D152" s="7" t="str">
        <f t="shared" si="56"/>
        <v>N/A</v>
      </c>
      <c r="E152" s="1">
        <v>359775</v>
      </c>
      <c r="F152" s="7" t="str">
        <f t="shared" si="57"/>
        <v>N/A</v>
      </c>
      <c r="G152" s="1">
        <v>361044</v>
      </c>
      <c r="H152" s="7" t="str">
        <f t="shared" si="58"/>
        <v>N/A</v>
      </c>
      <c r="I152" s="8">
        <v>46.93</v>
      </c>
      <c r="J152" s="8">
        <v>0.35270000000000001</v>
      </c>
      <c r="K152" s="25" t="s">
        <v>736</v>
      </c>
      <c r="L152" s="91" t="str">
        <f t="shared" si="59"/>
        <v>Yes</v>
      </c>
    </row>
    <row r="153" spans="1:12" x14ac:dyDescent="0.25">
      <c r="A153" s="122" t="s">
        <v>534</v>
      </c>
      <c r="B153" s="25" t="s">
        <v>213</v>
      </c>
      <c r="C153" s="1">
        <v>2226331</v>
      </c>
      <c r="D153" s="7" t="str">
        <f t="shared" si="56"/>
        <v>N/A</v>
      </c>
      <c r="E153" s="1">
        <v>3110489</v>
      </c>
      <c r="F153" s="7" t="str">
        <f t="shared" si="57"/>
        <v>N/A</v>
      </c>
      <c r="G153" s="1">
        <v>3111491</v>
      </c>
      <c r="H153" s="7" t="str">
        <f t="shared" si="58"/>
        <v>N/A</v>
      </c>
      <c r="I153" s="8">
        <v>39.71</v>
      </c>
      <c r="J153" s="8">
        <v>3.2199999999999999E-2</v>
      </c>
      <c r="K153" s="25" t="s">
        <v>736</v>
      </c>
      <c r="L153" s="91" t="str">
        <f t="shared" si="59"/>
        <v>Yes</v>
      </c>
    </row>
    <row r="154" spans="1:12" x14ac:dyDescent="0.25">
      <c r="A154" s="122" t="s">
        <v>535</v>
      </c>
      <c r="B154" s="25" t="s">
        <v>213</v>
      </c>
      <c r="C154" s="1">
        <v>272248</v>
      </c>
      <c r="D154" s="7" t="str">
        <f t="shared" si="56"/>
        <v>N/A</v>
      </c>
      <c r="E154" s="1">
        <v>432106</v>
      </c>
      <c r="F154" s="7" t="str">
        <f t="shared" si="57"/>
        <v>N/A</v>
      </c>
      <c r="G154" s="1">
        <v>445980</v>
      </c>
      <c r="H154" s="7" t="str">
        <f t="shared" si="58"/>
        <v>N/A</v>
      </c>
      <c r="I154" s="8">
        <v>58.72</v>
      </c>
      <c r="J154" s="8">
        <v>3.2109999999999999</v>
      </c>
      <c r="K154" s="25" t="s">
        <v>736</v>
      </c>
      <c r="L154" s="91" t="str">
        <f t="shared" si="59"/>
        <v>Yes</v>
      </c>
    </row>
    <row r="155" spans="1:12" x14ac:dyDescent="0.25">
      <c r="A155" s="114" t="s">
        <v>536</v>
      </c>
      <c r="B155" s="3" t="s">
        <v>213</v>
      </c>
      <c r="C155" s="9">
        <v>60.611912963999998</v>
      </c>
      <c r="D155" s="5" t="str">
        <f t="shared" ref="D155:D159" si="60">IF($B155="N/A","N/A",IF(C155&lt;0,"No","Yes"))</f>
        <v>N/A</v>
      </c>
      <c r="E155" s="9">
        <v>85.680101992999994</v>
      </c>
      <c r="F155" s="5" t="str">
        <f t="shared" ref="F155:F159" si="61">IF($B155="N/A","N/A",IF(E155&lt;0,"No","Yes"))</f>
        <v>N/A</v>
      </c>
      <c r="G155" s="9">
        <v>86.425890632999995</v>
      </c>
      <c r="H155" s="5" t="str">
        <f t="shared" ref="H155:H159" si="62">IF($B155="N/A","N/A",IF(G155&lt;0,"No","Yes"))</f>
        <v>N/A</v>
      </c>
      <c r="I155" s="8">
        <v>41.36</v>
      </c>
      <c r="J155" s="8">
        <v>0.87039999999999995</v>
      </c>
      <c r="K155" s="25" t="s">
        <v>736</v>
      </c>
      <c r="L155" s="91" t="str">
        <f>IF(J155="Div by 0", "N/A", IF(OR(J155="N/A",K155="N/A"),"N/A", IF(J155&gt;VALUE(MID(K155,1,2)), "No", IF(J155&lt;-1*VALUE(MID(K155,1,2)), "No", "Yes"))))</f>
        <v>Yes</v>
      </c>
    </row>
    <row r="156" spans="1:12" x14ac:dyDescent="0.25">
      <c r="A156" s="114" t="s">
        <v>537</v>
      </c>
      <c r="B156" s="3" t="s">
        <v>213</v>
      </c>
      <c r="C156" s="9">
        <v>31.776819923000001</v>
      </c>
      <c r="D156" s="5" t="str">
        <f t="shared" si="60"/>
        <v>N/A</v>
      </c>
      <c r="E156" s="9">
        <v>51.436753713000002</v>
      </c>
      <c r="F156" s="5" t="str">
        <f t="shared" si="61"/>
        <v>N/A</v>
      </c>
      <c r="G156" s="9">
        <v>52.690437748999997</v>
      </c>
      <c r="H156" s="5" t="str">
        <f t="shared" si="62"/>
        <v>N/A</v>
      </c>
      <c r="I156" s="8">
        <v>61.87</v>
      </c>
      <c r="J156" s="8">
        <v>2.4369999999999998</v>
      </c>
      <c r="K156" s="3" t="s">
        <v>736</v>
      </c>
      <c r="L156" s="91" t="str">
        <f t="shared" ref="L156:L159" si="63">IF(J156="Div by 0", "N/A", IF(OR(J156="N/A",K156="N/A"),"N/A", IF(J156&gt;VALUE(MID(K156,1,2)), "No", IF(J156&lt;-1*VALUE(MID(K156,1,2)), "No", "Yes"))))</f>
        <v>Yes</v>
      </c>
    </row>
    <row r="157" spans="1:12" ht="25" x14ac:dyDescent="0.25">
      <c r="A157" s="114" t="s">
        <v>538</v>
      </c>
      <c r="B157" s="3" t="s">
        <v>213</v>
      </c>
      <c r="C157" s="9">
        <v>39.830599456999998</v>
      </c>
      <c r="D157" s="5" t="str">
        <f t="shared" si="60"/>
        <v>N/A</v>
      </c>
      <c r="E157" s="9">
        <v>57.013206812</v>
      </c>
      <c r="F157" s="5" t="str">
        <f t="shared" si="61"/>
        <v>N/A</v>
      </c>
      <c r="G157" s="9">
        <v>56.974142256999997</v>
      </c>
      <c r="H157" s="5" t="str">
        <f t="shared" si="62"/>
        <v>N/A</v>
      </c>
      <c r="I157" s="8">
        <v>43.14</v>
      </c>
      <c r="J157" s="8">
        <v>-6.9000000000000006E-2</v>
      </c>
      <c r="K157" s="3" t="s">
        <v>736</v>
      </c>
      <c r="L157" s="91" t="str">
        <f t="shared" si="63"/>
        <v>Yes</v>
      </c>
    </row>
    <row r="158" spans="1:12" x14ac:dyDescent="0.25">
      <c r="A158" s="114" t="s">
        <v>539</v>
      </c>
      <c r="B158" s="3" t="s">
        <v>213</v>
      </c>
      <c r="C158" s="9">
        <v>67.857408464000002</v>
      </c>
      <c r="D158" s="5" t="str">
        <f t="shared" si="60"/>
        <v>N/A</v>
      </c>
      <c r="E158" s="9">
        <v>94.382886065999998</v>
      </c>
      <c r="F158" s="5" t="str">
        <f t="shared" si="61"/>
        <v>N/A</v>
      </c>
      <c r="G158" s="9">
        <v>95.047235083999993</v>
      </c>
      <c r="H158" s="5" t="str">
        <f t="shared" si="62"/>
        <v>N/A</v>
      </c>
      <c r="I158" s="8">
        <v>39.090000000000003</v>
      </c>
      <c r="J158" s="8">
        <v>0.70389999999999997</v>
      </c>
      <c r="K158" s="3" t="s">
        <v>736</v>
      </c>
      <c r="L158" s="91" t="str">
        <f t="shared" si="63"/>
        <v>Yes</v>
      </c>
    </row>
    <row r="159" spans="1:12" x14ac:dyDescent="0.25">
      <c r="A159" s="114" t="s">
        <v>540</v>
      </c>
      <c r="B159" s="3" t="s">
        <v>213</v>
      </c>
      <c r="C159" s="9">
        <v>57.001679179999996</v>
      </c>
      <c r="D159" s="5" t="str">
        <f t="shared" si="60"/>
        <v>N/A</v>
      </c>
      <c r="E159" s="9">
        <v>87.084084047999994</v>
      </c>
      <c r="F159" s="5" t="str">
        <f t="shared" si="61"/>
        <v>N/A</v>
      </c>
      <c r="G159" s="9">
        <v>89.507845333000006</v>
      </c>
      <c r="H159" s="5" t="str">
        <f t="shared" si="62"/>
        <v>N/A</v>
      </c>
      <c r="I159" s="8">
        <v>52.77</v>
      </c>
      <c r="J159" s="8">
        <v>2.7829999999999999</v>
      </c>
      <c r="K159" s="3" t="s">
        <v>736</v>
      </c>
      <c r="L159" s="91" t="str">
        <f t="shared" si="63"/>
        <v>Yes</v>
      </c>
    </row>
    <row r="160" spans="1:12" ht="25" x14ac:dyDescent="0.25">
      <c r="A160" s="122" t="s">
        <v>541</v>
      </c>
      <c r="B160" s="25" t="s">
        <v>213</v>
      </c>
      <c r="C160" s="1">
        <v>1899652.3899000001</v>
      </c>
      <c r="D160" s="7" t="str">
        <f t="shared" si="56"/>
        <v>N/A</v>
      </c>
      <c r="E160" s="1">
        <v>2803962.2198000001</v>
      </c>
      <c r="F160" s="7" t="str">
        <f t="shared" si="57"/>
        <v>N/A</v>
      </c>
      <c r="G160" s="1">
        <v>2974410.9997999999</v>
      </c>
      <c r="H160" s="7" t="str">
        <f t="shared" si="58"/>
        <v>N/A</v>
      </c>
      <c r="I160" s="8">
        <v>47.6</v>
      </c>
      <c r="J160" s="8">
        <v>6.0789999999999997</v>
      </c>
      <c r="K160" s="25" t="s">
        <v>736</v>
      </c>
      <c r="L160" s="91" t="str">
        <f t="shared" si="59"/>
        <v>Yes</v>
      </c>
    </row>
    <row r="161" spans="1:12" x14ac:dyDescent="0.25">
      <c r="A161" s="122" t="s">
        <v>542</v>
      </c>
      <c r="B161" s="25" t="s">
        <v>213</v>
      </c>
      <c r="C161" s="10">
        <v>5694538757</v>
      </c>
      <c r="D161" s="7" t="str">
        <f t="shared" si="56"/>
        <v>N/A</v>
      </c>
      <c r="E161" s="10">
        <v>10483505879</v>
      </c>
      <c r="F161" s="7" t="str">
        <f t="shared" si="57"/>
        <v>N/A</v>
      </c>
      <c r="G161" s="10">
        <v>12308352731</v>
      </c>
      <c r="H161" s="7" t="str">
        <f t="shared" si="58"/>
        <v>N/A</v>
      </c>
      <c r="I161" s="8">
        <v>84.1</v>
      </c>
      <c r="J161" s="8">
        <v>17.41</v>
      </c>
      <c r="K161" s="25" t="s">
        <v>736</v>
      </c>
      <c r="L161" s="91" t="str">
        <f t="shared" si="59"/>
        <v>Yes</v>
      </c>
    </row>
    <row r="162" spans="1:12" x14ac:dyDescent="0.25">
      <c r="A162" s="122" t="s">
        <v>1275</v>
      </c>
      <c r="B162" s="25" t="s">
        <v>213</v>
      </c>
      <c r="C162" s="10">
        <v>2001.1599434</v>
      </c>
      <c r="D162" s="7" t="str">
        <f t="shared" si="56"/>
        <v>N/A</v>
      </c>
      <c r="E162" s="10">
        <v>2574.5841593</v>
      </c>
      <c r="F162" s="7" t="str">
        <f t="shared" si="57"/>
        <v>N/A</v>
      </c>
      <c r="G162" s="10">
        <v>3008.0482121999999</v>
      </c>
      <c r="H162" s="7" t="str">
        <f t="shared" si="58"/>
        <v>N/A</v>
      </c>
      <c r="I162" s="8">
        <v>28.65</v>
      </c>
      <c r="J162" s="8">
        <v>16.84</v>
      </c>
      <c r="K162" s="25" t="s">
        <v>736</v>
      </c>
      <c r="L162" s="91" t="str">
        <f t="shared" si="59"/>
        <v>Yes</v>
      </c>
    </row>
    <row r="163" spans="1:12" ht="25" x14ac:dyDescent="0.25">
      <c r="A163" s="122" t="s">
        <v>1276</v>
      </c>
      <c r="B163" s="25" t="s">
        <v>213</v>
      </c>
      <c r="C163" s="10">
        <v>4547.1002749999998</v>
      </c>
      <c r="D163" s="7" t="str">
        <f t="shared" si="56"/>
        <v>N/A</v>
      </c>
      <c r="E163" s="10">
        <v>6056.7016608000004</v>
      </c>
      <c r="F163" s="7" t="str">
        <f t="shared" si="57"/>
        <v>N/A</v>
      </c>
      <c r="G163" s="10">
        <v>7300.1825705000001</v>
      </c>
      <c r="H163" s="7" t="str">
        <f t="shared" si="58"/>
        <v>N/A</v>
      </c>
      <c r="I163" s="8">
        <v>33.200000000000003</v>
      </c>
      <c r="J163" s="8">
        <v>20.53</v>
      </c>
      <c r="K163" s="25" t="s">
        <v>736</v>
      </c>
      <c r="L163" s="91" t="str">
        <f t="shared" si="59"/>
        <v>Yes</v>
      </c>
    </row>
    <row r="164" spans="1:12" ht="25" x14ac:dyDescent="0.25">
      <c r="A164" s="122" t="s">
        <v>1277</v>
      </c>
      <c r="B164" s="25" t="s">
        <v>213</v>
      </c>
      <c r="C164" s="10">
        <v>5331.4914257</v>
      </c>
      <c r="D164" s="7" t="str">
        <f t="shared" si="56"/>
        <v>N/A</v>
      </c>
      <c r="E164" s="10">
        <v>9091.1403683000008</v>
      </c>
      <c r="F164" s="7" t="str">
        <f t="shared" si="57"/>
        <v>N/A</v>
      </c>
      <c r="G164" s="10">
        <v>11179.589255000001</v>
      </c>
      <c r="H164" s="7" t="str">
        <f t="shared" si="58"/>
        <v>N/A</v>
      </c>
      <c r="I164" s="8">
        <v>70.52</v>
      </c>
      <c r="J164" s="8">
        <v>22.97</v>
      </c>
      <c r="K164" s="25" t="s">
        <v>736</v>
      </c>
      <c r="L164" s="91" t="str">
        <f t="shared" si="59"/>
        <v>Yes</v>
      </c>
    </row>
    <row r="165" spans="1:12" ht="25" x14ac:dyDescent="0.25">
      <c r="A165" s="122" t="s">
        <v>1278</v>
      </c>
      <c r="B165" s="25" t="s">
        <v>213</v>
      </c>
      <c r="C165" s="10">
        <v>1501.1689097000001</v>
      </c>
      <c r="D165" s="7" t="str">
        <f t="shared" si="56"/>
        <v>N/A</v>
      </c>
      <c r="E165" s="10">
        <v>1673.315253</v>
      </c>
      <c r="F165" s="7" t="str">
        <f t="shared" si="57"/>
        <v>N/A</v>
      </c>
      <c r="G165" s="10">
        <v>1895.8805917</v>
      </c>
      <c r="H165" s="7" t="str">
        <f t="shared" si="58"/>
        <v>N/A</v>
      </c>
      <c r="I165" s="8">
        <v>11.47</v>
      </c>
      <c r="J165" s="8">
        <v>13.3</v>
      </c>
      <c r="K165" s="25" t="s">
        <v>736</v>
      </c>
      <c r="L165" s="91" t="str">
        <f t="shared" si="59"/>
        <v>Yes</v>
      </c>
    </row>
    <row r="166" spans="1:12" ht="25" x14ac:dyDescent="0.25">
      <c r="A166" s="122" t="s">
        <v>1279</v>
      </c>
      <c r="B166" s="25" t="s">
        <v>213</v>
      </c>
      <c r="C166" s="10">
        <v>2139.0327788999998</v>
      </c>
      <c r="D166" s="7" t="str">
        <f t="shared" si="56"/>
        <v>N/A</v>
      </c>
      <c r="E166" s="10">
        <v>2270.2445349</v>
      </c>
      <c r="F166" s="7" t="str">
        <f t="shared" si="57"/>
        <v>N/A</v>
      </c>
      <c r="G166" s="10">
        <v>2484.3052871999998</v>
      </c>
      <c r="H166" s="7" t="str">
        <f t="shared" si="58"/>
        <v>N/A</v>
      </c>
      <c r="I166" s="8">
        <v>6.1340000000000003</v>
      </c>
      <c r="J166" s="8">
        <v>9.4290000000000003</v>
      </c>
      <c r="K166" s="25" t="s">
        <v>736</v>
      </c>
      <c r="L166" s="91" t="str">
        <f t="shared" si="59"/>
        <v>Yes</v>
      </c>
    </row>
    <row r="167" spans="1:12" x14ac:dyDescent="0.25">
      <c r="A167" s="148" t="s">
        <v>543</v>
      </c>
      <c r="B167" s="21" t="s">
        <v>213</v>
      </c>
      <c r="C167" s="26">
        <v>4398162777</v>
      </c>
      <c r="D167" s="7" t="str">
        <f t="shared" si="56"/>
        <v>N/A</v>
      </c>
      <c r="E167" s="26">
        <v>3322212247</v>
      </c>
      <c r="F167" s="7" t="str">
        <f t="shared" si="57"/>
        <v>N/A</v>
      </c>
      <c r="G167" s="26">
        <v>2061020919</v>
      </c>
      <c r="H167" s="7" t="str">
        <f t="shared" si="58"/>
        <v>N/A</v>
      </c>
      <c r="I167" s="8">
        <v>-24.5</v>
      </c>
      <c r="J167" s="8">
        <v>-38</v>
      </c>
      <c r="K167" s="25" t="s">
        <v>736</v>
      </c>
      <c r="L167" s="91" t="str">
        <f t="shared" si="59"/>
        <v>No</v>
      </c>
    </row>
    <row r="168" spans="1:12" x14ac:dyDescent="0.25">
      <c r="A168" s="148" t="s">
        <v>1280</v>
      </c>
      <c r="B168" s="21" t="s">
        <v>213</v>
      </c>
      <c r="C168" s="26">
        <v>1545.5908809</v>
      </c>
      <c r="D168" s="7" t="str">
        <f t="shared" si="56"/>
        <v>N/A</v>
      </c>
      <c r="E168" s="26">
        <v>815.88307610000004</v>
      </c>
      <c r="F168" s="7" t="str">
        <f t="shared" si="57"/>
        <v>N/A</v>
      </c>
      <c r="G168" s="26">
        <v>503.69455816999999</v>
      </c>
      <c r="H168" s="7" t="str">
        <f t="shared" si="58"/>
        <v>N/A</v>
      </c>
      <c r="I168" s="8">
        <v>-47.2</v>
      </c>
      <c r="J168" s="8">
        <v>-38.299999999999997</v>
      </c>
      <c r="K168" s="25" t="s">
        <v>736</v>
      </c>
      <c r="L168" s="91" t="str">
        <f t="shared" si="59"/>
        <v>No</v>
      </c>
    </row>
    <row r="169" spans="1:12" ht="25" x14ac:dyDescent="0.25">
      <c r="A169" s="148" t="s">
        <v>1281</v>
      </c>
      <c r="B169" s="25" t="s">
        <v>213</v>
      </c>
      <c r="C169" s="10">
        <v>1661.7928244</v>
      </c>
      <c r="D169" s="7" t="str">
        <f t="shared" si="56"/>
        <v>N/A</v>
      </c>
      <c r="E169" s="10">
        <v>1766.7090037</v>
      </c>
      <c r="F169" s="7" t="str">
        <f t="shared" si="57"/>
        <v>N/A</v>
      </c>
      <c r="G169" s="10">
        <v>1195.9741650000001</v>
      </c>
      <c r="H169" s="7" t="str">
        <f t="shared" si="58"/>
        <v>N/A</v>
      </c>
      <c r="I169" s="8">
        <v>6.3129999999999997</v>
      </c>
      <c r="J169" s="8">
        <v>-32.299999999999997</v>
      </c>
      <c r="K169" s="25" t="s">
        <v>736</v>
      </c>
      <c r="L169" s="91" t="str">
        <f t="shared" si="59"/>
        <v>No</v>
      </c>
    </row>
    <row r="170" spans="1:12" ht="25" x14ac:dyDescent="0.25">
      <c r="A170" s="148" t="s">
        <v>1282</v>
      </c>
      <c r="B170" s="25" t="s">
        <v>213</v>
      </c>
      <c r="C170" s="10">
        <v>6602.8643884000003</v>
      </c>
      <c r="D170" s="7" t="str">
        <f t="shared" si="56"/>
        <v>N/A</v>
      </c>
      <c r="E170" s="10">
        <v>3689.7711097000001</v>
      </c>
      <c r="F170" s="7" t="str">
        <f t="shared" si="57"/>
        <v>N/A</v>
      </c>
      <c r="G170" s="10">
        <v>2262.9846610999998</v>
      </c>
      <c r="H170" s="7" t="str">
        <f t="shared" si="58"/>
        <v>N/A</v>
      </c>
      <c r="I170" s="8">
        <v>-44.1</v>
      </c>
      <c r="J170" s="8">
        <v>-38.700000000000003</v>
      </c>
      <c r="K170" s="25" t="s">
        <v>736</v>
      </c>
      <c r="L170" s="91" t="str">
        <f t="shared" si="59"/>
        <v>No</v>
      </c>
    </row>
    <row r="171" spans="1:12" ht="25" x14ac:dyDescent="0.25">
      <c r="A171" s="148" t="s">
        <v>1283</v>
      </c>
      <c r="B171" s="25" t="s">
        <v>213</v>
      </c>
      <c r="C171" s="10">
        <v>1039.3888766</v>
      </c>
      <c r="D171" s="7" t="str">
        <f t="shared" si="56"/>
        <v>N/A</v>
      </c>
      <c r="E171" s="10">
        <v>456.81039412000001</v>
      </c>
      <c r="F171" s="7" t="str">
        <f t="shared" si="57"/>
        <v>N/A</v>
      </c>
      <c r="G171" s="10">
        <v>268.85997580999998</v>
      </c>
      <c r="H171" s="7" t="str">
        <f t="shared" si="58"/>
        <v>N/A</v>
      </c>
      <c r="I171" s="8">
        <v>-56.1</v>
      </c>
      <c r="J171" s="8">
        <v>-41.1</v>
      </c>
      <c r="K171" s="25" t="s">
        <v>736</v>
      </c>
      <c r="L171" s="91" t="str">
        <f t="shared" si="59"/>
        <v>No</v>
      </c>
    </row>
    <row r="172" spans="1:12" ht="25" x14ac:dyDescent="0.25">
      <c r="A172" s="148" t="s">
        <v>1284</v>
      </c>
      <c r="B172" s="25" t="s">
        <v>213</v>
      </c>
      <c r="C172" s="10">
        <v>1092.9549308000001</v>
      </c>
      <c r="D172" s="7" t="str">
        <f t="shared" si="56"/>
        <v>N/A</v>
      </c>
      <c r="E172" s="10">
        <v>634.73336403999997</v>
      </c>
      <c r="F172" s="7" t="str">
        <f t="shared" si="57"/>
        <v>N/A</v>
      </c>
      <c r="G172" s="10">
        <v>448.84464550000001</v>
      </c>
      <c r="H172" s="7" t="str">
        <f t="shared" si="58"/>
        <v>N/A</v>
      </c>
      <c r="I172" s="8">
        <v>-41.9</v>
      </c>
      <c r="J172" s="8">
        <v>-29.3</v>
      </c>
      <c r="K172" s="25" t="s">
        <v>736</v>
      </c>
      <c r="L172" s="91" t="str">
        <f t="shared" si="59"/>
        <v>Yes</v>
      </c>
    </row>
    <row r="173" spans="1:12" ht="25" x14ac:dyDescent="0.25">
      <c r="A173" s="114" t="s">
        <v>544</v>
      </c>
      <c r="B173" s="82" t="s">
        <v>213</v>
      </c>
      <c r="C173" s="83">
        <v>794653006</v>
      </c>
      <c r="D173" s="78" t="str">
        <f>IF($B173="N/A","N/A",IF(C173&gt;10,"No",IF(C173&lt;-10,"No","Yes")))</f>
        <v>N/A</v>
      </c>
      <c r="E173" s="83">
        <v>740451851</v>
      </c>
      <c r="F173" s="78" t="str">
        <f>IF($B173="N/A","N/A",IF(E173&gt;10,"No",IF(E173&lt;-10,"No","Yes")))</f>
        <v>N/A</v>
      </c>
      <c r="G173" s="83">
        <v>520123370</v>
      </c>
      <c r="H173" s="78" t="str">
        <f>IF($B173="N/A","N/A",IF(G173&gt;10,"No",IF(G173&lt;-10,"No","Yes")))</f>
        <v>N/A</v>
      </c>
      <c r="I173" s="79">
        <v>-6.82</v>
      </c>
      <c r="J173" s="79">
        <v>-29.8</v>
      </c>
      <c r="K173" s="80" t="s">
        <v>736</v>
      </c>
      <c r="L173" s="93" t="str">
        <f>IF(J173="Div by 0", "N/A", IF(K173="N/A","N/A", IF(J173&gt;VALUE(MID(K173,1,2)), "No", IF(J173&lt;-1*VALUE(MID(K173,1,2)), "No", "Yes"))))</f>
        <v>Yes</v>
      </c>
    </row>
    <row r="174" spans="1:12" ht="25" x14ac:dyDescent="0.25">
      <c r="A174" s="114" t="s">
        <v>1285</v>
      </c>
      <c r="B174" s="25" t="s">
        <v>213</v>
      </c>
      <c r="C174" s="10">
        <v>129212901</v>
      </c>
      <c r="D174" s="7" t="str">
        <f t="shared" ref="D174:D181" si="64">IF($B174="N/A","N/A",IF(C174&gt;10,"No",IF(C174&lt;-10,"No","Yes")))</f>
        <v>N/A</v>
      </c>
      <c r="E174" s="10">
        <v>226438557</v>
      </c>
      <c r="F174" s="7" t="str">
        <f t="shared" ref="F174:F181" si="65">IF($B174="N/A","N/A",IF(E174&gt;10,"No",IF(E174&lt;-10,"No","Yes")))</f>
        <v>N/A</v>
      </c>
      <c r="G174" s="10">
        <v>227709540</v>
      </c>
      <c r="H174" s="7" t="str">
        <f t="shared" ref="H174:H181" si="66">IF($B174="N/A","N/A",IF(G174&gt;10,"No",IF(G174&lt;-10,"No","Yes")))</f>
        <v>N/A</v>
      </c>
      <c r="I174" s="8">
        <v>75.239999999999995</v>
      </c>
      <c r="J174" s="8">
        <v>0.56130000000000002</v>
      </c>
      <c r="K174" s="25" t="s">
        <v>736</v>
      </c>
      <c r="L174" s="91" t="str">
        <f t="shared" ref="L174:L181" si="67">IF(J174="Div by 0", "N/A", IF(K174="N/A","N/A", IF(J174&gt;VALUE(MID(K174,1,2)), "No", IF(J174&lt;-1*VALUE(MID(K174,1,2)), "No", "Yes"))))</f>
        <v>Yes</v>
      </c>
    </row>
    <row r="175" spans="1:12" ht="25" x14ac:dyDescent="0.25">
      <c r="A175" s="114" t="s">
        <v>545</v>
      </c>
      <c r="B175" s="25" t="s">
        <v>213</v>
      </c>
      <c r="C175" s="10">
        <v>1434906813</v>
      </c>
      <c r="D175" s="7" t="str">
        <f t="shared" si="64"/>
        <v>N/A</v>
      </c>
      <c r="E175" s="10">
        <v>546078788</v>
      </c>
      <c r="F175" s="7" t="str">
        <f t="shared" si="65"/>
        <v>N/A</v>
      </c>
      <c r="G175" s="10">
        <v>107464357</v>
      </c>
      <c r="H175" s="7" t="str">
        <f t="shared" si="66"/>
        <v>N/A</v>
      </c>
      <c r="I175" s="8">
        <v>-61.9</v>
      </c>
      <c r="J175" s="8">
        <v>-80.3</v>
      </c>
      <c r="K175" s="25" t="s">
        <v>736</v>
      </c>
      <c r="L175" s="91" t="str">
        <f t="shared" si="67"/>
        <v>No</v>
      </c>
    </row>
    <row r="176" spans="1:12" ht="25" x14ac:dyDescent="0.25">
      <c r="A176" s="114" t="s">
        <v>510</v>
      </c>
      <c r="B176" s="25" t="s">
        <v>213</v>
      </c>
      <c r="C176" s="10">
        <v>2039390057</v>
      </c>
      <c r="D176" s="7" t="str">
        <f t="shared" si="64"/>
        <v>N/A</v>
      </c>
      <c r="E176" s="10">
        <v>1809243051</v>
      </c>
      <c r="F176" s="7" t="str">
        <f t="shared" si="65"/>
        <v>N/A</v>
      </c>
      <c r="G176" s="10">
        <v>1205723652</v>
      </c>
      <c r="H176" s="7" t="str">
        <f t="shared" si="66"/>
        <v>N/A</v>
      </c>
      <c r="I176" s="8">
        <v>-11.3</v>
      </c>
      <c r="J176" s="8">
        <v>-33.4</v>
      </c>
      <c r="K176" s="25" t="s">
        <v>736</v>
      </c>
      <c r="L176" s="91" t="str">
        <f t="shared" si="67"/>
        <v>No</v>
      </c>
    </row>
    <row r="177" spans="1:12" ht="25" x14ac:dyDescent="0.25">
      <c r="A177" s="114" t="s">
        <v>511</v>
      </c>
      <c r="B177" s="25" t="s">
        <v>213</v>
      </c>
      <c r="C177" s="10">
        <v>279.25488479000001</v>
      </c>
      <c r="D177" s="7" t="str">
        <f t="shared" si="64"/>
        <v>N/A</v>
      </c>
      <c r="E177" s="10">
        <v>181.84332878000001</v>
      </c>
      <c r="F177" s="7" t="str">
        <f t="shared" si="65"/>
        <v>N/A</v>
      </c>
      <c r="G177" s="10">
        <v>127.11336824999999</v>
      </c>
      <c r="H177" s="7" t="str">
        <f t="shared" si="66"/>
        <v>N/A</v>
      </c>
      <c r="I177" s="8">
        <v>-34.9</v>
      </c>
      <c r="J177" s="8">
        <v>-30.1</v>
      </c>
      <c r="K177" s="25" t="s">
        <v>736</v>
      </c>
      <c r="L177" s="91" t="str">
        <f t="shared" si="67"/>
        <v>No</v>
      </c>
    </row>
    <row r="178" spans="1:12" ht="25" x14ac:dyDescent="0.25">
      <c r="A178" s="114" t="s">
        <v>1286</v>
      </c>
      <c r="B178" s="21" t="s">
        <v>213</v>
      </c>
      <c r="C178" s="26">
        <v>45.407660337000003</v>
      </c>
      <c r="D178" s="7" t="str">
        <f t="shared" si="64"/>
        <v>N/A</v>
      </c>
      <c r="E178" s="26">
        <v>55.609748173</v>
      </c>
      <c r="F178" s="7" t="str">
        <f t="shared" si="65"/>
        <v>N/A</v>
      </c>
      <c r="G178" s="26">
        <v>55.650117418000001</v>
      </c>
      <c r="H178" s="7" t="str">
        <f t="shared" si="66"/>
        <v>N/A</v>
      </c>
      <c r="I178" s="8">
        <v>22.47</v>
      </c>
      <c r="J178" s="8">
        <v>7.2599999999999998E-2</v>
      </c>
      <c r="K178" s="25" t="s">
        <v>736</v>
      </c>
      <c r="L178" s="91" t="str">
        <f t="shared" si="67"/>
        <v>Yes</v>
      </c>
    </row>
    <row r="179" spans="1:12" ht="25" x14ac:dyDescent="0.25">
      <c r="A179" s="114" t="s">
        <v>512</v>
      </c>
      <c r="B179" s="21" t="s">
        <v>213</v>
      </c>
      <c r="C179" s="26">
        <v>504.25120614999997</v>
      </c>
      <c r="D179" s="7" t="str">
        <f t="shared" si="64"/>
        <v>N/A</v>
      </c>
      <c r="E179" s="26">
        <v>134.10836159999999</v>
      </c>
      <c r="F179" s="7" t="str">
        <f t="shared" si="65"/>
        <v>N/A</v>
      </c>
      <c r="G179" s="26">
        <v>26.263300542</v>
      </c>
      <c r="H179" s="7" t="str">
        <f t="shared" si="66"/>
        <v>N/A</v>
      </c>
      <c r="I179" s="8">
        <v>-73.400000000000006</v>
      </c>
      <c r="J179" s="8">
        <v>-80.400000000000006</v>
      </c>
      <c r="K179" s="25" t="s">
        <v>736</v>
      </c>
      <c r="L179" s="91" t="str">
        <f t="shared" si="67"/>
        <v>No</v>
      </c>
    </row>
    <row r="180" spans="1:12" ht="25" x14ac:dyDescent="0.25">
      <c r="A180" s="114" t="s">
        <v>513</v>
      </c>
      <c r="B180" s="21" t="s">
        <v>213</v>
      </c>
      <c r="C180" s="26">
        <v>716.67712964999998</v>
      </c>
      <c r="D180" s="7" t="str">
        <f t="shared" si="64"/>
        <v>N/A</v>
      </c>
      <c r="E180" s="26">
        <v>444.32163754999999</v>
      </c>
      <c r="F180" s="7" t="str">
        <f t="shared" si="65"/>
        <v>N/A</v>
      </c>
      <c r="G180" s="26">
        <v>294.66777195999998</v>
      </c>
      <c r="H180" s="7" t="str">
        <f t="shared" si="66"/>
        <v>N/A</v>
      </c>
      <c r="I180" s="8">
        <v>-38</v>
      </c>
      <c r="J180" s="8">
        <v>-33.700000000000003</v>
      </c>
      <c r="K180" s="25" t="s">
        <v>736</v>
      </c>
      <c r="L180" s="91" t="str">
        <f t="shared" si="67"/>
        <v>No</v>
      </c>
    </row>
    <row r="181" spans="1:12" ht="25" x14ac:dyDescent="0.25">
      <c r="A181" s="114" t="s">
        <v>1638</v>
      </c>
      <c r="B181" s="25" t="s">
        <v>213</v>
      </c>
      <c r="C181" s="9">
        <v>76.844756799999999</v>
      </c>
      <c r="D181" s="7" t="str">
        <f t="shared" si="64"/>
        <v>N/A</v>
      </c>
      <c r="E181" s="9">
        <v>85.398124030999995</v>
      </c>
      <c r="F181" s="7" t="str">
        <f t="shared" si="65"/>
        <v>N/A</v>
      </c>
      <c r="G181" s="9">
        <v>86.904416557000005</v>
      </c>
      <c r="H181" s="7" t="str">
        <f t="shared" si="66"/>
        <v>N/A</v>
      </c>
      <c r="I181" s="8">
        <v>11.13</v>
      </c>
      <c r="J181" s="8">
        <v>1.764</v>
      </c>
      <c r="K181" s="25" t="s">
        <v>736</v>
      </c>
      <c r="L181" s="91" t="str">
        <f t="shared" si="67"/>
        <v>Yes</v>
      </c>
    </row>
    <row r="182" spans="1:12" ht="25" x14ac:dyDescent="0.25">
      <c r="A182" s="114" t="s">
        <v>1639</v>
      </c>
      <c r="B182" s="84" t="s">
        <v>213</v>
      </c>
      <c r="C182" s="85">
        <v>39.207664979999997</v>
      </c>
      <c r="D182" s="81" t="str">
        <f t="shared" ref="D182" si="68">IF($B182="N/A","N/A",IF(C182&lt;0,"No","Yes"))</f>
        <v>N/A</v>
      </c>
      <c r="E182" s="85">
        <v>65.870057563000003</v>
      </c>
      <c r="F182" s="81" t="str">
        <f t="shared" ref="F182" si="69">IF($B182="N/A","N/A",IF(E182&lt;0,"No","Yes"))</f>
        <v>N/A</v>
      </c>
      <c r="G182" s="85">
        <v>63.734621333</v>
      </c>
      <c r="H182" s="81" t="str">
        <f t="shared" ref="H182" si="70">IF($B182="N/A","N/A",IF(G182&lt;0,"No","Yes"))</f>
        <v>N/A</v>
      </c>
      <c r="I182" s="79">
        <v>68</v>
      </c>
      <c r="J182" s="79">
        <v>-3.24</v>
      </c>
      <c r="K182" s="84" t="s">
        <v>736</v>
      </c>
      <c r="L182" s="93" t="str">
        <f t="shared" ref="L182" si="71">IF(J182="Div by 0", "N/A", IF(OR(J182="N/A",K182="N/A"),"N/A", IF(J182&gt;VALUE(MID(K182,1,2)), "No", IF(J182&lt;-1*VALUE(MID(K182,1,2)), "No", "Yes"))))</f>
        <v>Yes</v>
      </c>
    </row>
    <row r="183" spans="1:12" ht="25" x14ac:dyDescent="0.25">
      <c r="A183" s="114" t="s">
        <v>1640</v>
      </c>
      <c r="B183" s="3" t="s">
        <v>213</v>
      </c>
      <c r="C183" s="9">
        <v>66.110568853000004</v>
      </c>
      <c r="D183" s="5" t="str">
        <f t="shared" ref="D183:D185" si="72">IF($B183="N/A","N/A",IF(C183&lt;0,"No","Yes"))</f>
        <v>N/A</v>
      </c>
      <c r="E183" s="9">
        <v>84.502536307</v>
      </c>
      <c r="F183" s="5" t="str">
        <f t="shared" ref="F183:F185" si="73">IF($B183="N/A","N/A",IF(E183&lt;0,"No","Yes"))</f>
        <v>N/A</v>
      </c>
      <c r="G183" s="9">
        <v>83.937137856000007</v>
      </c>
      <c r="H183" s="5" t="str">
        <f t="shared" ref="H183:H185" si="74">IF($B183="N/A","N/A",IF(G183&lt;0,"No","Yes"))</f>
        <v>N/A</v>
      </c>
      <c r="I183" s="8">
        <v>27.82</v>
      </c>
      <c r="J183" s="8">
        <v>-0.66900000000000004</v>
      </c>
      <c r="K183" s="3" t="s">
        <v>736</v>
      </c>
      <c r="L183" s="91" t="str">
        <f t="shared" ref="L183:L213" si="75">IF(J183="Div by 0", "N/A", IF(OR(J183="N/A",K183="N/A"),"N/A", IF(J183&gt;VALUE(MID(K183,1,2)), "No", IF(J183&lt;-1*VALUE(MID(K183,1,2)), "No", "Yes"))))</f>
        <v>Yes</v>
      </c>
    </row>
    <row r="184" spans="1:12" ht="25" x14ac:dyDescent="0.25">
      <c r="A184" s="114" t="s">
        <v>1641</v>
      </c>
      <c r="B184" s="3" t="s">
        <v>213</v>
      </c>
      <c r="C184" s="9">
        <v>79.250345073999995</v>
      </c>
      <c r="D184" s="5" t="str">
        <f t="shared" si="72"/>
        <v>N/A</v>
      </c>
      <c r="E184" s="9">
        <v>86.773526606000004</v>
      </c>
      <c r="F184" s="5" t="str">
        <f t="shared" si="73"/>
        <v>N/A</v>
      </c>
      <c r="G184" s="9">
        <v>88.785119417000004</v>
      </c>
      <c r="H184" s="5" t="str">
        <f t="shared" si="74"/>
        <v>N/A</v>
      </c>
      <c r="I184" s="8">
        <v>9.4930000000000003</v>
      </c>
      <c r="J184" s="8">
        <v>2.3180000000000001</v>
      </c>
      <c r="K184" s="3" t="s">
        <v>736</v>
      </c>
      <c r="L184" s="91" t="str">
        <f t="shared" si="75"/>
        <v>Yes</v>
      </c>
    </row>
    <row r="185" spans="1:12" ht="25" x14ac:dyDescent="0.25">
      <c r="A185" s="114" t="s">
        <v>1642</v>
      </c>
      <c r="B185" s="3" t="s">
        <v>213</v>
      </c>
      <c r="C185" s="9">
        <v>80.953028121000003</v>
      </c>
      <c r="D185" s="5" t="str">
        <f t="shared" si="72"/>
        <v>N/A</v>
      </c>
      <c r="E185" s="9">
        <v>83.905569467000007</v>
      </c>
      <c r="F185" s="5" t="str">
        <f t="shared" si="73"/>
        <v>N/A</v>
      </c>
      <c r="G185" s="9">
        <v>85.188349252999998</v>
      </c>
      <c r="H185" s="5" t="str">
        <f t="shared" si="74"/>
        <v>N/A</v>
      </c>
      <c r="I185" s="8">
        <v>3.6469999999999998</v>
      </c>
      <c r="J185" s="8">
        <v>1.5289999999999999</v>
      </c>
      <c r="K185" s="3" t="s">
        <v>736</v>
      </c>
      <c r="L185" s="91" t="str">
        <f t="shared" si="75"/>
        <v>Yes</v>
      </c>
    </row>
    <row r="186" spans="1:12" ht="25" x14ac:dyDescent="0.25">
      <c r="A186" s="114" t="s">
        <v>1644</v>
      </c>
      <c r="B186" s="80" t="s">
        <v>213</v>
      </c>
      <c r="C186" s="85">
        <v>6.9680445625000003</v>
      </c>
      <c r="D186" s="78" t="str">
        <f>IF($B186="N/A","N/A",IF(C186&gt;10,"No",IF(C186&lt;-10,"No","Yes")))</f>
        <v>N/A</v>
      </c>
      <c r="E186" s="85">
        <v>8.1791596204000001</v>
      </c>
      <c r="F186" s="78" t="str">
        <f>IF($B186="N/A","N/A",IF(E186&gt;10,"No",IF(E186&lt;-10,"No","Yes")))</f>
        <v>N/A</v>
      </c>
      <c r="G186" s="85">
        <v>8.7821590802999996</v>
      </c>
      <c r="H186" s="78" t="str">
        <f>IF($B186="N/A","N/A",IF(G186&gt;10,"No",IF(G186&lt;-10,"No","Yes")))</f>
        <v>N/A</v>
      </c>
      <c r="I186" s="79">
        <v>17.38</v>
      </c>
      <c r="J186" s="79">
        <v>7.3719999999999999</v>
      </c>
      <c r="K186" s="80" t="s">
        <v>736</v>
      </c>
      <c r="L186" s="91" t="str">
        <f t="shared" si="75"/>
        <v>Yes</v>
      </c>
    </row>
    <row r="187" spans="1:12" ht="25" x14ac:dyDescent="0.25">
      <c r="A187" s="114" t="s">
        <v>1645</v>
      </c>
      <c r="B187" s="21" t="s">
        <v>213</v>
      </c>
      <c r="C187" s="9">
        <v>4.2170089999999999E-4</v>
      </c>
      <c r="D187" s="7" t="str">
        <f t="shared" ref="D187:D213" si="76">IF($B187="N/A","N/A",IF(C187&gt;10,"No",IF(C187&lt;-10,"No","Yes")))</f>
        <v>N/A</v>
      </c>
      <c r="E187" s="9">
        <v>7.3675299999999996E-5</v>
      </c>
      <c r="F187" s="7" t="str">
        <f t="shared" ref="F187:F213" si="77">IF($B187="N/A","N/A",IF(E187&gt;10,"No",IF(E187&lt;-10,"No","Yes")))</f>
        <v>N/A</v>
      </c>
      <c r="G187" s="9">
        <v>2.6882989999999998E-4</v>
      </c>
      <c r="H187" s="7" t="str">
        <f t="shared" ref="H187:H213" si="78">IF($B187="N/A","N/A",IF(G187&gt;10,"No",IF(G187&lt;-10,"No","Yes")))</f>
        <v>N/A</v>
      </c>
      <c r="I187" s="8">
        <v>-82.5</v>
      </c>
      <c r="J187" s="8">
        <v>264.89999999999998</v>
      </c>
      <c r="K187" s="25" t="s">
        <v>736</v>
      </c>
      <c r="L187" s="91" t="str">
        <f t="shared" si="75"/>
        <v>No</v>
      </c>
    </row>
    <row r="188" spans="1:12" ht="25" x14ac:dyDescent="0.25">
      <c r="A188" s="114" t="s">
        <v>1646</v>
      </c>
      <c r="B188" s="21" t="s">
        <v>213</v>
      </c>
      <c r="C188" s="9">
        <v>0.267604342</v>
      </c>
      <c r="D188" s="7" t="str">
        <f t="shared" si="76"/>
        <v>N/A</v>
      </c>
      <c r="E188" s="9">
        <v>0.24826114060000001</v>
      </c>
      <c r="F188" s="7" t="str">
        <f t="shared" si="77"/>
        <v>N/A</v>
      </c>
      <c r="G188" s="9">
        <v>0.2834444538</v>
      </c>
      <c r="H188" s="7" t="str">
        <f t="shared" si="78"/>
        <v>N/A</v>
      </c>
      <c r="I188" s="8">
        <v>-7.23</v>
      </c>
      <c r="J188" s="8">
        <v>14.17</v>
      </c>
      <c r="K188" s="25" t="s">
        <v>736</v>
      </c>
      <c r="L188" s="91" t="str">
        <f t="shared" si="75"/>
        <v>Yes</v>
      </c>
    </row>
    <row r="189" spans="1:12" ht="25" x14ac:dyDescent="0.25">
      <c r="A189" s="114" t="s">
        <v>1647</v>
      </c>
      <c r="B189" s="21" t="s">
        <v>213</v>
      </c>
      <c r="C189" s="9">
        <v>1.7922286999999999E-3</v>
      </c>
      <c r="D189" s="7" t="str">
        <f t="shared" si="76"/>
        <v>N/A</v>
      </c>
      <c r="E189" s="9">
        <v>2.7259853999999999E-3</v>
      </c>
      <c r="F189" s="7" t="str">
        <f t="shared" si="77"/>
        <v>N/A</v>
      </c>
      <c r="G189" s="9">
        <v>2.8593723999999999E-3</v>
      </c>
      <c r="H189" s="7" t="str">
        <f t="shared" si="78"/>
        <v>N/A</v>
      </c>
      <c r="I189" s="8">
        <v>52.1</v>
      </c>
      <c r="J189" s="8">
        <v>4.8929999999999998</v>
      </c>
      <c r="K189" s="25" t="s">
        <v>736</v>
      </c>
      <c r="L189" s="91" t="str">
        <f t="shared" si="75"/>
        <v>Yes</v>
      </c>
    </row>
    <row r="190" spans="1:12" ht="25" x14ac:dyDescent="0.25">
      <c r="A190" s="114" t="s">
        <v>1648</v>
      </c>
      <c r="B190" s="21" t="s">
        <v>213</v>
      </c>
      <c r="C190" s="9">
        <v>3.514174E-4</v>
      </c>
      <c r="D190" s="7" t="str">
        <f t="shared" si="76"/>
        <v>N/A</v>
      </c>
      <c r="E190" s="9">
        <v>5.0835943999999996E-3</v>
      </c>
      <c r="F190" s="7" t="str">
        <f t="shared" si="77"/>
        <v>N/A</v>
      </c>
      <c r="G190" s="9">
        <v>5.2788414000000004E-3</v>
      </c>
      <c r="H190" s="7" t="str">
        <f t="shared" si="78"/>
        <v>N/A</v>
      </c>
      <c r="I190" s="8">
        <v>1347</v>
      </c>
      <c r="J190" s="8">
        <v>3.8410000000000002</v>
      </c>
      <c r="K190" s="25" t="s">
        <v>736</v>
      </c>
      <c r="L190" s="91" t="str">
        <f t="shared" si="75"/>
        <v>Yes</v>
      </c>
    </row>
    <row r="191" spans="1:12" ht="25" x14ac:dyDescent="0.25">
      <c r="A191" s="114" t="s">
        <v>1649</v>
      </c>
      <c r="B191" s="21" t="s">
        <v>213</v>
      </c>
      <c r="C191" s="9">
        <v>69.378437520999995</v>
      </c>
      <c r="D191" s="7" t="str">
        <f t="shared" si="76"/>
        <v>N/A</v>
      </c>
      <c r="E191" s="9">
        <v>67.118869172999993</v>
      </c>
      <c r="F191" s="7" t="str">
        <f t="shared" si="77"/>
        <v>N/A</v>
      </c>
      <c r="G191" s="9">
        <v>71.973262668999993</v>
      </c>
      <c r="H191" s="7" t="str">
        <f t="shared" si="78"/>
        <v>N/A</v>
      </c>
      <c r="I191" s="8">
        <v>-3.26</v>
      </c>
      <c r="J191" s="8">
        <v>7.2329999999999997</v>
      </c>
      <c r="K191" s="25" t="s">
        <v>736</v>
      </c>
      <c r="L191" s="91" t="str">
        <f t="shared" si="75"/>
        <v>Yes</v>
      </c>
    </row>
    <row r="192" spans="1:12" ht="25" x14ac:dyDescent="0.25">
      <c r="A192" s="114" t="s">
        <v>1650</v>
      </c>
      <c r="B192" s="21" t="s">
        <v>213</v>
      </c>
      <c r="C192" s="9">
        <v>1.6281519065000001</v>
      </c>
      <c r="D192" s="7" t="str">
        <f t="shared" si="76"/>
        <v>N/A</v>
      </c>
      <c r="E192" s="9">
        <v>42.199727793999998</v>
      </c>
      <c r="F192" s="7" t="str">
        <f t="shared" si="77"/>
        <v>N/A</v>
      </c>
      <c r="G192" s="9">
        <v>45.954611251000003</v>
      </c>
      <c r="H192" s="7" t="str">
        <f t="shared" si="78"/>
        <v>N/A</v>
      </c>
      <c r="I192" s="8">
        <v>2492</v>
      </c>
      <c r="J192" s="8">
        <v>8.8979999999999997</v>
      </c>
      <c r="K192" s="25" t="s">
        <v>736</v>
      </c>
      <c r="L192" s="91" t="str">
        <f t="shared" si="75"/>
        <v>Yes</v>
      </c>
    </row>
    <row r="193" spans="1:12" ht="25" x14ac:dyDescent="0.25">
      <c r="A193" s="114" t="s">
        <v>1651</v>
      </c>
      <c r="B193" s="21" t="s">
        <v>213</v>
      </c>
      <c r="C193" s="9">
        <v>10.243535765000001</v>
      </c>
      <c r="D193" s="7" t="str">
        <f t="shared" si="76"/>
        <v>N/A</v>
      </c>
      <c r="E193" s="9">
        <v>6.2693735293000001</v>
      </c>
      <c r="F193" s="7" t="str">
        <f t="shared" si="77"/>
        <v>N/A</v>
      </c>
      <c r="G193" s="9">
        <v>6.9835160846999997</v>
      </c>
      <c r="H193" s="7" t="str">
        <f t="shared" si="78"/>
        <v>N/A</v>
      </c>
      <c r="I193" s="8">
        <v>-38.799999999999997</v>
      </c>
      <c r="J193" s="8">
        <v>11.39</v>
      </c>
      <c r="K193" s="25" t="s">
        <v>736</v>
      </c>
      <c r="L193" s="91" t="str">
        <f t="shared" si="75"/>
        <v>Yes</v>
      </c>
    </row>
    <row r="194" spans="1:12" ht="25" x14ac:dyDescent="0.25">
      <c r="A194" s="114" t="s">
        <v>1652</v>
      </c>
      <c r="B194" s="21" t="s">
        <v>213</v>
      </c>
      <c r="C194" s="9">
        <v>30.402418595</v>
      </c>
      <c r="D194" s="7" t="str">
        <f t="shared" si="76"/>
        <v>N/A</v>
      </c>
      <c r="E194" s="9">
        <v>28.056013842999999</v>
      </c>
      <c r="F194" s="7" t="str">
        <f t="shared" si="77"/>
        <v>N/A</v>
      </c>
      <c r="G194" s="9">
        <v>33.260415264000002</v>
      </c>
      <c r="H194" s="7" t="str">
        <f t="shared" si="78"/>
        <v>N/A</v>
      </c>
      <c r="I194" s="8">
        <v>-7.72</v>
      </c>
      <c r="J194" s="8">
        <v>18.55</v>
      </c>
      <c r="K194" s="25" t="s">
        <v>736</v>
      </c>
      <c r="L194" s="91" t="str">
        <f t="shared" si="75"/>
        <v>Yes</v>
      </c>
    </row>
    <row r="195" spans="1:12" ht="25" x14ac:dyDescent="0.25">
      <c r="A195" s="114" t="s">
        <v>1653</v>
      </c>
      <c r="B195" s="21" t="s">
        <v>213</v>
      </c>
      <c r="C195" s="9">
        <v>4.0713461641000004</v>
      </c>
      <c r="D195" s="7" t="str">
        <f t="shared" si="76"/>
        <v>N/A</v>
      </c>
      <c r="E195" s="9">
        <v>4.5423758117000004</v>
      </c>
      <c r="F195" s="7" t="str">
        <f t="shared" si="77"/>
        <v>N/A</v>
      </c>
      <c r="G195" s="9">
        <v>5.7029082750000004</v>
      </c>
      <c r="H195" s="7" t="str">
        <f t="shared" si="78"/>
        <v>N/A</v>
      </c>
      <c r="I195" s="8">
        <v>11.57</v>
      </c>
      <c r="J195" s="8">
        <v>25.55</v>
      </c>
      <c r="K195" s="25" t="s">
        <v>736</v>
      </c>
      <c r="L195" s="91" t="str">
        <f t="shared" si="75"/>
        <v>Yes</v>
      </c>
    </row>
    <row r="196" spans="1:12" ht="25" x14ac:dyDescent="0.25">
      <c r="A196" s="114" t="s">
        <v>1654</v>
      </c>
      <c r="B196" s="21" t="s">
        <v>213</v>
      </c>
      <c r="C196" s="9">
        <v>0.60004519229999997</v>
      </c>
      <c r="D196" s="7" t="str">
        <f t="shared" si="76"/>
        <v>N/A</v>
      </c>
      <c r="E196" s="9">
        <v>0.60622477539999997</v>
      </c>
      <c r="F196" s="7" t="str">
        <f t="shared" si="77"/>
        <v>N/A</v>
      </c>
      <c r="G196" s="9">
        <v>0.66826221279999998</v>
      </c>
      <c r="H196" s="7" t="str">
        <f t="shared" si="78"/>
        <v>N/A</v>
      </c>
      <c r="I196" s="8">
        <v>1.03</v>
      </c>
      <c r="J196" s="8">
        <v>10.23</v>
      </c>
      <c r="K196" s="25" t="s">
        <v>736</v>
      </c>
      <c r="L196" s="91" t="str">
        <f t="shared" si="75"/>
        <v>Yes</v>
      </c>
    </row>
    <row r="197" spans="1:12" ht="25" x14ac:dyDescent="0.25">
      <c r="A197" s="114" t="s">
        <v>1655</v>
      </c>
      <c r="B197" s="21" t="s">
        <v>213</v>
      </c>
      <c r="C197" s="9">
        <v>46.561257849</v>
      </c>
      <c r="D197" s="7" t="str">
        <f t="shared" si="76"/>
        <v>N/A</v>
      </c>
      <c r="E197" s="9">
        <v>45.717869841000002</v>
      </c>
      <c r="F197" s="7" t="str">
        <f t="shared" si="77"/>
        <v>N/A</v>
      </c>
      <c r="G197" s="9">
        <v>50.856333155000002</v>
      </c>
      <c r="H197" s="7" t="str">
        <f t="shared" si="78"/>
        <v>N/A</v>
      </c>
      <c r="I197" s="8">
        <v>-1.81</v>
      </c>
      <c r="J197" s="8">
        <v>11.24</v>
      </c>
      <c r="K197" s="25" t="s">
        <v>736</v>
      </c>
      <c r="L197" s="91" t="str">
        <f t="shared" si="75"/>
        <v>Yes</v>
      </c>
    </row>
    <row r="198" spans="1:12" ht="25" x14ac:dyDescent="0.25">
      <c r="A198" s="114" t="s">
        <v>1656</v>
      </c>
      <c r="B198" s="21" t="s">
        <v>213</v>
      </c>
      <c r="C198" s="9">
        <v>0</v>
      </c>
      <c r="D198" s="7" t="str">
        <f t="shared" si="76"/>
        <v>N/A</v>
      </c>
      <c r="E198" s="9">
        <v>63.441146465999999</v>
      </c>
      <c r="F198" s="7" t="str">
        <f t="shared" si="77"/>
        <v>N/A</v>
      </c>
      <c r="G198" s="9">
        <v>66.557635782999995</v>
      </c>
      <c r="H198" s="7" t="str">
        <f t="shared" si="78"/>
        <v>N/A</v>
      </c>
      <c r="I198" s="8" t="s">
        <v>1747</v>
      </c>
      <c r="J198" s="8">
        <v>4.9119999999999999</v>
      </c>
      <c r="K198" s="25" t="s">
        <v>736</v>
      </c>
      <c r="L198" s="91" t="str">
        <f t="shared" si="75"/>
        <v>Yes</v>
      </c>
    </row>
    <row r="199" spans="1:12" ht="25" x14ac:dyDescent="0.25">
      <c r="A199" s="114" t="s">
        <v>1657</v>
      </c>
      <c r="B199" s="21" t="s">
        <v>213</v>
      </c>
      <c r="C199" s="9">
        <v>4.6321028921999998</v>
      </c>
      <c r="D199" s="7" t="str">
        <f t="shared" si="76"/>
        <v>N/A</v>
      </c>
      <c r="E199" s="9">
        <v>9.2111292898000006</v>
      </c>
      <c r="F199" s="7" t="str">
        <f t="shared" si="77"/>
        <v>N/A</v>
      </c>
      <c r="G199" s="9">
        <v>13.521874321</v>
      </c>
      <c r="H199" s="7" t="str">
        <f t="shared" si="78"/>
        <v>N/A</v>
      </c>
      <c r="I199" s="8">
        <v>98.85</v>
      </c>
      <c r="J199" s="8">
        <v>46.8</v>
      </c>
      <c r="K199" s="25" t="s">
        <v>736</v>
      </c>
      <c r="L199" s="91" t="str">
        <f t="shared" si="75"/>
        <v>No</v>
      </c>
    </row>
    <row r="200" spans="1:12" ht="25" x14ac:dyDescent="0.25">
      <c r="A200" s="114" t="s">
        <v>1658</v>
      </c>
      <c r="B200" s="21" t="s">
        <v>213</v>
      </c>
      <c r="C200" s="9">
        <v>2.4879648329999999</v>
      </c>
      <c r="D200" s="7" t="str">
        <f t="shared" si="76"/>
        <v>N/A</v>
      </c>
      <c r="E200" s="9">
        <v>4.1318817011000002</v>
      </c>
      <c r="F200" s="7" t="str">
        <f t="shared" si="77"/>
        <v>N/A</v>
      </c>
      <c r="G200" s="9">
        <v>4.8657964562</v>
      </c>
      <c r="H200" s="7" t="str">
        <f t="shared" si="78"/>
        <v>N/A</v>
      </c>
      <c r="I200" s="8">
        <v>66.069999999999993</v>
      </c>
      <c r="J200" s="8">
        <v>17.760000000000002</v>
      </c>
      <c r="K200" s="25" t="s">
        <v>736</v>
      </c>
      <c r="L200" s="91" t="str">
        <f t="shared" si="75"/>
        <v>Yes</v>
      </c>
    </row>
    <row r="201" spans="1:12" ht="25" x14ac:dyDescent="0.25">
      <c r="A201" s="114" t="s">
        <v>1659</v>
      </c>
      <c r="B201" s="21" t="s">
        <v>213</v>
      </c>
      <c r="C201" s="9">
        <v>0</v>
      </c>
      <c r="D201" s="7" t="str">
        <f t="shared" si="76"/>
        <v>N/A</v>
      </c>
      <c r="E201" s="9">
        <v>0</v>
      </c>
      <c r="F201" s="7" t="str">
        <f t="shared" si="77"/>
        <v>N/A</v>
      </c>
      <c r="G201" s="9">
        <v>1.955126E-4</v>
      </c>
      <c r="H201" s="7" t="str">
        <f t="shared" si="78"/>
        <v>N/A</v>
      </c>
      <c r="I201" s="8" t="s">
        <v>1747</v>
      </c>
      <c r="J201" s="8" t="s">
        <v>1747</v>
      </c>
      <c r="K201" s="25" t="s">
        <v>736</v>
      </c>
      <c r="L201" s="91" t="str">
        <f t="shared" si="75"/>
        <v>N/A</v>
      </c>
    </row>
    <row r="202" spans="1:12" ht="25" x14ac:dyDescent="0.25">
      <c r="A202" s="114" t="s">
        <v>1660</v>
      </c>
      <c r="B202" s="21" t="s">
        <v>213</v>
      </c>
      <c r="C202" s="9">
        <v>0.2270507752</v>
      </c>
      <c r="D202" s="7" t="str">
        <f t="shared" si="76"/>
        <v>N/A</v>
      </c>
      <c r="E202" s="9">
        <v>0.32277140869999998</v>
      </c>
      <c r="F202" s="7" t="str">
        <f t="shared" si="77"/>
        <v>N/A</v>
      </c>
      <c r="G202" s="9">
        <v>0.58995939939999997</v>
      </c>
      <c r="H202" s="7" t="str">
        <f t="shared" si="78"/>
        <v>N/A</v>
      </c>
      <c r="I202" s="8">
        <v>42.16</v>
      </c>
      <c r="J202" s="8">
        <v>82.78</v>
      </c>
      <c r="K202" s="25" t="s">
        <v>736</v>
      </c>
      <c r="L202" s="91" t="str">
        <f t="shared" si="75"/>
        <v>No</v>
      </c>
    </row>
    <row r="203" spans="1:12" ht="25" x14ac:dyDescent="0.25">
      <c r="A203" s="114" t="s">
        <v>1661</v>
      </c>
      <c r="B203" s="21" t="s">
        <v>213</v>
      </c>
      <c r="C203" s="9">
        <v>0.3033786322</v>
      </c>
      <c r="D203" s="7" t="str">
        <f t="shared" si="76"/>
        <v>N/A</v>
      </c>
      <c r="E203" s="9">
        <v>0.46636453249999998</v>
      </c>
      <c r="F203" s="7" t="str">
        <f t="shared" si="77"/>
        <v>N/A</v>
      </c>
      <c r="G203" s="9">
        <v>0.31321125360000002</v>
      </c>
      <c r="H203" s="7" t="str">
        <f t="shared" si="78"/>
        <v>N/A</v>
      </c>
      <c r="I203" s="8">
        <v>53.72</v>
      </c>
      <c r="J203" s="8">
        <v>-32.799999999999997</v>
      </c>
      <c r="K203" s="25" t="s">
        <v>736</v>
      </c>
      <c r="L203" s="91" t="str">
        <f t="shared" si="75"/>
        <v>No</v>
      </c>
    </row>
    <row r="204" spans="1:12" ht="25" x14ac:dyDescent="0.25">
      <c r="A204" s="114" t="s">
        <v>1662</v>
      </c>
      <c r="B204" s="21" t="s">
        <v>213</v>
      </c>
      <c r="C204" s="9">
        <v>0.32586934509999999</v>
      </c>
      <c r="D204" s="7" t="str">
        <f t="shared" si="76"/>
        <v>N/A</v>
      </c>
      <c r="E204" s="9">
        <v>0.47604055280000002</v>
      </c>
      <c r="F204" s="7" t="str">
        <f t="shared" si="77"/>
        <v>N/A</v>
      </c>
      <c r="G204" s="9">
        <v>0.60298542919999998</v>
      </c>
      <c r="H204" s="7" t="str">
        <f t="shared" si="78"/>
        <v>N/A</v>
      </c>
      <c r="I204" s="8">
        <v>46.08</v>
      </c>
      <c r="J204" s="8">
        <v>26.67</v>
      </c>
      <c r="K204" s="25" t="s">
        <v>736</v>
      </c>
      <c r="L204" s="91" t="str">
        <f t="shared" si="75"/>
        <v>Yes</v>
      </c>
    </row>
    <row r="205" spans="1:12" ht="25" x14ac:dyDescent="0.25">
      <c r="A205" s="114" t="s">
        <v>1663</v>
      </c>
      <c r="B205" s="21" t="s">
        <v>213</v>
      </c>
      <c r="C205" s="9">
        <v>0</v>
      </c>
      <c r="D205" s="7" t="str">
        <f t="shared" si="76"/>
        <v>N/A</v>
      </c>
      <c r="E205" s="9">
        <v>0</v>
      </c>
      <c r="F205" s="7" t="str">
        <f t="shared" si="77"/>
        <v>N/A</v>
      </c>
      <c r="G205" s="9">
        <v>1.4663449999999999E-4</v>
      </c>
      <c r="H205" s="7" t="str">
        <f t="shared" si="78"/>
        <v>N/A</v>
      </c>
      <c r="I205" s="8" t="s">
        <v>1747</v>
      </c>
      <c r="J205" s="8" t="s">
        <v>1747</v>
      </c>
      <c r="K205" s="25" t="s">
        <v>736</v>
      </c>
      <c r="L205" s="91" t="str">
        <f t="shared" si="75"/>
        <v>N/A</v>
      </c>
    </row>
    <row r="206" spans="1:12" ht="25" x14ac:dyDescent="0.25">
      <c r="A206" s="114" t="s">
        <v>1664</v>
      </c>
      <c r="B206" s="21" t="s">
        <v>213</v>
      </c>
      <c r="C206" s="9">
        <v>7.5387815444999999</v>
      </c>
      <c r="D206" s="7" t="str">
        <f t="shared" si="76"/>
        <v>N/A</v>
      </c>
      <c r="E206" s="9">
        <v>8.4804178469</v>
      </c>
      <c r="F206" s="7" t="str">
        <f t="shared" si="77"/>
        <v>N/A</v>
      </c>
      <c r="G206" s="9">
        <v>11.465472345</v>
      </c>
      <c r="H206" s="7" t="str">
        <f t="shared" si="78"/>
        <v>N/A</v>
      </c>
      <c r="I206" s="8">
        <v>12.49</v>
      </c>
      <c r="J206" s="8">
        <v>35.200000000000003</v>
      </c>
      <c r="K206" s="25" t="s">
        <v>736</v>
      </c>
      <c r="L206" s="91" t="str">
        <f t="shared" si="75"/>
        <v>No</v>
      </c>
    </row>
    <row r="207" spans="1:12" ht="25" x14ac:dyDescent="0.25">
      <c r="A207" s="114" t="s">
        <v>1665</v>
      </c>
      <c r="B207" s="21" t="s">
        <v>213</v>
      </c>
      <c r="C207" s="9">
        <v>1.3705277999999999E-3</v>
      </c>
      <c r="D207" s="7" t="str">
        <f t="shared" si="76"/>
        <v>N/A</v>
      </c>
      <c r="E207" s="9">
        <v>1.07320327E-2</v>
      </c>
      <c r="F207" s="7" t="str">
        <f t="shared" si="77"/>
        <v>N/A</v>
      </c>
      <c r="G207" s="9">
        <v>2.28505401E-2</v>
      </c>
      <c r="H207" s="7" t="str">
        <f t="shared" si="78"/>
        <v>N/A</v>
      </c>
      <c r="I207" s="8">
        <v>683.1</v>
      </c>
      <c r="J207" s="8">
        <v>112.9</v>
      </c>
      <c r="K207" s="25" t="s">
        <v>736</v>
      </c>
      <c r="L207" s="91" t="str">
        <f t="shared" si="75"/>
        <v>No</v>
      </c>
    </row>
    <row r="208" spans="1:12" ht="25" x14ac:dyDescent="0.25">
      <c r="A208" s="114" t="s">
        <v>1666</v>
      </c>
      <c r="B208" s="21" t="s">
        <v>213</v>
      </c>
      <c r="C208" s="9">
        <v>20.312100812000001</v>
      </c>
      <c r="D208" s="7" t="str">
        <f t="shared" si="76"/>
        <v>N/A</v>
      </c>
      <c r="E208" s="9">
        <v>22.256590376999998</v>
      </c>
      <c r="F208" s="7" t="str">
        <f t="shared" si="77"/>
        <v>N/A</v>
      </c>
      <c r="G208" s="9">
        <v>27.237355037</v>
      </c>
      <c r="H208" s="7" t="str">
        <f t="shared" si="78"/>
        <v>N/A</v>
      </c>
      <c r="I208" s="8">
        <v>9.5730000000000004</v>
      </c>
      <c r="J208" s="8">
        <v>22.38</v>
      </c>
      <c r="K208" s="25" t="s">
        <v>736</v>
      </c>
      <c r="L208" s="91" t="str">
        <f t="shared" si="75"/>
        <v>Yes</v>
      </c>
    </row>
    <row r="209" spans="1:12" ht="25" x14ac:dyDescent="0.25">
      <c r="A209" s="114" t="s">
        <v>1667</v>
      </c>
      <c r="B209" s="21" t="s">
        <v>213</v>
      </c>
      <c r="C209" s="9">
        <v>0</v>
      </c>
      <c r="D209" s="7" t="str">
        <f t="shared" si="76"/>
        <v>N/A</v>
      </c>
      <c r="E209" s="9">
        <v>7.1538698400000003E-2</v>
      </c>
      <c r="F209" s="7" t="str">
        <f t="shared" si="77"/>
        <v>N/A</v>
      </c>
      <c r="G209" s="9">
        <v>6.3297218099999997E-2</v>
      </c>
      <c r="H209" s="7" t="str">
        <f t="shared" si="78"/>
        <v>N/A</v>
      </c>
      <c r="I209" s="8" t="s">
        <v>1747</v>
      </c>
      <c r="J209" s="8">
        <v>-11.5</v>
      </c>
      <c r="K209" s="25" t="s">
        <v>736</v>
      </c>
      <c r="L209" s="91" t="str">
        <f t="shared" si="75"/>
        <v>Yes</v>
      </c>
    </row>
    <row r="210" spans="1:12" ht="25" x14ac:dyDescent="0.25">
      <c r="A210" s="114" t="s">
        <v>1668</v>
      </c>
      <c r="B210" s="21" t="s">
        <v>213</v>
      </c>
      <c r="C210" s="9">
        <v>10.893025384</v>
      </c>
      <c r="D210" s="7" t="str">
        <f t="shared" si="76"/>
        <v>N/A</v>
      </c>
      <c r="E210" s="9">
        <v>12.064180010999999</v>
      </c>
      <c r="F210" s="7" t="str">
        <f t="shared" si="77"/>
        <v>N/A</v>
      </c>
      <c r="G210" s="9">
        <v>14.449386298</v>
      </c>
      <c r="H210" s="7" t="str">
        <f t="shared" si="78"/>
        <v>N/A</v>
      </c>
      <c r="I210" s="8">
        <v>10.75</v>
      </c>
      <c r="J210" s="8">
        <v>19.77</v>
      </c>
      <c r="K210" s="25" t="s">
        <v>736</v>
      </c>
      <c r="L210" s="91" t="str">
        <f t="shared" si="75"/>
        <v>Yes</v>
      </c>
    </row>
    <row r="211" spans="1:12" ht="25" x14ac:dyDescent="0.25">
      <c r="A211" s="114" t="s">
        <v>1669</v>
      </c>
      <c r="B211" s="21" t="s">
        <v>213</v>
      </c>
      <c r="C211" s="9">
        <v>0.2871782906</v>
      </c>
      <c r="D211" s="7" t="str">
        <f t="shared" si="76"/>
        <v>N/A</v>
      </c>
      <c r="E211" s="9">
        <v>0.66135844450000003</v>
      </c>
      <c r="F211" s="7" t="str">
        <f t="shared" si="77"/>
        <v>N/A</v>
      </c>
      <c r="G211" s="9">
        <v>0.62967290490000005</v>
      </c>
      <c r="H211" s="7" t="str">
        <f t="shared" si="78"/>
        <v>N/A</v>
      </c>
      <c r="I211" s="8">
        <v>130.30000000000001</v>
      </c>
      <c r="J211" s="8">
        <v>-4.79</v>
      </c>
      <c r="K211" s="25" t="s">
        <v>736</v>
      </c>
      <c r="L211" s="91" t="str">
        <f t="shared" si="75"/>
        <v>Yes</v>
      </c>
    </row>
    <row r="212" spans="1:12" ht="25" x14ac:dyDescent="0.25">
      <c r="A212" s="114" t="s">
        <v>1670</v>
      </c>
      <c r="B212" s="21" t="s">
        <v>213</v>
      </c>
      <c r="C212" s="9">
        <v>0</v>
      </c>
      <c r="D212" s="7" t="str">
        <f t="shared" si="76"/>
        <v>N/A</v>
      </c>
      <c r="E212" s="9">
        <v>0</v>
      </c>
      <c r="F212" s="7" t="str">
        <f t="shared" si="77"/>
        <v>N/A</v>
      </c>
      <c r="G212" s="9">
        <v>9.7756299999999998E-5</v>
      </c>
      <c r="H212" s="7" t="str">
        <f t="shared" si="78"/>
        <v>N/A</v>
      </c>
      <c r="I212" s="8" t="s">
        <v>1747</v>
      </c>
      <c r="J212" s="8" t="s">
        <v>1747</v>
      </c>
      <c r="K212" s="25" t="s">
        <v>736</v>
      </c>
      <c r="L212" s="91" t="str">
        <f t="shared" si="75"/>
        <v>N/A</v>
      </c>
    </row>
    <row r="213" spans="1:12" ht="25" x14ac:dyDescent="0.25">
      <c r="A213" s="115" t="s">
        <v>1643</v>
      </c>
      <c r="B213" s="99" t="s">
        <v>213</v>
      </c>
      <c r="C213" s="149">
        <v>0.67711102580000004</v>
      </c>
      <c r="D213" s="130" t="str">
        <f t="shared" si="76"/>
        <v>N/A</v>
      </c>
      <c r="E213" s="149">
        <v>0.63034115089999998</v>
      </c>
      <c r="F213" s="130" t="str">
        <f t="shared" si="77"/>
        <v>N/A</v>
      </c>
      <c r="G213" s="149">
        <v>0.80839589940000001</v>
      </c>
      <c r="H213" s="130" t="str">
        <f t="shared" si="78"/>
        <v>N/A</v>
      </c>
      <c r="I213" s="131">
        <v>-6.91</v>
      </c>
      <c r="J213" s="131">
        <v>28.25</v>
      </c>
      <c r="K213" s="144" t="s">
        <v>736</v>
      </c>
      <c r="L213" s="102" t="str">
        <f t="shared" si="75"/>
        <v>Yes</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1534448</v>
      </c>
      <c r="D6" s="7" t="str">
        <f t="shared" ref="D6:D39" si="0">IF($B6="N/A","N/A",IF(C6&gt;10,"No",IF(C6&lt;-10,"No","Yes")))</f>
        <v>N/A</v>
      </c>
      <c r="E6" s="1">
        <v>444171</v>
      </c>
      <c r="F6" s="7" t="str">
        <f t="shared" ref="F6:F39" si="1">IF($B6="N/A","N/A",IF(E6&gt;10,"No",IF(E6&lt;-10,"No","Yes")))</f>
        <v>N/A</v>
      </c>
      <c r="G6" s="1">
        <v>408487</v>
      </c>
      <c r="H6" s="7" t="str">
        <f t="shared" ref="H6:H39" si="2">IF($B6="N/A","N/A",IF(G6&gt;10,"No",IF(G6&lt;-10,"No","Yes")))</f>
        <v>N/A</v>
      </c>
      <c r="I6" s="8">
        <v>-71.099999999999994</v>
      </c>
      <c r="J6" s="8">
        <v>-8.0299999999999994</v>
      </c>
      <c r="K6" s="25" t="s">
        <v>736</v>
      </c>
      <c r="L6" s="91" t="str">
        <f t="shared" ref="L6:L39" si="3">IF(J6="Div by 0", "N/A", IF(K6="N/A","N/A", IF(J6&gt;VALUE(MID(K6,1,2)), "No", IF(J6&lt;-1*VALUE(MID(K6,1,2)), "No", "Yes"))))</f>
        <v>Yes</v>
      </c>
    </row>
    <row r="7" spans="1:12" x14ac:dyDescent="0.25">
      <c r="A7" s="123" t="s">
        <v>4</v>
      </c>
      <c r="B7" s="21" t="s">
        <v>213</v>
      </c>
      <c r="C7" s="22">
        <v>1315563</v>
      </c>
      <c r="D7" s="7" t="str">
        <f t="shared" si="0"/>
        <v>N/A</v>
      </c>
      <c r="E7" s="22">
        <v>303233</v>
      </c>
      <c r="F7" s="7" t="str">
        <f t="shared" si="1"/>
        <v>N/A</v>
      </c>
      <c r="G7" s="22">
        <v>287892</v>
      </c>
      <c r="H7" s="7" t="str">
        <f t="shared" si="2"/>
        <v>N/A</v>
      </c>
      <c r="I7" s="8">
        <v>-77</v>
      </c>
      <c r="J7" s="8">
        <v>-5.0599999999999996</v>
      </c>
      <c r="K7" s="25" t="s">
        <v>736</v>
      </c>
      <c r="L7" s="91" t="str">
        <f t="shared" si="3"/>
        <v>Yes</v>
      </c>
    </row>
    <row r="8" spans="1:12" x14ac:dyDescent="0.25">
      <c r="A8" s="123" t="s">
        <v>359</v>
      </c>
      <c r="B8" s="21" t="s">
        <v>213</v>
      </c>
      <c r="C8" s="4">
        <v>85.735261148999996</v>
      </c>
      <c r="D8" s="7" t="str">
        <f>IF($B8="N/A","N/A",IF(C8&gt;10,"No",IF(C8&lt;-10,"No","Yes")))</f>
        <v>N/A</v>
      </c>
      <c r="E8" s="4">
        <v>68.269427765000003</v>
      </c>
      <c r="F8" s="7" t="str">
        <f t="shared" si="1"/>
        <v>N/A</v>
      </c>
      <c r="G8" s="4">
        <v>70.477640659000002</v>
      </c>
      <c r="H8" s="7" t="str">
        <f t="shared" si="2"/>
        <v>N/A</v>
      </c>
      <c r="I8" s="8">
        <v>-20.399999999999999</v>
      </c>
      <c r="J8" s="8">
        <v>3.2349999999999999</v>
      </c>
      <c r="K8" s="25" t="s">
        <v>736</v>
      </c>
      <c r="L8" s="91" t="str">
        <f t="shared" si="3"/>
        <v>Yes</v>
      </c>
    </row>
    <row r="9" spans="1:12" x14ac:dyDescent="0.25">
      <c r="A9" s="123" t="s">
        <v>83</v>
      </c>
      <c r="B9" s="21" t="s">
        <v>213</v>
      </c>
      <c r="C9" s="22">
        <v>1111465.04</v>
      </c>
      <c r="D9" s="7" t="str">
        <f t="shared" si="0"/>
        <v>N/A</v>
      </c>
      <c r="E9" s="22">
        <v>242569.88</v>
      </c>
      <c r="F9" s="7" t="str">
        <f t="shared" si="1"/>
        <v>N/A</v>
      </c>
      <c r="G9" s="22">
        <v>244922.14</v>
      </c>
      <c r="H9" s="7" t="str">
        <f t="shared" si="2"/>
        <v>N/A</v>
      </c>
      <c r="I9" s="8">
        <v>-78.2</v>
      </c>
      <c r="J9" s="8">
        <v>0.96970000000000001</v>
      </c>
      <c r="K9" s="25" t="s">
        <v>736</v>
      </c>
      <c r="L9" s="91" t="str">
        <f t="shared" si="3"/>
        <v>Yes</v>
      </c>
    </row>
    <row r="10" spans="1:12" x14ac:dyDescent="0.25">
      <c r="A10" s="123" t="s">
        <v>100</v>
      </c>
      <c r="B10" s="21" t="s">
        <v>213</v>
      </c>
      <c r="C10" s="22">
        <v>3485</v>
      </c>
      <c r="D10" s="7" t="str">
        <f t="shared" si="0"/>
        <v>N/A</v>
      </c>
      <c r="E10" s="22">
        <v>4224</v>
      </c>
      <c r="F10" s="7" t="str">
        <f t="shared" si="1"/>
        <v>N/A</v>
      </c>
      <c r="G10" s="22">
        <v>2610</v>
      </c>
      <c r="H10" s="7" t="str">
        <f t="shared" si="2"/>
        <v>N/A</v>
      </c>
      <c r="I10" s="8">
        <v>21.21</v>
      </c>
      <c r="J10" s="8">
        <v>-38.200000000000003</v>
      </c>
      <c r="K10" s="25" t="s">
        <v>736</v>
      </c>
      <c r="L10" s="91" t="str">
        <f t="shared" si="3"/>
        <v>No</v>
      </c>
    </row>
    <row r="11" spans="1:12" x14ac:dyDescent="0.25">
      <c r="A11" s="123" t="s">
        <v>976</v>
      </c>
      <c r="B11" s="21" t="s">
        <v>213</v>
      </c>
      <c r="C11" s="22">
        <v>1326</v>
      </c>
      <c r="D11" s="7" t="str">
        <f t="shared" si="0"/>
        <v>N/A</v>
      </c>
      <c r="E11" s="22">
        <v>798</v>
      </c>
      <c r="F11" s="7" t="str">
        <f t="shared" si="1"/>
        <v>N/A</v>
      </c>
      <c r="G11" s="22">
        <v>832</v>
      </c>
      <c r="H11" s="7" t="str">
        <f t="shared" si="2"/>
        <v>N/A</v>
      </c>
      <c r="I11" s="8">
        <v>-39.799999999999997</v>
      </c>
      <c r="J11" s="8">
        <v>4.2610000000000001</v>
      </c>
      <c r="K11" s="25" t="s">
        <v>736</v>
      </c>
      <c r="L11" s="91" t="str">
        <f t="shared" si="3"/>
        <v>Yes</v>
      </c>
    </row>
    <row r="12" spans="1:12" x14ac:dyDescent="0.25">
      <c r="A12" s="123" t="s">
        <v>977</v>
      </c>
      <c r="B12" s="21" t="s">
        <v>213</v>
      </c>
      <c r="C12" s="22">
        <v>0</v>
      </c>
      <c r="D12" s="7" t="str">
        <f t="shared" si="0"/>
        <v>N/A</v>
      </c>
      <c r="E12" s="22">
        <v>0</v>
      </c>
      <c r="F12" s="7" t="str">
        <f t="shared" si="1"/>
        <v>N/A</v>
      </c>
      <c r="G12" s="22">
        <v>0</v>
      </c>
      <c r="H12" s="7" t="str">
        <f t="shared" si="2"/>
        <v>N/A</v>
      </c>
      <c r="I12" s="8" t="s">
        <v>1747</v>
      </c>
      <c r="J12" s="8" t="s">
        <v>1747</v>
      </c>
      <c r="K12" s="25" t="s">
        <v>736</v>
      </c>
      <c r="L12" s="91" t="str">
        <f t="shared" si="3"/>
        <v>N/A</v>
      </c>
    </row>
    <row r="13" spans="1:12" x14ac:dyDescent="0.25">
      <c r="A13" s="123" t="s">
        <v>978</v>
      </c>
      <c r="B13" s="21" t="s">
        <v>213</v>
      </c>
      <c r="C13" s="22">
        <v>23</v>
      </c>
      <c r="D13" s="7" t="str">
        <f t="shared" si="0"/>
        <v>N/A</v>
      </c>
      <c r="E13" s="22">
        <v>85</v>
      </c>
      <c r="F13" s="7" t="str">
        <f t="shared" si="1"/>
        <v>N/A</v>
      </c>
      <c r="G13" s="22">
        <v>32</v>
      </c>
      <c r="H13" s="7" t="str">
        <f t="shared" si="2"/>
        <v>N/A</v>
      </c>
      <c r="I13" s="8">
        <v>269.60000000000002</v>
      </c>
      <c r="J13" s="8">
        <v>-62.4</v>
      </c>
      <c r="K13" s="25" t="s">
        <v>736</v>
      </c>
      <c r="L13" s="91" t="str">
        <f t="shared" si="3"/>
        <v>No</v>
      </c>
    </row>
    <row r="14" spans="1:12" x14ac:dyDescent="0.25">
      <c r="A14" s="123" t="s">
        <v>979</v>
      </c>
      <c r="B14" s="21" t="s">
        <v>213</v>
      </c>
      <c r="C14" s="22">
        <v>2136</v>
      </c>
      <c r="D14" s="7" t="str">
        <f t="shared" si="0"/>
        <v>N/A</v>
      </c>
      <c r="E14" s="22">
        <v>3341</v>
      </c>
      <c r="F14" s="7" t="str">
        <f t="shared" si="1"/>
        <v>N/A</v>
      </c>
      <c r="G14" s="22">
        <v>1746</v>
      </c>
      <c r="H14" s="7" t="str">
        <f t="shared" si="2"/>
        <v>N/A</v>
      </c>
      <c r="I14" s="8">
        <v>56.41</v>
      </c>
      <c r="J14" s="8">
        <v>-47.7</v>
      </c>
      <c r="K14" s="25" t="s">
        <v>736</v>
      </c>
      <c r="L14" s="91" t="str">
        <f t="shared" si="3"/>
        <v>No</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272404</v>
      </c>
      <c r="D16" s="7" t="str">
        <f t="shared" si="0"/>
        <v>N/A</v>
      </c>
      <c r="E16" s="22">
        <v>191664</v>
      </c>
      <c r="F16" s="7" t="str">
        <f t="shared" si="1"/>
        <v>N/A</v>
      </c>
      <c r="G16" s="22">
        <v>192499</v>
      </c>
      <c r="H16" s="7" t="str">
        <f t="shared" si="2"/>
        <v>N/A</v>
      </c>
      <c r="I16" s="8">
        <v>-29.6</v>
      </c>
      <c r="J16" s="8">
        <v>0.43569999999999998</v>
      </c>
      <c r="K16" s="25" t="s">
        <v>736</v>
      </c>
      <c r="L16" s="91" t="str">
        <f t="shared" si="3"/>
        <v>Yes</v>
      </c>
    </row>
    <row r="17" spans="1:12" x14ac:dyDescent="0.25">
      <c r="A17" s="122" t="s">
        <v>981</v>
      </c>
      <c r="B17" s="21" t="s">
        <v>213</v>
      </c>
      <c r="C17" s="22">
        <v>260922</v>
      </c>
      <c r="D17" s="7" t="str">
        <f t="shared" si="0"/>
        <v>N/A</v>
      </c>
      <c r="E17" s="22">
        <v>181867</v>
      </c>
      <c r="F17" s="7" t="str">
        <f t="shared" si="1"/>
        <v>N/A</v>
      </c>
      <c r="G17" s="22">
        <v>183478</v>
      </c>
      <c r="H17" s="7" t="str">
        <f t="shared" si="2"/>
        <v>N/A</v>
      </c>
      <c r="I17" s="8">
        <v>-30.3</v>
      </c>
      <c r="J17" s="8">
        <v>0.88580000000000003</v>
      </c>
      <c r="K17" s="25" t="s">
        <v>736</v>
      </c>
      <c r="L17" s="91" t="str">
        <f t="shared" si="3"/>
        <v>Yes</v>
      </c>
    </row>
    <row r="18" spans="1:12" x14ac:dyDescent="0.25">
      <c r="A18" s="122" t="s">
        <v>982</v>
      </c>
      <c r="B18" s="21" t="s">
        <v>213</v>
      </c>
      <c r="C18" s="22">
        <v>0</v>
      </c>
      <c r="D18" s="7" t="str">
        <f t="shared" si="0"/>
        <v>N/A</v>
      </c>
      <c r="E18" s="22">
        <v>0</v>
      </c>
      <c r="F18" s="7" t="str">
        <f t="shared" si="1"/>
        <v>N/A</v>
      </c>
      <c r="G18" s="22">
        <v>0</v>
      </c>
      <c r="H18" s="7" t="str">
        <f t="shared" si="2"/>
        <v>N/A</v>
      </c>
      <c r="I18" s="8" t="s">
        <v>1747</v>
      </c>
      <c r="J18" s="8" t="s">
        <v>1747</v>
      </c>
      <c r="K18" s="25" t="s">
        <v>736</v>
      </c>
      <c r="L18" s="91" t="str">
        <f t="shared" si="3"/>
        <v>N/A</v>
      </c>
    </row>
    <row r="19" spans="1:12" x14ac:dyDescent="0.25">
      <c r="A19" s="122" t="s">
        <v>983</v>
      </c>
      <c r="B19" s="21" t="s">
        <v>213</v>
      </c>
      <c r="C19" s="22">
        <v>478</v>
      </c>
      <c r="D19" s="7" t="str">
        <f t="shared" si="0"/>
        <v>N/A</v>
      </c>
      <c r="E19" s="22">
        <v>20</v>
      </c>
      <c r="F19" s="7" t="str">
        <f t="shared" si="1"/>
        <v>N/A</v>
      </c>
      <c r="G19" s="22">
        <v>12</v>
      </c>
      <c r="H19" s="7" t="str">
        <f t="shared" si="2"/>
        <v>N/A</v>
      </c>
      <c r="I19" s="8">
        <v>-95.8</v>
      </c>
      <c r="J19" s="8">
        <v>-40</v>
      </c>
      <c r="K19" s="25" t="s">
        <v>736</v>
      </c>
      <c r="L19" s="91" t="str">
        <f t="shared" si="3"/>
        <v>No</v>
      </c>
    </row>
    <row r="20" spans="1:12" x14ac:dyDescent="0.25">
      <c r="A20" s="122" t="s">
        <v>984</v>
      </c>
      <c r="B20" s="21" t="s">
        <v>213</v>
      </c>
      <c r="C20" s="22">
        <v>11004</v>
      </c>
      <c r="D20" s="7" t="str">
        <f t="shared" si="0"/>
        <v>N/A</v>
      </c>
      <c r="E20" s="22">
        <v>9777</v>
      </c>
      <c r="F20" s="7" t="str">
        <f t="shared" si="1"/>
        <v>N/A</v>
      </c>
      <c r="G20" s="22">
        <v>9009</v>
      </c>
      <c r="H20" s="7" t="str">
        <f t="shared" si="2"/>
        <v>N/A</v>
      </c>
      <c r="I20" s="8">
        <v>-11.2</v>
      </c>
      <c r="J20" s="8">
        <v>-7.86</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1054432</v>
      </c>
      <c r="D22" s="7" t="str">
        <f t="shared" si="0"/>
        <v>N/A</v>
      </c>
      <c r="E22" s="22">
        <v>185053</v>
      </c>
      <c r="F22" s="7" t="str">
        <f t="shared" si="1"/>
        <v>N/A</v>
      </c>
      <c r="G22" s="22">
        <v>162057</v>
      </c>
      <c r="H22" s="7" t="str">
        <f t="shared" si="2"/>
        <v>N/A</v>
      </c>
      <c r="I22" s="8">
        <v>-82.4</v>
      </c>
      <c r="J22" s="8">
        <v>-12.4</v>
      </c>
      <c r="K22" s="25" t="s">
        <v>736</v>
      </c>
      <c r="L22" s="91" t="str">
        <f t="shared" si="3"/>
        <v>Yes</v>
      </c>
    </row>
    <row r="23" spans="1:12" x14ac:dyDescent="0.25">
      <c r="A23" s="122" t="s">
        <v>986</v>
      </c>
      <c r="B23" s="21" t="s">
        <v>213</v>
      </c>
      <c r="C23" s="22">
        <v>112510</v>
      </c>
      <c r="D23" s="7" t="str">
        <f t="shared" si="0"/>
        <v>N/A</v>
      </c>
      <c r="E23" s="22">
        <v>14620</v>
      </c>
      <c r="F23" s="7" t="str">
        <f t="shared" si="1"/>
        <v>N/A</v>
      </c>
      <c r="G23" s="22">
        <v>10135</v>
      </c>
      <c r="H23" s="7" t="str">
        <f t="shared" si="2"/>
        <v>N/A</v>
      </c>
      <c r="I23" s="8">
        <v>-87</v>
      </c>
      <c r="J23" s="8">
        <v>-30.7</v>
      </c>
      <c r="K23" s="25" t="s">
        <v>736</v>
      </c>
      <c r="L23" s="91" t="str">
        <f t="shared" si="3"/>
        <v>No</v>
      </c>
    </row>
    <row r="24" spans="1:12" x14ac:dyDescent="0.25">
      <c r="A24" s="122" t="s">
        <v>987</v>
      </c>
      <c r="B24" s="21" t="s">
        <v>213</v>
      </c>
      <c r="C24" s="22">
        <v>8453</v>
      </c>
      <c r="D24" s="7" t="str">
        <f t="shared" si="0"/>
        <v>N/A</v>
      </c>
      <c r="E24" s="22">
        <v>1651</v>
      </c>
      <c r="F24" s="7" t="str">
        <f t="shared" si="1"/>
        <v>N/A</v>
      </c>
      <c r="G24" s="22">
        <v>1327</v>
      </c>
      <c r="H24" s="7" t="str">
        <f t="shared" si="2"/>
        <v>N/A</v>
      </c>
      <c r="I24" s="8">
        <v>-80.5</v>
      </c>
      <c r="J24" s="8">
        <v>-19.600000000000001</v>
      </c>
      <c r="K24" s="25" t="s">
        <v>736</v>
      </c>
      <c r="L24" s="91" t="str">
        <f t="shared" si="3"/>
        <v>Yes</v>
      </c>
    </row>
    <row r="25" spans="1:12" x14ac:dyDescent="0.25">
      <c r="A25" s="122" t="s">
        <v>988</v>
      </c>
      <c r="B25" s="21" t="s">
        <v>213</v>
      </c>
      <c r="C25" s="22">
        <v>1785</v>
      </c>
      <c r="D25" s="7" t="str">
        <f t="shared" si="0"/>
        <v>N/A</v>
      </c>
      <c r="E25" s="22">
        <v>2080</v>
      </c>
      <c r="F25" s="7" t="str">
        <f t="shared" si="1"/>
        <v>N/A</v>
      </c>
      <c r="G25" s="22">
        <v>2014</v>
      </c>
      <c r="H25" s="7" t="str">
        <f t="shared" si="2"/>
        <v>N/A</v>
      </c>
      <c r="I25" s="8">
        <v>16.53</v>
      </c>
      <c r="J25" s="8">
        <v>-3.17</v>
      </c>
      <c r="K25" s="25" t="s">
        <v>736</v>
      </c>
      <c r="L25" s="91" t="str">
        <f t="shared" si="3"/>
        <v>Yes</v>
      </c>
    </row>
    <row r="26" spans="1:12" x14ac:dyDescent="0.25">
      <c r="A26" s="122" t="s">
        <v>989</v>
      </c>
      <c r="B26" s="21" t="s">
        <v>213</v>
      </c>
      <c r="C26" s="22">
        <v>789875</v>
      </c>
      <c r="D26" s="7" t="str">
        <f t="shared" si="0"/>
        <v>N/A</v>
      </c>
      <c r="E26" s="22">
        <v>109824</v>
      </c>
      <c r="F26" s="7" t="str">
        <f t="shared" si="1"/>
        <v>N/A</v>
      </c>
      <c r="G26" s="22">
        <v>90660</v>
      </c>
      <c r="H26" s="7" t="str">
        <f t="shared" si="2"/>
        <v>N/A</v>
      </c>
      <c r="I26" s="8">
        <v>-86.1</v>
      </c>
      <c r="J26" s="8">
        <v>-17.399999999999999</v>
      </c>
      <c r="K26" s="25" t="s">
        <v>736</v>
      </c>
      <c r="L26" s="91" t="str">
        <f t="shared" si="3"/>
        <v>Yes</v>
      </c>
    </row>
    <row r="27" spans="1:12" x14ac:dyDescent="0.25">
      <c r="A27" s="122" t="s">
        <v>990</v>
      </c>
      <c r="B27" s="21" t="s">
        <v>213</v>
      </c>
      <c r="C27" s="22">
        <v>105217</v>
      </c>
      <c r="D27" s="7" t="str">
        <f t="shared" si="0"/>
        <v>N/A</v>
      </c>
      <c r="E27" s="22">
        <v>17545</v>
      </c>
      <c r="F27" s="7" t="str">
        <f t="shared" si="1"/>
        <v>N/A</v>
      </c>
      <c r="G27" s="22">
        <v>16036</v>
      </c>
      <c r="H27" s="7" t="str">
        <f t="shared" si="2"/>
        <v>N/A</v>
      </c>
      <c r="I27" s="8">
        <v>-83.3</v>
      </c>
      <c r="J27" s="8">
        <v>-8.6</v>
      </c>
      <c r="K27" s="25" t="s">
        <v>736</v>
      </c>
      <c r="L27" s="91" t="str">
        <f t="shared" si="3"/>
        <v>Yes</v>
      </c>
    </row>
    <row r="28" spans="1:12" x14ac:dyDescent="0.25">
      <c r="A28" s="140" t="s">
        <v>991</v>
      </c>
      <c r="B28" s="21" t="s">
        <v>213</v>
      </c>
      <c r="C28" s="22">
        <v>36590</v>
      </c>
      <c r="D28" s="7" t="str">
        <f t="shared" si="0"/>
        <v>N/A</v>
      </c>
      <c r="E28" s="22">
        <v>39333</v>
      </c>
      <c r="F28" s="7" t="str">
        <f t="shared" si="1"/>
        <v>N/A</v>
      </c>
      <c r="G28" s="22">
        <v>41885</v>
      </c>
      <c r="H28" s="7" t="str">
        <f t="shared" si="2"/>
        <v>N/A</v>
      </c>
      <c r="I28" s="8">
        <v>7.4969999999999999</v>
      </c>
      <c r="J28" s="8">
        <v>6.4880000000000004</v>
      </c>
      <c r="K28" s="25" t="s">
        <v>736</v>
      </c>
      <c r="L28" s="91" t="str">
        <f t="shared" si="3"/>
        <v>Yes</v>
      </c>
    </row>
    <row r="29" spans="1:12" x14ac:dyDescent="0.25">
      <c r="A29" s="140" t="s">
        <v>992</v>
      </c>
      <c r="B29" s="21" t="s">
        <v>213</v>
      </c>
      <c r="C29" s="22">
        <v>11</v>
      </c>
      <c r="D29" s="7" t="str">
        <f t="shared" si="0"/>
        <v>N/A</v>
      </c>
      <c r="E29" s="22">
        <v>0</v>
      </c>
      <c r="F29" s="7" t="str">
        <f t="shared" si="1"/>
        <v>N/A</v>
      </c>
      <c r="G29" s="22">
        <v>0</v>
      </c>
      <c r="H29" s="7" t="str">
        <f t="shared" si="2"/>
        <v>N/A</v>
      </c>
      <c r="I29" s="8">
        <v>-100</v>
      </c>
      <c r="J29" s="8" t="s">
        <v>1747</v>
      </c>
      <c r="K29" s="25" t="s">
        <v>736</v>
      </c>
      <c r="L29" s="91" t="str">
        <f t="shared" si="3"/>
        <v>N/A</v>
      </c>
    </row>
    <row r="30" spans="1:12" x14ac:dyDescent="0.25">
      <c r="A30" s="140" t="s">
        <v>106</v>
      </c>
      <c r="B30" s="21" t="s">
        <v>213</v>
      </c>
      <c r="C30" s="22">
        <v>204127</v>
      </c>
      <c r="D30" s="7" t="str">
        <f t="shared" si="0"/>
        <v>N/A</v>
      </c>
      <c r="E30" s="22">
        <v>63230</v>
      </c>
      <c r="F30" s="7" t="str">
        <f t="shared" si="1"/>
        <v>N/A</v>
      </c>
      <c r="G30" s="22">
        <v>51321</v>
      </c>
      <c r="H30" s="7" t="str">
        <f t="shared" si="2"/>
        <v>N/A</v>
      </c>
      <c r="I30" s="8">
        <v>-69</v>
      </c>
      <c r="J30" s="8">
        <v>-18.8</v>
      </c>
      <c r="K30" s="25" t="s">
        <v>736</v>
      </c>
      <c r="L30" s="91" t="str">
        <f t="shared" si="3"/>
        <v>Yes</v>
      </c>
    </row>
    <row r="31" spans="1:12" x14ac:dyDescent="0.25">
      <c r="A31" s="148" t="s">
        <v>993</v>
      </c>
      <c r="B31" s="21" t="s">
        <v>213</v>
      </c>
      <c r="C31" s="22">
        <v>62175</v>
      </c>
      <c r="D31" s="7" t="str">
        <f t="shared" si="0"/>
        <v>N/A</v>
      </c>
      <c r="E31" s="22">
        <v>23896</v>
      </c>
      <c r="F31" s="7" t="str">
        <f t="shared" si="1"/>
        <v>N/A</v>
      </c>
      <c r="G31" s="22">
        <v>19099</v>
      </c>
      <c r="H31" s="7" t="str">
        <f t="shared" si="2"/>
        <v>N/A</v>
      </c>
      <c r="I31" s="8">
        <v>-61.6</v>
      </c>
      <c r="J31" s="8">
        <v>-20.100000000000001</v>
      </c>
      <c r="K31" s="25" t="s">
        <v>736</v>
      </c>
      <c r="L31" s="91" t="str">
        <f t="shared" si="3"/>
        <v>Yes</v>
      </c>
    </row>
    <row r="32" spans="1:12" x14ac:dyDescent="0.25">
      <c r="A32" s="148" t="s">
        <v>994</v>
      </c>
      <c r="B32" s="21" t="s">
        <v>213</v>
      </c>
      <c r="C32" s="22">
        <v>17269</v>
      </c>
      <c r="D32" s="7" t="str">
        <f t="shared" si="0"/>
        <v>N/A</v>
      </c>
      <c r="E32" s="22">
        <v>7587</v>
      </c>
      <c r="F32" s="7" t="str">
        <f t="shared" si="1"/>
        <v>N/A</v>
      </c>
      <c r="G32" s="22">
        <v>5911</v>
      </c>
      <c r="H32" s="7" t="str">
        <f t="shared" si="2"/>
        <v>N/A</v>
      </c>
      <c r="I32" s="8">
        <v>-56.1</v>
      </c>
      <c r="J32" s="8">
        <v>-22.1</v>
      </c>
      <c r="K32" s="25" t="s">
        <v>736</v>
      </c>
      <c r="L32" s="91" t="str">
        <f t="shared" si="3"/>
        <v>Yes</v>
      </c>
    </row>
    <row r="33" spans="1:12" x14ac:dyDescent="0.25">
      <c r="A33" s="148" t="s">
        <v>995</v>
      </c>
      <c r="B33" s="21" t="s">
        <v>213</v>
      </c>
      <c r="C33" s="22">
        <v>12193</v>
      </c>
      <c r="D33" s="7" t="str">
        <f t="shared" si="0"/>
        <v>N/A</v>
      </c>
      <c r="E33" s="22">
        <v>1376</v>
      </c>
      <c r="F33" s="7" t="str">
        <f t="shared" si="1"/>
        <v>N/A</v>
      </c>
      <c r="G33" s="22">
        <v>220</v>
      </c>
      <c r="H33" s="7" t="str">
        <f t="shared" si="2"/>
        <v>N/A</v>
      </c>
      <c r="I33" s="8">
        <v>-88.7</v>
      </c>
      <c r="J33" s="8">
        <v>-84</v>
      </c>
      <c r="K33" s="25" t="s">
        <v>736</v>
      </c>
      <c r="L33" s="91" t="str">
        <f t="shared" si="3"/>
        <v>No</v>
      </c>
    </row>
    <row r="34" spans="1:12" x14ac:dyDescent="0.25">
      <c r="A34" s="148" t="s">
        <v>996</v>
      </c>
      <c r="B34" s="21" t="s">
        <v>213</v>
      </c>
      <c r="C34" s="22">
        <v>91154</v>
      </c>
      <c r="D34" s="7" t="str">
        <f t="shared" si="0"/>
        <v>N/A</v>
      </c>
      <c r="E34" s="22">
        <v>25323</v>
      </c>
      <c r="F34" s="7" t="str">
        <f t="shared" si="1"/>
        <v>N/A</v>
      </c>
      <c r="G34" s="22">
        <v>22952</v>
      </c>
      <c r="H34" s="7" t="str">
        <f t="shared" si="2"/>
        <v>N/A</v>
      </c>
      <c r="I34" s="8">
        <v>-72.2</v>
      </c>
      <c r="J34" s="8">
        <v>-9.36</v>
      </c>
      <c r="K34" s="25" t="s">
        <v>736</v>
      </c>
      <c r="L34" s="91" t="str">
        <f t="shared" si="3"/>
        <v>Yes</v>
      </c>
    </row>
    <row r="35" spans="1:12" x14ac:dyDescent="0.25">
      <c r="A35" s="148" t="s">
        <v>997</v>
      </c>
      <c r="B35" s="21" t="s">
        <v>213</v>
      </c>
      <c r="C35" s="22">
        <v>14519</v>
      </c>
      <c r="D35" s="7" t="str">
        <f t="shared" si="0"/>
        <v>N/A</v>
      </c>
      <c r="E35" s="22">
        <v>2534</v>
      </c>
      <c r="F35" s="7" t="str">
        <f t="shared" si="1"/>
        <v>N/A</v>
      </c>
      <c r="G35" s="22">
        <v>1836</v>
      </c>
      <c r="H35" s="7" t="str">
        <f t="shared" si="2"/>
        <v>N/A</v>
      </c>
      <c r="I35" s="8">
        <v>-82.5</v>
      </c>
      <c r="J35" s="8">
        <v>-27.5</v>
      </c>
      <c r="K35" s="25" t="s">
        <v>736</v>
      </c>
      <c r="L35" s="91" t="str">
        <f t="shared" si="3"/>
        <v>Yes</v>
      </c>
    </row>
    <row r="36" spans="1:12" x14ac:dyDescent="0.25">
      <c r="A36" s="148" t="s">
        <v>998</v>
      </c>
      <c r="B36" s="21" t="s">
        <v>213</v>
      </c>
      <c r="C36" s="22">
        <v>6817</v>
      </c>
      <c r="D36" s="7" t="str">
        <f t="shared" si="0"/>
        <v>N/A</v>
      </c>
      <c r="E36" s="22">
        <v>2514</v>
      </c>
      <c r="F36" s="7" t="str">
        <f t="shared" si="1"/>
        <v>N/A</v>
      </c>
      <c r="G36" s="22">
        <v>1303</v>
      </c>
      <c r="H36" s="7" t="str">
        <f t="shared" si="2"/>
        <v>N/A</v>
      </c>
      <c r="I36" s="8">
        <v>-63.1</v>
      </c>
      <c r="J36" s="8">
        <v>-48.2</v>
      </c>
      <c r="K36" s="25" t="s">
        <v>736</v>
      </c>
      <c r="L36" s="91" t="str">
        <f t="shared" si="3"/>
        <v>No</v>
      </c>
    </row>
    <row r="37" spans="1:12" x14ac:dyDescent="0.25">
      <c r="A37" s="148" t="s">
        <v>122</v>
      </c>
      <c r="B37" s="21" t="s">
        <v>213</v>
      </c>
      <c r="C37" s="22">
        <v>7113</v>
      </c>
      <c r="D37" s="7" t="str">
        <f t="shared" si="0"/>
        <v>N/A</v>
      </c>
      <c r="E37" s="22">
        <v>6104</v>
      </c>
      <c r="F37" s="7" t="str">
        <f t="shared" si="1"/>
        <v>N/A</v>
      </c>
      <c r="G37" s="22">
        <v>4226</v>
      </c>
      <c r="H37" s="7" t="str">
        <f t="shared" si="2"/>
        <v>N/A</v>
      </c>
      <c r="I37" s="8">
        <v>-14.2</v>
      </c>
      <c r="J37" s="8">
        <v>-30.8</v>
      </c>
      <c r="K37" s="25" t="s">
        <v>736</v>
      </c>
      <c r="L37" s="91" t="str">
        <f t="shared" si="3"/>
        <v>No</v>
      </c>
    </row>
    <row r="38" spans="1:12" x14ac:dyDescent="0.25">
      <c r="A38" s="148" t="s">
        <v>84</v>
      </c>
      <c r="B38" s="21" t="s">
        <v>213</v>
      </c>
      <c r="C38" s="26">
        <v>7301354462</v>
      </c>
      <c r="D38" s="7" t="str">
        <f t="shared" si="0"/>
        <v>N/A</v>
      </c>
      <c r="E38" s="26">
        <v>3656861462</v>
      </c>
      <c r="F38" s="7" t="str">
        <f t="shared" si="1"/>
        <v>N/A</v>
      </c>
      <c r="G38" s="26">
        <v>3967678707</v>
      </c>
      <c r="H38" s="7" t="str">
        <f t="shared" si="2"/>
        <v>N/A</v>
      </c>
      <c r="I38" s="8">
        <v>-49.9</v>
      </c>
      <c r="J38" s="8">
        <v>8.5</v>
      </c>
      <c r="K38" s="25" t="s">
        <v>736</v>
      </c>
      <c r="L38" s="91" t="str">
        <f t="shared" si="3"/>
        <v>Yes</v>
      </c>
    </row>
    <row r="39" spans="1:12" x14ac:dyDescent="0.25">
      <c r="A39" s="148" t="s">
        <v>1287</v>
      </c>
      <c r="B39" s="21" t="s">
        <v>213</v>
      </c>
      <c r="C39" s="26">
        <v>4758.2938372999997</v>
      </c>
      <c r="D39" s="7" t="str">
        <f t="shared" si="0"/>
        <v>N/A</v>
      </c>
      <c r="E39" s="26">
        <v>8233.0036450000007</v>
      </c>
      <c r="F39" s="7" t="str">
        <f t="shared" si="1"/>
        <v>N/A</v>
      </c>
      <c r="G39" s="26">
        <v>9713.1088798000001</v>
      </c>
      <c r="H39" s="7" t="str">
        <f t="shared" si="2"/>
        <v>N/A</v>
      </c>
      <c r="I39" s="8">
        <v>73.02</v>
      </c>
      <c r="J39" s="8">
        <v>17.98</v>
      </c>
      <c r="K39" s="25" t="s">
        <v>736</v>
      </c>
      <c r="L39" s="91" t="str">
        <f t="shared" si="3"/>
        <v>Yes</v>
      </c>
    </row>
    <row r="40" spans="1:12" x14ac:dyDescent="0.25">
      <c r="A40" s="148" t="s">
        <v>1288</v>
      </c>
      <c r="B40" s="21" t="s">
        <v>213</v>
      </c>
      <c r="C40" s="26">
        <v>5549.9846545</v>
      </c>
      <c r="D40" s="7" t="str">
        <f>IF($B40="N/A","N/A",IF(C40&gt;10,"No",IF(C40&lt;-10,"No","Yes")))</f>
        <v>N/A</v>
      </c>
      <c r="E40" s="26">
        <v>12059.576174</v>
      </c>
      <c r="F40" s="7" t="str">
        <f>IF($B40="N/A","N/A",IF(E40&gt;10,"No",IF(E40&lt;-10,"No","Yes")))</f>
        <v>N/A</v>
      </c>
      <c r="G40" s="26">
        <v>13781.830362999999</v>
      </c>
      <c r="H40" s="7" t="str">
        <f>IF($B40="N/A","N/A",IF(G40&gt;10,"No",IF(G40&lt;-10,"No","Yes")))</f>
        <v>N/A</v>
      </c>
      <c r="I40" s="8">
        <v>117.3</v>
      </c>
      <c r="J40" s="8">
        <v>14.28</v>
      </c>
      <c r="K40" s="25" t="s">
        <v>736</v>
      </c>
      <c r="L40" s="91" t="str">
        <f>IF(J40="Div by 0", "N/A", IF(K40="N/A","N/A", IF(J40&gt;VALUE(MID(K40,1,2)), "No", IF(J40&lt;-1*VALUE(MID(K40,1,2)), "No", "Yes"))))</f>
        <v>Yes</v>
      </c>
    </row>
    <row r="41" spans="1:12" x14ac:dyDescent="0.25">
      <c r="A41" s="148" t="s">
        <v>107</v>
      </c>
      <c r="B41" s="21" t="s">
        <v>213</v>
      </c>
      <c r="C41" s="26">
        <v>58513442</v>
      </c>
      <c r="D41" s="7" t="str">
        <f t="shared" ref="D41:D44" si="4">IF($B41="N/A","N/A",IF(C41&gt;10,"No",IF(C41&lt;-10,"No","Yes")))</f>
        <v>N/A</v>
      </c>
      <c r="E41" s="26">
        <v>14621988</v>
      </c>
      <c r="F41" s="7" t="str">
        <f t="shared" ref="F41:F44" si="5">IF($B41="N/A","N/A",IF(E41&gt;10,"No",IF(E41&lt;-10,"No","Yes")))</f>
        <v>N/A</v>
      </c>
      <c r="G41" s="26">
        <v>15657404</v>
      </c>
      <c r="H41" s="7" t="str">
        <f t="shared" ref="H41:H44" si="6">IF($B41="N/A","N/A",IF(G41&gt;10,"No",IF(G41&lt;-10,"No","Yes")))</f>
        <v>N/A</v>
      </c>
      <c r="I41" s="8">
        <v>-75</v>
      </c>
      <c r="J41" s="8">
        <v>7.0810000000000004</v>
      </c>
      <c r="K41" s="25" t="s">
        <v>736</v>
      </c>
      <c r="L41" s="91" t="str">
        <f t="shared" ref="L41:L43" si="7">IF(J41="Div by 0", "N/A", IF(K41="N/A","N/A", IF(J41&gt;VALUE(MID(K41,1,2)), "No", IF(J41&lt;-1*VALUE(MID(K41,1,2)), "No", "Yes"))))</f>
        <v>Yes</v>
      </c>
    </row>
    <row r="42" spans="1:12" x14ac:dyDescent="0.25">
      <c r="A42" s="148" t="s">
        <v>158</v>
      </c>
      <c r="B42" s="25" t="s">
        <v>217</v>
      </c>
      <c r="C42" s="1">
        <v>1735</v>
      </c>
      <c r="D42" s="7" t="str">
        <f>IF($B42="N/A","N/A",IF(C42&gt;0,"No",IF(C42&lt;0,"No","Yes")))</f>
        <v>No</v>
      </c>
      <c r="E42" s="1">
        <v>2320</v>
      </c>
      <c r="F42" s="7" t="str">
        <f>IF($B42="N/A","N/A",IF(E42&gt;0,"No",IF(E42&lt;0,"No","Yes")))</f>
        <v>No</v>
      </c>
      <c r="G42" s="1">
        <v>4189</v>
      </c>
      <c r="H42" s="7" t="str">
        <f>IF($B42="N/A","N/A",IF(G42&gt;0,"No",IF(G42&lt;0,"No","Yes")))</f>
        <v>No</v>
      </c>
      <c r="I42" s="8">
        <v>33.72</v>
      </c>
      <c r="J42" s="8">
        <v>80.56</v>
      </c>
      <c r="K42" s="25" t="s">
        <v>736</v>
      </c>
      <c r="L42" s="91" t="str">
        <f t="shared" si="7"/>
        <v>No</v>
      </c>
    </row>
    <row r="43" spans="1:12" x14ac:dyDescent="0.25">
      <c r="A43" s="148" t="s">
        <v>156</v>
      </c>
      <c r="B43" s="21" t="s">
        <v>213</v>
      </c>
      <c r="C43" s="26">
        <v>3287769</v>
      </c>
      <c r="D43" s="7" t="str">
        <f t="shared" si="4"/>
        <v>N/A</v>
      </c>
      <c r="E43" s="26">
        <v>3814323</v>
      </c>
      <c r="F43" s="7" t="str">
        <f t="shared" si="5"/>
        <v>N/A</v>
      </c>
      <c r="G43" s="26">
        <v>6295103</v>
      </c>
      <c r="H43" s="7" t="str">
        <f t="shared" si="6"/>
        <v>N/A</v>
      </c>
      <c r="I43" s="8">
        <v>16.02</v>
      </c>
      <c r="J43" s="8">
        <v>65.040000000000006</v>
      </c>
      <c r="K43" s="25" t="s">
        <v>736</v>
      </c>
      <c r="L43" s="91" t="str">
        <f t="shared" si="7"/>
        <v>No</v>
      </c>
    </row>
    <row r="44" spans="1:12" x14ac:dyDescent="0.25">
      <c r="A44" s="148" t="s">
        <v>1289</v>
      </c>
      <c r="B44" s="21" t="s">
        <v>213</v>
      </c>
      <c r="C44" s="26">
        <v>1894.9677233</v>
      </c>
      <c r="D44" s="7" t="str">
        <f t="shared" si="4"/>
        <v>N/A</v>
      </c>
      <c r="E44" s="26">
        <v>1644.1047414</v>
      </c>
      <c r="F44" s="7" t="str">
        <f t="shared" si="5"/>
        <v>N/A</v>
      </c>
      <c r="G44" s="26">
        <v>1502.7698734999999</v>
      </c>
      <c r="H44" s="7" t="str">
        <f t="shared" si="6"/>
        <v>N/A</v>
      </c>
      <c r="I44" s="8">
        <v>-13.2</v>
      </c>
      <c r="J44" s="8">
        <v>-8.6</v>
      </c>
      <c r="K44" s="25" t="s">
        <v>736</v>
      </c>
      <c r="L44" s="91" t="str">
        <f>IF(J44="Div by 0", "N/A", IF(OR(J44="N/A",K44="N/A"),"N/A", IF(J44&gt;VALUE(MID(K44,1,2)), "No", IF(J44&lt;-1*VALUE(MID(K44,1,2)), "No", "Yes"))))</f>
        <v>Yes</v>
      </c>
    </row>
    <row r="45" spans="1:12" x14ac:dyDescent="0.25">
      <c r="A45" s="148" t="s">
        <v>1290</v>
      </c>
      <c r="B45" s="21" t="s">
        <v>213</v>
      </c>
      <c r="C45" s="26">
        <v>14780.750072000001</v>
      </c>
      <c r="D45" s="7" t="str">
        <f t="shared" ref="D45:D71" si="8">IF($B45="N/A","N/A",IF(C45&gt;10,"No",IF(C45&lt;-10,"No","Yes")))</f>
        <v>N/A</v>
      </c>
      <c r="E45" s="26">
        <v>9812.9772727</v>
      </c>
      <c r="F45" s="7" t="str">
        <f t="shared" ref="F45:F71" si="9">IF($B45="N/A","N/A",IF(E45&gt;10,"No",IF(E45&lt;-10,"No","Yes")))</f>
        <v>N/A</v>
      </c>
      <c r="G45" s="26">
        <v>15666.362069000001</v>
      </c>
      <c r="H45" s="7" t="str">
        <f t="shared" ref="H45:H71" si="10">IF($B45="N/A","N/A",IF(G45&gt;10,"No",IF(G45&lt;-10,"No","Yes")))</f>
        <v>N/A</v>
      </c>
      <c r="I45" s="8">
        <v>-33.6</v>
      </c>
      <c r="J45" s="8">
        <v>59.65</v>
      </c>
      <c r="K45" s="25" t="s">
        <v>736</v>
      </c>
      <c r="L45" s="91" t="str">
        <f t="shared" ref="L45:L71" si="11">IF(J45="Div by 0", "N/A", IF(K45="N/A","N/A", IF(J45&gt;VALUE(MID(K45,1,2)), "No", IF(J45&lt;-1*VALUE(MID(K45,1,2)), "No", "Yes"))))</f>
        <v>No</v>
      </c>
    </row>
    <row r="46" spans="1:12" x14ac:dyDescent="0.25">
      <c r="A46" s="148" t="s">
        <v>1291</v>
      </c>
      <c r="B46" s="21" t="s">
        <v>213</v>
      </c>
      <c r="C46" s="26">
        <v>11843.555053</v>
      </c>
      <c r="D46" s="7" t="str">
        <f t="shared" si="8"/>
        <v>N/A</v>
      </c>
      <c r="E46" s="26">
        <v>9698.1654135000008</v>
      </c>
      <c r="F46" s="7" t="str">
        <f t="shared" si="9"/>
        <v>N/A</v>
      </c>
      <c r="G46" s="26">
        <v>8472.421875</v>
      </c>
      <c r="H46" s="7" t="str">
        <f t="shared" si="10"/>
        <v>N/A</v>
      </c>
      <c r="I46" s="8">
        <v>-18.100000000000001</v>
      </c>
      <c r="J46" s="8">
        <v>-12.6</v>
      </c>
      <c r="K46" s="25" t="s">
        <v>736</v>
      </c>
      <c r="L46" s="91" t="str">
        <f t="shared" si="11"/>
        <v>Yes</v>
      </c>
    </row>
    <row r="47" spans="1:12" x14ac:dyDescent="0.25">
      <c r="A47" s="148" t="s">
        <v>1292</v>
      </c>
      <c r="B47" s="21" t="s">
        <v>213</v>
      </c>
      <c r="C47" s="26" t="s">
        <v>1747</v>
      </c>
      <c r="D47" s="7" t="str">
        <f t="shared" si="8"/>
        <v>N/A</v>
      </c>
      <c r="E47" s="26" t="s">
        <v>1747</v>
      </c>
      <c r="F47" s="7" t="str">
        <f t="shared" si="9"/>
        <v>N/A</v>
      </c>
      <c r="G47" s="26" t="s">
        <v>1747</v>
      </c>
      <c r="H47" s="7" t="str">
        <f t="shared" si="10"/>
        <v>N/A</v>
      </c>
      <c r="I47" s="8" t="s">
        <v>1747</v>
      </c>
      <c r="J47" s="8" t="s">
        <v>1747</v>
      </c>
      <c r="K47" s="25" t="s">
        <v>736</v>
      </c>
      <c r="L47" s="91" t="str">
        <f t="shared" si="11"/>
        <v>N/A</v>
      </c>
    </row>
    <row r="48" spans="1:12" x14ac:dyDescent="0.25">
      <c r="A48" s="148" t="s">
        <v>1293</v>
      </c>
      <c r="B48" s="21" t="s">
        <v>213</v>
      </c>
      <c r="C48" s="26">
        <v>7730.0869565000003</v>
      </c>
      <c r="D48" s="7" t="str">
        <f t="shared" si="8"/>
        <v>N/A</v>
      </c>
      <c r="E48" s="26">
        <v>585.55294117999995</v>
      </c>
      <c r="F48" s="7" t="str">
        <f t="shared" si="9"/>
        <v>N/A</v>
      </c>
      <c r="G48" s="26">
        <v>2781.28125</v>
      </c>
      <c r="H48" s="7" t="str">
        <f t="shared" si="10"/>
        <v>N/A</v>
      </c>
      <c r="I48" s="8">
        <v>-92.4</v>
      </c>
      <c r="J48" s="8">
        <v>375</v>
      </c>
      <c r="K48" s="25" t="s">
        <v>736</v>
      </c>
      <c r="L48" s="91" t="str">
        <f t="shared" si="11"/>
        <v>No</v>
      </c>
    </row>
    <row r="49" spans="1:12" x14ac:dyDescent="0.25">
      <c r="A49" s="148" t="s">
        <v>1294</v>
      </c>
      <c r="B49" s="21" t="s">
        <v>213</v>
      </c>
      <c r="C49" s="26">
        <v>16680.041198999999</v>
      </c>
      <c r="D49" s="7" t="str">
        <f t="shared" si="8"/>
        <v>N/A</v>
      </c>
      <c r="E49" s="26">
        <v>10075.159533</v>
      </c>
      <c r="F49" s="7" t="str">
        <f t="shared" si="9"/>
        <v>N/A</v>
      </c>
      <c r="G49" s="26">
        <v>19330.554983000002</v>
      </c>
      <c r="H49" s="7" t="str">
        <f t="shared" si="10"/>
        <v>N/A</v>
      </c>
      <c r="I49" s="8">
        <v>-39.6</v>
      </c>
      <c r="J49" s="8">
        <v>91.86</v>
      </c>
      <c r="K49" s="25" t="s">
        <v>736</v>
      </c>
      <c r="L49" s="91" t="str">
        <f t="shared" si="11"/>
        <v>No</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16347.458355999999</v>
      </c>
      <c r="D51" s="7" t="str">
        <f t="shared" si="8"/>
        <v>N/A</v>
      </c>
      <c r="E51" s="26">
        <v>17093.590732000001</v>
      </c>
      <c r="F51" s="7" t="str">
        <f t="shared" si="9"/>
        <v>N/A</v>
      </c>
      <c r="G51" s="26">
        <v>18543.480465000001</v>
      </c>
      <c r="H51" s="7" t="str">
        <f t="shared" si="10"/>
        <v>N/A</v>
      </c>
      <c r="I51" s="8">
        <v>4.5640000000000001</v>
      </c>
      <c r="J51" s="8">
        <v>8.4819999999999993</v>
      </c>
      <c r="K51" s="25" t="s">
        <v>736</v>
      </c>
      <c r="L51" s="91" t="str">
        <f t="shared" si="11"/>
        <v>Yes</v>
      </c>
    </row>
    <row r="52" spans="1:12" x14ac:dyDescent="0.25">
      <c r="A52" s="148" t="s">
        <v>1297</v>
      </c>
      <c r="B52" s="21" t="s">
        <v>213</v>
      </c>
      <c r="C52" s="26">
        <v>15199.205291</v>
      </c>
      <c r="D52" s="7" t="str">
        <f t="shared" si="8"/>
        <v>N/A</v>
      </c>
      <c r="E52" s="26">
        <v>15743.321185000001</v>
      </c>
      <c r="F52" s="7" t="str">
        <f t="shared" si="9"/>
        <v>N/A</v>
      </c>
      <c r="G52" s="26">
        <v>17089.534395999999</v>
      </c>
      <c r="H52" s="7" t="str">
        <f t="shared" si="10"/>
        <v>N/A</v>
      </c>
      <c r="I52" s="8">
        <v>3.58</v>
      </c>
      <c r="J52" s="8">
        <v>8.5510000000000002</v>
      </c>
      <c r="K52" s="25" t="s">
        <v>736</v>
      </c>
      <c r="L52" s="91" t="str">
        <f t="shared" si="11"/>
        <v>Yes</v>
      </c>
    </row>
    <row r="53" spans="1:12" x14ac:dyDescent="0.25">
      <c r="A53" s="148" t="s">
        <v>1298</v>
      </c>
      <c r="B53" s="21" t="s">
        <v>213</v>
      </c>
      <c r="C53" s="26" t="s">
        <v>1747</v>
      </c>
      <c r="D53" s="7" t="str">
        <f t="shared" si="8"/>
        <v>N/A</v>
      </c>
      <c r="E53" s="26" t="s">
        <v>1747</v>
      </c>
      <c r="F53" s="7" t="str">
        <f t="shared" si="9"/>
        <v>N/A</v>
      </c>
      <c r="G53" s="26" t="s">
        <v>1747</v>
      </c>
      <c r="H53" s="7" t="str">
        <f t="shared" si="10"/>
        <v>N/A</v>
      </c>
      <c r="I53" s="8" t="s">
        <v>1747</v>
      </c>
      <c r="J53" s="8" t="s">
        <v>1747</v>
      </c>
      <c r="K53" s="25" t="s">
        <v>736</v>
      </c>
      <c r="L53" s="91" t="str">
        <f t="shared" si="11"/>
        <v>N/A</v>
      </c>
    </row>
    <row r="54" spans="1:12" x14ac:dyDescent="0.25">
      <c r="A54" s="148" t="s">
        <v>1299</v>
      </c>
      <c r="B54" s="21" t="s">
        <v>213</v>
      </c>
      <c r="C54" s="26">
        <v>7660.8807531000002</v>
      </c>
      <c r="D54" s="7" t="str">
        <f t="shared" si="8"/>
        <v>N/A</v>
      </c>
      <c r="E54" s="26">
        <v>1590.75</v>
      </c>
      <c r="F54" s="7" t="str">
        <f t="shared" si="9"/>
        <v>N/A</v>
      </c>
      <c r="G54" s="26">
        <v>7436.1666667</v>
      </c>
      <c r="H54" s="7" t="str">
        <f t="shared" si="10"/>
        <v>N/A</v>
      </c>
      <c r="I54" s="8">
        <v>-79.2</v>
      </c>
      <c r="J54" s="8">
        <v>367.5</v>
      </c>
      <c r="K54" s="25" t="s">
        <v>736</v>
      </c>
      <c r="L54" s="91" t="str">
        <f t="shared" si="11"/>
        <v>No</v>
      </c>
    </row>
    <row r="55" spans="1:12" x14ac:dyDescent="0.25">
      <c r="A55" s="148" t="s">
        <v>1676</v>
      </c>
      <c r="B55" s="21" t="s">
        <v>213</v>
      </c>
      <c r="C55" s="26">
        <v>43951.663213</v>
      </c>
      <c r="D55" s="7" t="str">
        <f t="shared" si="8"/>
        <v>N/A</v>
      </c>
      <c r="E55" s="26">
        <v>42242.361153999998</v>
      </c>
      <c r="F55" s="7" t="str">
        <f t="shared" si="9"/>
        <v>N/A</v>
      </c>
      <c r="G55" s="26">
        <v>48169.454988999998</v>
      </c>
      <c r="H55" s="7" t="str">
        <f t="shared" si="10"/>
        <v>N/A</v>
      </c>
      <c r="I55" s="8">
        <v>-3.89</v>
      </c>
      <c r="J55" s="8">
        <v>14.03</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2111.4230524</v>
      </c>
      <c r="D57" s="7" t="str">
        <f t="shared" si="8"/>
        <v>N/A</v>
      </c>
      <c r="E57" s="26">
        <v>1528.2052655</v>
      </c>
      <c r="F57" s="7" t="str">
        <f t="shared" si="9"/>
        <v>N/A</v>
      </c>
      <c r="G57" s="26">
        <v>1960.2917986</v>
      </c>
      <c r="H57" s="7" t="str">
        <f t="shared" si="10"/>
        <v>N/A</v>
      </c>
      <c r="I57" s="8">
        <v>-27.6</v>
      </c>
      <c r="J57" s="8">
        <v>28.27</v>
      </c>
      <c r="K57" s="25" t="s">
        <v>736</v>
      </c>
      <c r="L57" s="91" t="str">
        <f t="shared" si="11"/>
        <v>Yes</v>
      </c>
    </row>
    <row r="58" spans="1:12" x14ac:dyDescent="0.25">
      <c r="A58" s="148" t="s">
        <v>1301</v>
      </c>
      <c r="B58" s="21" t="s">
        <v>213</v>
      </c>
      <c r="C58" s="26">
        <v>2342.3000089000002</v>
      </c>
      <c r="D58" s="7" t="str">
        <f t="shared" si="8"/>
        <v>N/A</v>
      </c>
      <c r="E58" s="26">
        <v>984.21463747999996</v>
      </c>
      <c r="F58" s="7" t="str">
        <f t="shared" si="9"/>
        <v>N/A</v>
      </c>
      <c r="G58" s="26">
        <v>1026.0201282999999</v>
      </c>
      <c r="H58" s="7" t="str">
        <f t="shared" si="10"/>
        <v>N/A</v>
      </c>
      <c r="I58" s="8">
        <v>-58</v>
      </c>
      <c r="J58" s="8">
        <v>4.2480000000000002</v>
      </c>
      <c r="K58" s="25" t="s">
        <v>736</v>
      </c>
      <c r="L58" s="91" t="str">
        <f t="shared" si="11"/>
        <v>Yes</v>
      </c>
    </row>
    <row r="59" spans="1:12" ht="12" customHeight="1" x14ac:dyDescent="0.25">
      <c r="A59" s="148" t="s">
        <v>1678</v>
      </c>
      <c r="B59" s="21" t="s">
        <v>213</v>
      </c>
      <c r="C59" s="26">
        <v>2043.1867976000001</v>
      </c>
      <c r="D59" s="7" t="str">
        <f t="shared" si="8"/>
        <v>N/A</v>
      </c>
      <c r="E59" s="26">
        <v>362.09145971999999</v>
      </c>
      <c r="F59" s="7" t="str">
        <f t="shared" si="9"/>
        <v>N/A</v>
      </c>
      <c r="G59" s="26">
        <v>570.79427280000004</v>
      </c>
      <c r="H59" s="7" t="str">
        <f t="shared" si="10"/>
        <v>N/A</v>
      </c>
      <c r="I59" s="8">
        <v>-82.3</v>
      </c>
      <c r="J59" s="8">
        <v>57.64</v>
      </c>
      <c r="K59" s="25" t="s">
        <v>736</v>
      </c>
      <c r="L59" s="91" t="str">
        <f t="shared" si="11"/>
        <v>No</v>
      </c>
    </row>
    <row r="60" spans="1:12" x14ac:dyDescent="0.25">
      <c r="A60" s="148" t="s">
        <v>1679</v>
      </c>
      <c r="B60" s="21" t="s">
        <v>213</v>
      </c>
      <c r="C60" s="26">
        <v>6319.6442576999998</v>
      </c>
      <c r="D60" s="7" t="str">
        <f t="shared" si="8"/>
        <v>N/A</v>
      </c>
      <c r="E60" s="26">
        <v>5244.3610576999999</v>
      </c>
      <c r="F60" s="7" t="str">
        <f t="shared" si="9"/>
        <v>N/A</v>
      </c>
      <c r="G60" s="26">
        <v>5879.2418072999999</v>
      </c>
      <c r="H60" s="7" t="str">
        <f t="shared" si="10"/>
        <v>N/A</v>
      </c>
      <c r="I60" s="8">
        <v>-17</v>
      </c>
      <c r="J60" s="8">
        <v>12.11</v>
      </c>
      <c r="K60" s="25" t="s">
        <v>736</v>
      </c>
      <c r="L60" s="91" t="str">
        <f t="shared" si="11"/>
        <v>Yes</v>
      </c>
    </row>
    <row r="61" spans="1:12" x14ac:dyDescent="0.25">
      <c r="A61" s="90" t="s">
        <v>1680</v>
      </c>
      <c r="B61" s="21" t="s">
        <v>213</v>
      </c>
      <c r="C61" s="26">
        <v>1763.5856851000001</v>
      </c>
      <c r="D61" s="7" t="str">
        <f t="shared" si="8"/>
        <v>N/A</v>
      </c>
      <c r="E61" s="26">
        <v>493.78188738</v>
      </c>
      <c r="F61" s="7" t="str">
        <f t="shared" si="9"/>
        <v>N/A</v>
      </c>
      <c r="G61" s="26">
        <v>685.23799912000004</v>
      </c>
      <c r="H61" s="7" t="str">
        <f t="shared" si="10"/>
        <v>N/A</v>
      </c>
      <c r="I61" s="8">
        <v>-72</v>
      </c>
      <c r="J61" s="8">
        <v>38.770000000000003</v>
      </c>
      <c r="K61" s="25" t="s">
        <v>736</v>
      </c>
      <c r="L61" s="91" t="str">
        <f t="shared" si="11"/>
        <v>No</v>
      </c>
    </row>
    <row r="62" spans="1:12" x14ac:dyDescent="0.25">
      <c r="A62" s="90" t="s">
        <v>1681</v>
      </c>
      <c r="B62" s="21" t="s">
        <v>213</v>
      </c>
      <c r="C62" s="26">
        <v>3698.059401</v>
      </c>
      <c r="D62" s="7" t="str">
        <f t="shared" si="8"/>
        <v>N/A</v>
      </c>
      <c r="E62" s="26">
        <v>2757.9956112999998</v>
      </c>
      <c r="F62" s="7" t="str">
        <f t="shared" si="9"/>
        <v>N/A</v>
      </c>
      <c r="G62" s="26">
        <v>3561.1767273999999</v>
      </c>
      <c r="H62" s="7" t="str">
        <f t="shared" si="10"/>
        <v>N/A</v>
      </c>
      <c r="I62" s="8">
        <v>-25.4</v>
      </c>
      <c r="J62" s="8">
        <v>29.12</v>
      </c>
      <c r="K62" s="25" t="s">
        <v>736</v>
      </c>
      <c r="L62" s="91" t="str">
        <f t="shared" si="11"/>
        <v>Yes</v>
      </c>
    </row>
    <row r="63" spans="1:12" x14ac:dyDescent="0.25">
      <c r="A63" s="90" t="s">
        <v>1682</v>
      </c>
      <c r="B63" s="21" t="s">
        <v>213</v>
      </c>
      <c r="C63" s="26">
        <v>4158.4131183</v>
      </c>
      <c r="D63" s="7" t="str">
        <f t="shared" si="8"/>
        <v>N/A</v>
      </c>
      <c r="E63" s="26">
        <v>3922.5467672999998</v>
      </c>
      <c r="F63" s="7" t="str">
        <f t="shared" si="9"/>
        <v>N/A</v>
      </c>
      <c r="G63" s="26">
        <v>4188.8826548999996</v>
      </c>
      <c r="H63" s="7" t="str">
        <f t="shared" si="10"/>
        <v>N/A</v>
      </c>
      <c r="I63" s="8">
        <v>-5.67</v>
      </c>
      <c r="J63" s="8">
        <v>6.79</v>
      </c>
      <c r="K63" s="25" t="s">
        <v>736</v>
      </c>
      <c r="L63" s="91" t="str">
        <f t="shared" si="11"/>
        <v>Yes</v>
      </c>
    </row>
    <row r="64" spans="1:12" x14ac:dyDescent="0.25">
      <c r="A64" s="90" t="s">
        <v>1683</v>
      </c>
      <c r="B64" s="21" t="s">
        <v>213</v>
      </c>
      <c r="C64" s="26">
        <v>470</v>
      </c>
      <c r="D64" s="7" t="str">
        <f t="shared" si="8"/>
        <v>N/A</v>
      </c>
      <c r="E64" s="26" t="s">
        <v>1747</v>
      </c>
      <c r="F64" s="7" t="str">
        <f t="shared" si="9"/>
        <v>N/A</v>
      </c>
      <c r="G64" s="26" t="s">
        <v>1747</v>
      </c>
      <c r="H64" s="7" t="str">
        <f t="shared" si="10"/>
        <v>N/A</v>
      </c>
      <c r="I64" s="8" t="s">
        <v>1747</v>
      </c>
      <c r="J64" s="8" t="s">
        <v>1747</v>
      </c>
      <c r="K64" s="25" t="s">
        <v>736</v>
      </c>
      <c r="L64" s="91" t="str">
        <f t="shared" si="11"/>
        <v>N/A</v>
      </c>
    </row>
    <row r="65" spans="1:12" x14ac:dyDescent="0.25">
      <c r="A65" s="90" t="s">
        <v>1684</v>
      </c>
      <c r="B65" s="21" t="s">
        <v>213</v>
      </c>
      <c r="C65" s="26">
        <v>2794.2333448999998</v>
      </c>
      <c r="D65" s="7" t="str">
        <f t="shared" si="8"/>
        <v>N/A</v>
      </c>
      <c r="E65" s="26">
        <v>891.76819548000003</v>
      </c>
      <c r="F65" s="7" t="str">
        <f t="shared" si="9"/>
        <v>N/A</v>
      </c>
      <c r="G65" s="26">
        <v>769.8417412</v>
      </c>
      <c r="H65" s="7" t="str">
        <f t="shared" si="10"/>
        <v>N/A</v>
      </c>
      <c r="I65" s="8">
        <v>-68.099999999999994</v>
      </c>
      <c r="J65" s="8">
        <v>-13.7</v>
      </c>
      <c r="K65" s="25" t="s">
        <v>736</v>
      </c>
      <c r="L65" s="91" t="str">
        <f t="shared" si="11"/>
        <v>Yes</v>
      </c>
    </row>
    <row r="66" spans="1:12" x14ac:dyDescent="0.25">
      <c r="A66" s="90" t="s">
        <v>1685</v>
      </c>
      <c r="B66" s="21" t="s">
        <v>213</v>
      </c>
      <c r="C66" s="26">
        <v>2317.4536389</v>
      </c>
      <c r="D66" s="7" t="str">
        <f t="shared" si="8"/>
        <v>N/A</v>
      </c>
      <c r="E66" s="26">
        <v>731.94706226999995</v>
      </c>
      <c r="F66" s="7" t="str">
        <f t="shared" si="9"/>
        <v>N/A</v>
      </c>
      <c r="G66" s="26">
        <v>821.16136971000003</v>
      </c>
      <c r="H66" s="7" t="str">
        <f t="shared" si="10"/>
        <v>N/A</v>
      </c>
      <c r="I66" s="8">
        <v>-68.400000000000006</v>
      </c>
      <c r="J66" s="8">
        <v>12.19</v>
      </c>
      <c r="K66" s="25" t="s">
        <v>736</v>
      </c>
      <c r="L66" s="91" t="str">
        <f t="shared" si="11"/>
        <v>Yes</v>
      </c>
    </row>
    <row r="67" spans="1:12" x14ac:dyDescent="0.25">
      <c r="A67" s="90" t="s">
        <v>1686</v>
      </c>
      <c r="B67" s="21" t="s">
        <v>213</v>
      </c>
      <c r="C67" s="26">
        <v>1838.5241183999999</v>
      </c>
      <c r="D67" s="7" t="str">
        <f t="shared" si="8"/>
        <v>N/A</v>
      </c>
      <c r="E67" s="26">
        <v>640.85066560999996</v>
      </c>
      <c r="F67" s="7" t="str">
        <f t="shared" si="9"/>
        <v>N/A</v>
      </c>
      <c r="G67" s="26">
        <v>666.62375233</v>
      </c>
      <c r="H67" s="7" t="str">
        <f t="shared" si="10"/>
        <v>N/A</v>
      </c>
      <c r="I67" s="8">
        <v>-65.099999999999994</v>
      </c>
      <c r="J67" s="8">
        <v>4.0220000000000002</v>
      </c>
      <c r="K67" s="25" t="s">
        <v>736</v>
      </c>
      <c r="L67" s="91" t="str">
        <f t="shared" si="11"/>
        <v>Yes</v>
      </c>
    </row>
    <row r="68" spans="1:12" x14ac:dyDescent="0.25">
      <c r="A68" s="114" t="s">
        <v>1687</v>
      </c>
      <c r="B68" s="21" t="s">
        <v>213</v>
      </c>
      <c r="C68" s="26">
        <v>7222.4081850000002</v>
      </c>
      <c r="D68" s="7" t="str">
        <f t="shared" si="8"/>
        <v>N/A</v>
      </c>
      <c r="E68" s="26">
        <v>9744.2143895000008</v>
      </c>
      <c r="F68" s="7" t="str">
        <f t="shared" si="9"/>
        <v>N/A</v>
      </c>
      <c r="G68" s="26">
        <v>3717.4590908999999</v>
      </c>
      <c r="H68" s="7" t="str">
        <f t="shared" si="10"/>
        <v>N/A</v>
      </c>
      <c r="I68" s="8">
        <v>34.92</v>
      </c>
      <c r="J68" s="8">
        <v>-61.8</v>
      </c>
      <c r="K68" s="25" t="s">
        <v>736</v>
      </c>
      <c r="L68" s="91" t="str">
        <f t="shared" si="11"/>
        <v>No</v>
      </c>
    </row>
    <row r="69" spans="1:12" x14ac:dyDescent="0.25">
      <c r="A69" s="114" t="s">
        <v>1688</v>
      </c>
      <c r="B69" s="21" t="s">
        <v>213</v>
      </c>
      <c r="C69" s="26">
        <v>2831.0900892999998</v>
      </c>
      <c r="D69" s="7" t="str">
        <f t="shared" si="8"/>
        <v>N/A</v>
      </c>
      <c r="E69" s="26">
        <v>677.06879121999998</v>
      </c>
      <c r="F69" s="7" t="str">
        <f t="shared" si="9"/>
        <v>N/A</v>
      </c>
      <c r="G69" s="26">
        <v>748.80080167000006</v>
      </c>
      <c r="H69" s="7" t="str">
        <f t="shared" si="10"/>
        <v>N/A</v>
      </c>
      <c r="I69" s="8">
        <v>-76.099999999999994</v>
      </c>
      <c r="J69" s="8">
        <v>10.59</v>
      </c>
      <c r="K69" s="25" t="s">
        <v>736</v>
      </c>
      <c r="L69" s="91" t="str">
        <f t="shared" si="11"/>
        <v>Yes</v>
      </c>
    </row>
    <row r="70" spans="1:12" x14ac:dyDescent="0.25">
      <c r="A70" s="148" t="s">
        <v>1689</v>
      </c>
      <c r="B70" s="21" t="s">
        <v>213</v>
      </c>
      <c r="C70" s="26">
        <v>2164.2484331000001</v>
      </c>
      <c r="D70" s="7" t="str">
        <f t="shared" si="8"/>
        <v>N/A</v>
      </c>
      <c r="E70" s="26">
        <v>582.86148381999999</v>
      </c>
      <c r="F70" s="7" t="str">
        <f t="shared" si="9"/>
        <v>N/A</v>
      </c>
      <c r="G70" s="26">
        <v>529.61710240000002</v>
      </c>
      <c r="H70" s="7" t="str">
        <f t="shared" si="10"/>
        <v>N/A</v>
      </c>
      <c r="I70" s="8">
        <v>-73.099999999999994</v>
      </c>
      <c r="J70" s="8">
        <v>-9.1300000000000008</v>
      </c>
      <c r="K70" s="25" t="s">
        <v>736</v>
      </c>
      <c r="L70" s="91" t="str">
        <f t="shared" si="11"/>
        <v>Yes</v>
      </c>
    </row>
    <row r="71" spans="1:12" x14ac:dyDescent="0.25">
      <c r="A71" s="148" t="s">
        <v>1690</v>
      </c>
      <c r="B71" s="21" t="s">
        <v>213</v>
      </c>
      <c r="C71" s="26">
        <v>2492.3844800000002</v>
      </c>
      <c r="D71" s="7" t="str">
        <f t="shared" si="8"/>
        <v>N/A</v>
      </c>
      <c r="E71" s="26">
        <v>796.87311058</v>
      </c>
      <c r="F71" s="7" t="str">
        <f t="shared" si="9"/>
        <v>N/A</v>
      </c>
      <c r="G71" s="26">
        <v>697.29854182999998</v>
      </c>
      <c r="H71" s="7" t="str">
        <f t="shared" si="10"/>
        <v>N/A</v>
      </c>
      <c r="I71" s="8">
        <v>-68</v>
      </c>
      <c r="J71" s="8">
        <v>-12.5</v>
      </c>
      <c r="K71" s="25" t="s">
        <v>736</v>
      </c>
      <c r="L71" s="91" t="str">
        <f t="shared" si="11"/>
        <v>Yes</v>
      </c>
    </row>
    <row r="72" spans="1:12" x14ac:dyDescent="0.25">
      <c r="A72" s="148" t="s">
        <v>1608</v>
      </c>
      <c r="B72" s="21" t="s">
        <v>213</v>
      </c>
      <c r="C72" s="26">
        <v>1216769899</v>
      </c>
      <c r="D72" s="7" t="str">
        <f t="shared" ref="D72:D135" si="12">IF($B72="N/A","N/A",IF(C72&gt;10,"No",IF(C72&lt;-10,"No","Yes")))</f>
        <v>N/A</v>
      </c>
      <c r="E72" s="26">
        <v>543747280</v>
      </c>
      <c r="F72" s="7" t="str">
        <f t="shared" ref="F72:F135" si="13">IF($B72="N/A","N/A",IF(E72&gt;10,"No",IF(E72&lt;-10,"No","Yes")))</f>
        <v>N/A</v>
      </c>
      <c r="G72" s="26">
        <v>585877999</v>
      </c>
      <c r="H72" s="7" t="str">
        <f t="shared" ref="H72:H135" si="14">IF($B72="N/A","N/A",IF(G72&gt;10,"No",IF(G72&lt;-10,"No","Yes")))</f>
        <v>N/A</v>
      </c>
      <c r="I72" s="8">
        <v>-55.3</v>
      </c>
      <c r="J72" s="8">
        <v>7.7480000000000002</v>
      </c>
      <c r="K72" s="25" t="s">
        <v>736</v>
      </c>
      <c r="L72" s="91" t="str">
        <f t="shared" ref="L72:L132" si="15">IF(J72="Div by 0", "N/A", IF(K72="N/A","N/A", IF(J72&gt;VALUE(MID(K72,1,2)), "No", IF(J72&lt;-1*VALUE(MID(K72,1,2)), "No", "Yes"))))</f>
        <v>Yes</v>
      </c>
    </row>
    <row r="73" spans="1:12" x14ac:dyDescent="0.25">
      <c r="A73" s="148" t="s">
        <v>1609</v>
      </c>
      <c r="B73" s="21" t="s">
        <v>213</v>
      </c>
      <c r="C73" s="22">
        <v>188064</v>
      </c>
      <c r="D73" s="7" t="str">
        <f t="shared" si="12"/>
        <v>N/A</v>
      </c>
      <c r="E73" s="22">
        <v>43318</v>
      </c>
      <c r="F73" s="7" t="str">
        <f t="shared" si="13"/>
        <v>N/A</v>
      </c>
      <c r="G73" s="22">
        <v>44255</v>
      </c>
      <c r="H73" s="7" t="str">
        <f t="shared" si="14"/>
        <v>N/A</v>
      </c>
      <c r="I73" s="8">
        <v>-77</v>
      </c>
      <c r="J73" s="8">
        <v>2.1629999999999998</v>
      </c>
      <c r="K73" s="25" t="s">
        <v>736</v>
      </c>
      <c r="L73" s="91" t="str">
        <f t="shared" si="15"/>
        <v>Yes</v>
      </c>
    </row>
    <row r="74" spans="1:12" x14ac:dyDescent="0.25">
      <c r="A74" s="148" t="s">
        <v>1302</v>
      </c>
      <c r="B74" s="21" t="s">
        <v>213</v>
      </c>
      <c r="C74" s="26">
        <v>6469.9777682000004</v>
      </c>
      <c r="D74" s="7" t="str">
        <f t="shared" si="12"/>
        <v>N/A</v>
      </c>
      <c r="E74" s="26">
        <v>12552.455792000001</v>
      </c>
      <c r="F74" s="7" t="str">
        <f t="shared" si="13"/>
        <v>N/A</v>
      </c>
      <c r="G74" s="26">
        <v>13238.684872</v>
      </c>
      <c r="H74" s="7" t="str">
        <f t="shared" si="14"/>
        <v>N/A</v>
      </c>
      <c r="I74" s="8">
        <v>94.01</v>
      </c>
      <c r="J74" s="8">
        <v>5.4669999999999996</v>
      </c>
      <c r="K74" s="25" t="s">
        <v>736</v>
      </c>
      <c r="L74" s="91" t="str">
        <f t="shared" si="15"/>
        <v>Yes</v>
      </c>
    </row>
    <row r="75" spans="1:12" x14ac:dyDescent="0.25">
      <c r="A75" s="148" t="s">
        <v>1303</v>
      </c>
      <c r="B75" s="21" t="s">
        <v>213</v>
      </c>
      <c r="C75" s="22">
        <v>4.9117534455999996</v>
      </c>
      <c r="D75" s="7" t="str">
        <f t="shared" si="12"/>
        <v>N/A</v>
      </c>
      <c r="E75" s="22">
        <v>7.125190452</v>
      </c>
      <c r="F75" s="7" t="str">
        <f t="shared" si="13"/>
        <v>N/A</v>
      </c>
      <c r="G75" s="22">
        <v>7.0404700034000003</v>
      </c>
      <c r="H75" s="7" t="str">
        <f t="shared" si="14"/>
        <v>N/A</v>
      </c>
      <c r="I75" s="8">
        <v>45.06</v>
      </c>
      <c r="J75" s="8">
        <v>-1.19</v>
      </c>
      <c r="K75" s="25" t="s">
        <v>736</v>
      </c>
      <c r="L75" s="91" t="str">
        <f t="shared" si="15"/>
        <v>Yes</v>
      </c>
    </row>
    <row r="76" spans="1:12" ht="25" x14ac:dyDescent="0.25">
      <c r="A76" s="148" t="s">
        <v>546</v>
      </c>
      <c r="B76" s="21" t="s">
        <v>213</v>
      </c>
      <c r="C76" s="26">
        <v>453971</v>
      </c>
      <c r="D76" s="7" t="str">
        <f t="shared" si="12"/>
        <v>N/A</v>
      </c>
      <c r="E76" s="26">
        <v>269286</v>
      </c>
      <c r="F76" s="7" t="str">
        <f t="shared" si="13"/>
        <v>N/A</v>
      </c>
      <c r="G76" s="26">
        <v>220964</v>
      </c>
      <c r="H76" s="7" t="str">
        <f t="shared" si="14"/>
        <v>N/A</v>
      </c>
      <c r="I76" s="8">
        <v>-40.700000000000003</v>
      </c>
      <c r="J76" s="8">
        <v>-17.899999999999999</v>
      </c>
      <c r="K76" s="25" t="s">
        <v>736</v>
      </c>
      <c r="L76" s="91" t="str">
        <f t="shared" si="15"/>
        <v>Yes</v>
      </c>
    </row>
    <row r="77" spans="1:12" x14ac:dyDescent="0.25">
      <c r="A77" s="148" t="s">
        <v>547</v>
      </c>
      <c r="B77" s="21" t="s">
        <v>213</v>
      </c>
      <c r="C77" s="22">
        <v>11</v>
      </c>
      <c r="D77" s="7" t="str">
        <f t="shared" si="12"/>
        <v>N/A</v>
      </c>
      <c r="E77" s="22">
        <v>11</v>
      </c>
      <c r="F77" s="7" t="str">
        <f t="shared" si="13"/>
        <v>N/A</v>
      </c>
      <c r="G77" s="22">
        <v>11</v>
      </c>
      <c r="H77" s="7" t="str">
        <f t="shared" si="14"/>
        <v>N/A</v>
      </c>
      <c r="I77" s="8">
        <v>-28.6</v>
      </c>
      <c r="J77" s="8">
        <v>-20</v>
      </c>
      <c r="K77" s="25" t="s">
        <v>736</v>
      </c>
      <c r="L77" s="91" t="str">
        <f t="shared" si="15"/>
        <v>Yes</v>
      </c>
    </row>
    <row r="78" spans="1:12" x14ac:dyDescent="0.25">
      <c r="A78" s="148" t="s">
        <v>1304</v>
      </c>
      <c r="B78" s="21" t="s">
        <v>213</v>
      </c>
      <c r="C78" s="26">
        <v>64853</v>
      </c>
      <c r="D78" s="7" t="str">
        <f t="shared" si="12"/>
        <v>N/A</v>
      </c>
      <c r="E78" s="26">
        <v>53857.2</v>
      </c>
      <c r="F78" s="7" t="str">
        <f t="shared" si="13"/>
        <v>N/A</v>
      </c>
      <c r="G78" s="26">
        <v>55241</v>
      </c>
      <c r="H78" s="7" t="str">
        <f t="shared" si="14"/>
        <v>N/A</v>
      </c>
      <c r="I78" s="8">
        <v>-17</v>
      </c>
      <c r="J78" s="8">
        <v>2.569</v>
      </c>
      <c r="K78" s="25" t="s">
        <v>736</v>
      </c>
      <c r="L78" s="91" t="str">
        <f t="shared" si="15"/>
        <v>Yes</v>
      </c>
    </row>
    <row r="79" spans="1:12" ht="25" x14ac:dyDescent="0.25">
      <c r="A79" s="148" t="s">
        <v>548</v>
      </c>
      <c r="B79" s="21" t="s">
        <v>213</v>
      </c>
      <c r="C79" s="26">
        <v>40587378</v>
      </c>
      <c r="D79" s="7" t="str">
        <f t="shared" si="12"/>
        <v>N/A</v>
      </c>
      <c r="E79" s="26">
        <v>22039162</v>
      </c>
      <c r="F79" s="7" t="str">
        <f t="shared" si="13"/>
        <v>N/A</v>
      </c>
      <c r="G79" s="26">
        <v>21882269</v>
      </c>
      <c r="H79" s="7" t="str">
        <f t="shared" si="14"/>
        <v>N/A</v>
      </c>
      <c r="I79" s="8">
        <v>-45.7</v>
      </c>
      <c r="J79" s="8">
        <v>-0.71199999999999997</v>
      </c>
      <c r="K79" s="25" t="s">
        <v>736</v>
      </c>
      <c r="L79" s="91" t="str">
        <f t="shared" si="15"/>
        <v>Yes</v>
      </c>
    </row>
    <row r="80" spans="1:12" x14ac:dyDescent="0.25">
      <c r="A80" s="148" t="s">
        <v>549</v>
      </c>
      <c r="B80" s="21" t="s">
        <v>213</v>
      </c>
      <c r="C80" s="22">
        <v>4050</v>
      </c>
      <c r="D80" s="7" t="str">
        <f t="shared" si="12"/>
        <v>N/A</v>
      </c>
      <c r="E80" s="22">
        <v>2359</v>
      </c>
      <c r="F80" s="7" t="str">
        <f t="shared" si="13"/>
        <v>N/A</v>
      </c>
      <c r="G80" s="22">
        <v>2394</v>
      </c>
      <c r="H80" s="7" t="str">
        <f t="shared" si="14"/>
        <v>N/A</v>
      </c>
      <c r="I80" s="8">
        <v>-41.8</v>
      </c>
      <c r="J80" s="8">
        <v>1.484</v>
      </c>
      <c r="K80" s="25" t="s">
        <v>736</v>
      </c>
      <c r="L80" s="91" t="str">
        <f t="shared" si="15"/>
        <v>Yes</v>
      </c>
    </row>
    <row r="81" spans="1:12" ht="25" x14ac:dyDescent="0.25">
      <c r="A81" s="148" t="s">
        <v>1305</v>
      </c>
      <c r="B81" s="21" t="s">
        <v>213</v>
      </c>
      <c r="C81" s="26">
        <v>10021.574815</v>
      </c>
      <c r="D81" s="7" t="str">
        <f t="shared" si="12"/>
        <v>N/A</v>
      </c>
      <c r="E81" s="26">
        <v>9342.5866893000002</v>
      </c>
      <c r="F81" s="7" t="str">
        <f t="shared" si="13"/>
        <v>N/A</v>
      </c>
      <c r="G81" s="26">
        <v>9140.4632414000007</v>
      </c>
      <c r="H81" s="7" t="str">
        <f t="shared" si="14"/>
        <v>N/A</v>
      </c>
      <c r="I81" s="8">
        <v>-6.78</v>
      </c>
      <c r="J81" s="8">
        <v>-2.16</v>
      </c>
      <c r="K81" s="25" t="s">
        <v>736</v>
      </c>
      <c r="L81" s="91" t="str">
        <f t="shared" si="15"/>
        <v>Yes</v>
      </c>
    </row>
    <row r="82" spans="1:12" x14ac:dyDescent="0.25">
      <c r="A82" s="148" t="s">
        <v>550</v>
      </c>
      <c r="B82" s="21" t="s">
        <v>213</v>
      </c>
      <c r="C82" s="26">
        <v>323597762</v>
      </c>
      <c r="D82" s="7" t="str">
        <f t="shared" si="12"/>
        <v>N/A</v>
      </c>
      <c r="E82" s="26">
        <v>308837179</v>
      </c>
      <c r="F82" s="7" t="str">
        <f t="shared" si="13"/>
        <v>N/A</v>
      </c>
      <c r="G82" s="26">
        <v>318343196</v>
      </c>
      <c r="H82" s="7" t="str">
        <f t="shared" si="14"/>
        <v>N/A</v>
      </c>
      <c r="I82" s="8">
        <v>-4.5599999999999996</v>
      </c>
      <c r="J82" s="8">
        <v>3.0779999999999998</v>
      </c>
      <c r="K82" s="25" t="s">
        <v>736</v>
      </c>
      <c r="L82" s="91" t="str">
        <f t="shared" si="15"/>
        <v>Yes</v>
      </c>
    </row>
    <row r="83" spans="1:12" x14ac:dyDescent="0.25">
      <c r="A83" s="148" t="s">
        <v>551</v>
      </c>
      <c r="B83" s="21" t="s">
        <v>213</v>
      </c>
      <c r="C83" s="22">
        <v>3381</v>
      </c>
      <c r="D83" s="7" t="str">
        <f t="shared" si="12"/>
        <v>N/A</v>
      </c>
      <c r="E83" s="22">
        <v>3097</v>
      </c>
      <c r="F83" s="7" t="str">
        <f t="shared" si="13"/>
        <v>N/A</v>
      </c>
      <c r="G83" s="22">
        <v>3048</v>
      </c>
      <c r="H83" s="7" t="str">
        <f t="shared" si="14"/>
        <v>N/A</v>
      </c>
      <c r="I83" s="8">
        <v>-8.4</v>
      </c>
      <c r="J83" s="8">
        <v>-1.58</v>
      </c>
      <c r="K83" s="25" t="s">
        <v>736</v>
      </c>
      <c r="L83" s="91" t="str">
        <f t="shared" si="15"/>
        <v>Yes</v>
      </c>
    </row>
    <row r="84" spans="1:12" x14ac:dyDescent="0.25">
      <c r="A84" s="148" t="s">
        <v>1306</v>
      </c>
      <c r="B84" s="21" t="s">
        <v>213</v>
      </c>
      <c r="C84" s="26">
        <v>95710.666075000001</v>
      </c>
      <c r="D84" s="7" t="str">
        <f t="shared" si="12"/>
        <v>N/A</v>
      </c>
      <c r="E84" s="26">
        <v>99721.401033000002</v>
      </c>
      <c r="F84" s="7" t="str">
        <f t="shared" si="13"/>
        <v>N/A</v>
      </c>
      <c r="G84" s="26">
        <v>104443.30577000001</v>
      </c>
      <c r="H84" s="7" t="str">
        <f t="shared" si="14"/>
        <v>N/A</v>
      </c>
      <c r="I84" s="8">
        <v>4.1900000000000004</v>
      </c>
      <c r="J84" s="8">
        <v>4.7350000000000003</v>
      </c>
      <c r="K84" s="25" t="s">
        <v>736</v>
      </c>
      <c r="L84" s="91" t="str">
        <f t="shared" si="15"/>
        <v>Yes</v>
      </c>
    </row>
    <row r="85" spans="1:12" x14ac:dyDescent="0.25">
      <c r="A85" s="148" t="s">
        <v>552</v>
      </c>
      <c r="B85" s="21" t="s">
        <v>213</v>
      </c>
      <c r="C85" s="26">
        <v>228710377</v>
      </c>
      <c r="D85" s="7" t="str">
        <f t="shared" si="12"/>
        <v>N/A</v>
      </c>
      <c r="E85" s="26">
        <v>201516157</v>
      </c>
      <c r="F85" s="7" t="str">
        <f t="shared" si="13"/>
        <v>N/A</v>
      </c>
      <c r="G85" s="26">
        <v>206844681</v>
      </c>
      <c r="H85" s="7" t="str">
        <f t="shared" si="14"/>
        <v>N/A</v>
      </c>
      <c r="I85" s="8">
        <v>-11.9</v>
      </c>
      <c r="J85" s="8">
        <v>2.6440000000000001</v>
      </c>
      <c r="K85" s="25" t="s">
        <v>736</v>
      </c>
      <c r="L85" s="91" t="str">
        <f t="shared" si="15"/>
        <v>Yes</v>
      </c>
    </row>
    <row r="86" spans="1:12" x14ac:dyDescent="0.25">
      <c r="A86" s="148" t="s">
        <v>553</v>
      </c>
      <c r="B86" s="21" t="s">
        <v>213</v>
      </c>
      <c r="C86" s="22">
        <v>7886</v>
      </c>
      <c r="D86" s="7" t="str">
        <f t="shared" si="12"/>
        <v>N/A</v>
      </c>
      <c r="E86" s="22">
        <v>6114</v>
      </c>
      <c r="F86" s="7" t="str">
        <f t="shared" si="13"/>
        <v>N/A</v>
      </c>
      <c r="G86" s="22">
        <v>6014</v>
      </c>
      <c r="H86" s="7" t="str">
        <f t="shared" si="14"/>
        <v>N/A</v>
      </c>
      <c r="I86" s="8">
        <v>-22.5</v>
      </c>
      <c r="J86" s="8">
        <v>-1.64</v>
      </c>
      <c r="K86" s="25" t="s">
        <v>736</v>
      </c>
      <c r="L86" s="91" t="str">
        <f t="shared" si="15"/>
        <v>Yes</v>
      </c>
    </row>
    <row r="87" spans="1:12" x14ac:dyDescent="0.25">
      <c r="A87" s="148" t="s">
        <v>1307</v>
      </c>
      <c r="B87" s="21" t="s">
        <v>213</v>
      </c>
      <c r="C87" s="26">
        <v>29002.076718</v>
      </c>
      <c r="D87" s="7" t="str">
        <f t="shared" si="12"/>
        <v>N/A</v>
      </c>
      <c r="E87" s="26">
        <v>32959.790154000002</v>
      </c>
      <c r="F87" s="7" t="str">
        <f t="shared" si="13"/>
        <v>N/A</v>
      </c>
      <c r="G87" s="26">
        <v>34393.861156999999</v>
      </c>
      <c r="H87" s="7" t="str">
        <f t="shared" si="14"/>
        <v>N/A</v>
      </c>
      <c r="I87" s="8">
        <v>13.65</v>
      </c>
      <c r="J87" s="8">
        <v>4.351</v>
      </c>
      <c r="K87" s="25" t="s">
        <v>736</v>
      </c>
      <c r="L87" s="91" t="str">
        <f t="shared" si="15"/>
        <v>Yes</v>
      </c>
    </row>
    <row r="88" spans="1:12" ht="25" x14ac:dyDescent="0.25">
      <c r="A88" s="148" t="s">
        <v>554</v>
      </c>
      <c r="B88" s="21" t="s">
        <v>213</v>
      </c>
      <c r="C88" s="26">
        <v>668874355</v>
      </c>
      <c r="D88" s="7" t="str">
        <f t="shared" si="12"/>
        <v>N/A</v>
      </c>
      <c r="E88" s="26">
        <v>165086993</v>
      </c>
      <c r="F88" s="7" t="str">
        <f t="shared" si="13"/>
        <v>N/A</v>
      </c>
      <c r="G88" s="26">
        <v>182215284</v>
      </c>
      <c r="H88" s="7" t="str">
        <f t="shared" si="14"/>
        <v>N/A</v>
      </c>
      <c r="I88" s="8">
        <v>-75.3</v>
      </c>
      <c r="J88" s="8">
        <v>10.38</v>
      </c>
      <c r="K88" s="25" t="s">
        <v>736</v>
      </c>
      <c r="L88" s="91" t="str">
        <f t="shared" si="15"/>
        <v>Yes</v>
      </c>
    </row>
    <row r="89" spans="1:12" x14ac:dyDescent="0.25">
      <c r="A89" s="148" t="s">
        <v>555</v>
      </c>
      <c r="B89" s="21" t="s">
        <v>213</v>
      </c>
      <c r="C89" s="22">
        <v>1033106</v>
      </c>
      <c r="D89" s="7" t="str">
        <f t="shared" si="12"/>
        <v>N/A</v>
      </c>
      <c r="E89" s="22">
        <v>217902</v>
      </c>
      <c r="F89" s="7" t="str">
        <f t="shared" si="13"/>
        <v>N/A</v>
      </c>
      <c r="G89" s="22">
        <v>219227</v>
      </c>
      <c r="H89" s="7" t="str">
        <f t="shared" si="14"/>
        <v>N/A</v>
      </c>
      <c r="I89" s="8">
        <v>-78.900000000000006</v>
      </c>
      <c r="J89" s="8">
        <v>0.60809999999999997</v>
      </c>
      <c r="K89" s="25" t="s">
        <v>736</v>
      </c>
      <c r="L89" s="91" t="str">
        <f t="shared" si="15"/>
        <v>Yes</v>
      </c>
    </row>
    <row r="90" spans="1:12" x14ac:dyDescent="0.25">
      <c r="A90" s="148" t="s">
        <v>1308</v>
      </c>
      <c r="B90" s="21" t="s">
        <v>213</v>
      </c>
      <c r="C90" s="26">
        <v>647.44019975000003</v>
      </c>
      <c r="D90" s="7" t="str">
        <f t="shared" si="12"/>
        <v>N/A</v>
      </c>
      <c r="E90" s="26">
        <v>757.62036604000002</v>
      </c>
      <c r="F90" s="7" t="str">
        <f t="shared" si="13"/>
        <v>N/A</v>
      </c>
      <c r="G90" s="26">
        <v>831.17172611000001</v>
      </c>
      <c r="H90" s="7" t="str">
        <f t="shared" si="14"/>
        <v>N/A</v>
      </c>
      <c r="I90" s="8">
        <v>17.02</v>
      </c>
      <c r="J90" s="8">
        <v>9.7080000000000002</v>
      </c>
      <c r="K90" s="25" t="s">
        <v>736</v>
      </c>
      <c r="L90" s="91" t="str">
        <f t="shared" si="15"/>
        <v>Yes</v>
      </c>
    </row>
    <row r="91" spans="1:12" x14ac:dyDescent="0.25">
      <c r="A91" s="148" t="s">
        <v>556</v>
      </c>
      <c r="B91" s="21" t="s">
        <v>213</v>
      </c>
      <c r="C91" s="26">
        <v>435617599</v>
      </c>
      <c r="D91" s="7" t="str">
        <f t="shared" si="12"/>
        <v>N/A</v>
      </c>
      <c r="E91" s="26">
        <v>48738955</v>
      </c>
      <c r="F91" s="7" t="str">
        <f t="shared" si="13"/>
        <v>N/A</v>
      </c>
      <c r="G91" s="26">
        <v>34782994</v>
      </c>
      <c r="H91" s="7" t="str">
        <f t="shared" si="14"/>
        <v>N/A</v>
      </c>
      <c r="I91" s="8">
        <v>-88.8</v>
      </c>
      <c r="J91" s="8">
        <v>-28.6</v>
      </c>
      <c r="K91" s="25" t="s">
        <v>736</v>
      </c>
      <c r="L91" s="91" t="str">
        <f t="shared" si="15"/>
        <v>Yes</v>
      </c>
    </row>
    <row r="92" spans="1:12" x14ac:dyDescent="0.25">
      <c r="A92" s="148" t="s">
        <v>557</v>
      </c>
      <c r="B92" s="21" t="s">
        <v>213</v>
      </c>
      <c r="C92" s="22">
        <v>708295</v>
      </c>
      <c r="D92" s="7" t="str">
        <f t="shared" si="12"/>
        <v>N/A</v>
      </c>
      <c r="E92" s="22">
        <v>70615</v>
      </c>
      <c r="F92" s="7" t="str">
        <f t="shared" si="13"/>
        <v>N/A</v>
      </c>
      <c r="G92" s="22">
        <v>29710</v>
      </c>
      <c r="H92" s="7" t="str">
        <f t="shared" si="14"/>
        <v>N/A</v>
      </c>
      <c r="I92" s="8">
        <v>-90</v>
      </c>
      <c r="J92" s="8">
        <v>-57.9</v>
      </c>
      <c r="K92" s="25" t="s">
        <v>736</v>
      </c>
      <c r="L92" s="91" t="str">
        <f t="shared" si="15"/>
        <v>No</v>
      </c>
    </row>
    <row r="93" spans="1:12" x14ac:dyDescent="0.25">
      <c r="A93" s="148" t="s">
        <v>1309</v>
      </c>
      <c r="B93" s="21" t="s">
        <v>213</v>
      </c>
      <c r="C93" s="26">
        <v>615.02283511999997</v>
      </c>
      <c r="D93" s="7" t="str">
        <f t="shared" si="12"/>
        <v>N/A</v>
      </c>
      <c r="E93" s="26">
        <v>690.20682575000001</v>
      </c>
      <c r="F93" s="7" t="str">
        <f t="shared" si="13"/>
        <v>N/A</v>
      </c>
      <c r="G93" s="26">
        <v>1170.7503870999999</v>
      </c>
      <c r="H93" s="7" t="str">
        <f t="shared" si="14"/>
        <v>N/A</v>
      </c>
      <c r="I93" s="8">
        <v>12.22</v>
      </c>
      <c r="J93" s="8">
        <v>69.62</v>
      </c>
      <c r="K93" s="25" t="s">
        <v>736</v>
      </c>
      <c r="L93" s="91" t="str">
        <f t="shared" si="15"/>
        <v>No</v>
      </c>
    </row>
    <row r="94" spans="1:12" ht="25" x14ac:dyDescent="0.25">
      <c r="A94" s="148" t="s">
        <v>558</v>
      </c>
      <c r="B94" s="21" t="s">
        <v>213</v>
      </c>
      <c r="C94" s="26">
        <v>46027539</v>
      </c>
      <c r="D94" s="7" t="str">
        <f t="shared" si="12"/>
        <v>N/A</v>
      </c>
      <c r="E94" s="26">
        <v>9062057</v>
      </c>
      <c r="F94" s="7" t="str">
        <f t="shared" si="13"/>
        <v>N/A</v>
      </c>
      <c r="G94" s="26">
        <v>12603483</v>
      </c>
      <c r="H94" s="7" t="str">
        <f t="shared" si="14"/>
        <v>N/A</v>
      </c>
      <c r="I94" s="8">
        <v>-80.3</v>
      </c>
      <c r="J94" s="8">
        <v>39.08</v>
      </c>
      <c r="K94" s="25" t="s">
        <v>736</v>
      </c>
      <c r="L94" s="91" t="str">
        <f t="shared" si="15"/>
        <v>No</v>
      </c>
    </row>
    <row r="95" spans="1:12" x14ac:dyDescent="0.25">
      <c r="A95" s="148" t="s">
        <v>559</v>
      </c>
      <c r="B95" s="21" t="s">
        <v>213</v>
      </c>
      <c r="C95" s="22">
        <v>287915</v>
      </c>
      <c r="D95" s="7" t="str">
        <f t="shared" si="12"/>
        <v>N/A</v>
      </c>
      <c r="E95" s="22">
        <v>52242</v>
      </c>
      <c r="F95" s="7" t="str">
        <f t="shared" si="13"/>
        <v>N/A</v>
      </c>
      <c r="G95" s="22">
        <v>64157</v>
      </c>
      <c r="H95" s="7" t="str">
        <f t="shared" si="14"/>
        <v>N/A</v>
      </c>
      <c r="I95" s="8">
        <v>-81.900000000000006</v>
      </c>
      <c r="J95" s="8">
        <v>22.81</v>
      </c>
      <c r="K95" s="25" t="s">
        <v>736</v>
      </c>
      <c r="L95" s="91" t="str">
        <f t="shared" si="15"/>
        <v>Yes</v>
      </c>
    </row>
    <row r="96" spans="1:12" ht="25" x14ac:dyDescent="0.25">
      <c r="A96" s="148" t="s">
        <v>1310</v>
      </c>
      <c r="B96" s="21" t="s">
        <v>213</v>
      </c>
      <c r="C96" s="26">
        <v>159.86502614</v>
      </c>
      <c r="D96" s="7" t="str">
        <f t="shared" si="12"/>
        <v>N/A</v>
      </c>
      <c r="E96" s="26">
        <v>173.46305654</v>
      </c>
      <c r="F96" s="7" t="str">
        <f t="shared" si="13"/>
        <v>N/A</v>
      </c>
      <c r="G96" s="26">
        <v>196.44751156999999</v>
      </c>
      <c r="H96" s="7" t="str">
        <f t="shared" si="14"/>
        <v>N/A</v>
      </c>
      <c r="I96" s="8">
        <v>8.5060000000000002</v>
      </c>
      <c r="J96" s="8">
        <v>13.25</v>
      </c>
      <c r="K96" s="25" t="s">
        <v>736</v>
      </c>
      <c r="L96" s="91" t="str">
        <f t="shared" si="15"/>
        <v>Yes</v>
      </c>
    </row>
    <row r="97" spans="1:12" ht="25" x14ac:dyDescent="0.25">
      <c r="A97" s="148" t="s">
        <v>560</v>
      </c>
      <c r="B97" s="21" t="s">
        <v>213</v>
      </c>
      <c r="C97" s="26">
        <v>225698577</v>
      </c>
      <c r="D97" s="7" t="str">
        <f t="shared" si="12"/>
        <v>N/A</v>
      </c>
      <c r="E97" s="26">
        <v>76006499</v>
      </c>
      <c r="F97" s="7" t="str">
        <f t="shared" si="13"/>
        <v>N/A</v>
      </c>
      <c r="G97" s="26">
        <v>103824683</v>
      </c>
      <c r="H97" s="7" t="str">
        <f t="shared" si="14"/>
        <v>N/A</v>
      </c>
      <c r="I97" s="8">
        <v>-66.3</v>
      </c>
      <c r="J97" s="8">
        <v>36.6</v>
      </c>
      <c r="K97" s="25" t="s">
        <v>736</v>
      </c>
      <c r="L97" s="91" t="str">
        <f t="shared" si="15"/>
        <v>No</v>
      </c>
    </row>
    <row r="98" spans="1:12" x14ac:dyDescent="0.25">
      <c r="A98" s="148" t="s">
        <v>561</v>
      </c>
      <c r="B98" s="21" t="s">
        <v>213</v>
      </c>
      <c r="C98" s="22">
        <v>497711</v>
      </c>
      <c r="D98" s="7" t="str">
        <f t="shared" si="12"/>
        <v>N/A</v>
      </c>
      <c r="E98" s="22">
        <v>123131</v>
      </c>
      <c r="F98" s="7" t="str">
        <f t="shared" si="13"/>
        <v>N/A</v>
      </c>
      <c r="G98" s="22">
        <v>126137</v>
      </c>
      <c r="H98" s="7" t="str">
        <f t="shared" si="14"/>
        <v>N/A</v>
      </c>
      <c r="I98" s="8">
        <v>-75.3</v>
      </c>
      <c r="J98" s="8">
        <v>2.4409999999999998</v>
      </c>
      <c r="K98" s="25" t="s">
        <v>736</v>
      </c>
      <c r="L98" s="91" t="str">
        <f t="shared" si="15"/>
        <v>Yes</v>
      </c>
    </row>
    <row r="99" spans="1:12" x14ac:dyDescent="0.25">
      <c r="A99" s="148" t="s">
        <v>1311</v>
      </c>
      <c r="B99" s="21" t="s">
        <v>213</v>
      </c>
      <c r="C99" s="26">
        <v>453.47315409999999</v>
      </c>
      <c r="D99" s="7" t="str">
        <f t="shared" si="12"/>
        <v>N/A</v>
      </c>
      <c r="E99" s="26">
        <v>617.28158628000006</v>
      </c>
      <c r="F99" s="7" t="str">
        <f t="shared" si="13"/>
        <v>N/A</v>
      </c>
      <c r="G99" s="26">
        <v>823.11045133000005</v>
      </c>
      <c r="H99" s="7" t="str">
        <f t="shared" si="14"/>
        <v>N/A</v>
      </c>
      <c r="I99" s="8">
        <v>36.119999999999997</v>
      </c>
      <c r="J99" s="8">
        <v>33.340000000000003</v>
      </c>
      <c r="K99" s="25" t="s">
        <v>736</v>
      </c>
      <c r="L99" s="91" t="str">
        <f t="shared" si="15"/>
        <v>No</v>
      </c>
    </row>
    <row r="100" spans="1:12" x14ac:dyDescent="0.25">
      <c r="A100" s="148" t="s">
        <v>562</v>
      </c>
      <c r="B100" s="21" t="s">
        <v>213</v>
      </c>
      <c r="C100" s="26">
        <v>96734484</v>
      </c>
      <c r="D100" s="7" t="str">
        <f t="shared" si="12"/>
        <v>N/A</v>
      </c>
      <c r="E100" s="26">
        <v>11166705</v>
      </c>
      <c r="F100" s="7" t="str">
        <f t="shared" si="13"/>
        <v>N/A</v>
      </c>
      <c r="G100" s="26">
        <v>11148902</v>
      </c>
      <c r="H100" s="7" t="str">
        <f t="shared" si="14"/>
        <v>N/A</v>
      </c>
      <c r="I100" s="8">
        <v>-88.5</v>
      </c>
      <c r="J100" s="8">
        <v>-0.159</v>
      </c>
      <c r="K100" s="25" t="s">
        <v>736</v>
      </c>
      <c r="L100" s="91" t="str">
        <f t="shared" si="15"/>
        <v>Yes</v>
      </c>
    </row>
    <row r="101" spans="1:12" x14ac:dyDescent="0.25">
      <c r="A101" s="148" t="s">
        <v>563</v>
      </c>
      <c r="B101" s="21" t="s">
        <v>213</v>
      </c>
      <c r="C101" s="22">
        <v>235764</v>
      </c>
      <c r="D101" s="7" t="str">
        <f t="shared" si="12"/>
        <v>N/A</v>
      </c>
      <c r="E101" s="22">
        <v>31701</v>
      </c>
      <c r="F101" s="7" t="str">
        <f t="shared" si="13"/>
        <v>N/A</v>
      </c>
      <c r="G101" s="22">
        <v>27680</v>
      </c>
      <c r="H101" s="7" t="str">
        <f t="shared" si="14"/>
        <v>N/A</v>
      </c>
      <c r="I101" s="8">
        <v>-86.6</v>
      </c>
      <c r="J101" s="8">
        <v>-12.7</v>
      </c>
      <c r="K101" s="25" t="s">
        <v>736</v>
      </c>
      <c r="L101" s="91" t="str">
        <f t="shared" si="15"/>
        <v>Yes</v>
      </c>
    </row>
    <row r="102" spans="1:12" x14ac:dyDescent="0.25">
      <c r="A102" s="148" t="s">
        <v>1312</v>
      </c>
      <c r="B102" s="21" t="s">
        <v>213</v>
      </c>
      <c r="C102" s="26">
        <v>410.30218353999999</v>
      </c>
      <c r="D102" s="7" t="str">
        <f t="shared" si="12"/>
        <v>N/A</v>
      </c>
      <c r="E102" s="26">
        <v>352.25087537000002</v>
      </c>
      <c r="F102" s="7" t="str">
        <f t="shared" si="13"/>
        <v>N/A</v>
      </c>
      <c r="G102" s="26">
        <v>402.77825145000003</v>
      </c>
      <c r="H102" s="7" t="str">
        <f t="shared" si="14"/>
        <v>N/A</v>
      </c>
      <c r="I102" s="8">
        <v>-14.1</v>
      </c>
      <c r="J102" s="8">
        <v>14.34</v>
      </c>
      <c r="K102" s="25" t="s">
        <v>736</v>
      </c>
      <c r="L102" s="91" t="str">
        <f t="shared" si="15"/>
        <v>Yes</v>
      </c>
    </row>
    <row r="103" spans="1:12" ht="25" x14ac:dyDescent="0.25">
      <c r="A103" s="148" t="s">
        <v>564</v>
      </c>
      <c r="B103" s="21" t="s">
        <v>213</v>
      </c>
      <c r="C103" s="26">
        <v>486799777</v>
      </c>
      <c r="D103" s="7" t="str">
        <f t="shared" si="12"/>
        <v>N/A</v>
      </c>
      <c r="E103" s="26">
        <v>506725768</v>
      </c>
      <c r="F103" s="7" t="str">
        <f t="shared" si="13"/>
        <v>N/A</v>
      </c>
      <c r="G103" s="26">
        <v>619143622</v>
      </c>
      <c r="H103" s="7" t="str">
        <f t="shared" si="14"/>
        <v>N/A</v>
      </c>
      <c r="I103" s="8">
        <v>4.093</v>
      </c>
      <c r="J103" s="8">
        <v>22.19</v>
      </c>
      <c r="K103" s="25" t="s">
        <v>736</v>
      </c>
      <c r="L103" s="91" t="str">
        <f t="shared" si="15"/>
        <v>Yes</v>
      </c>
    </row>
    <row r="104" spans="1:12" x14ac:dyDescent="0.25">
      <c r="A104" s="148" t="s">
        <v>565</v>
      </c>
      <c r="B104" s="21" t="s">
        <v>213</v>
      </c>
      <c r="C104" s="22">
        <v>23257</v>
      </c>
      <c r="D104" s="7" t="str">
        <f t="shared" si="12"/>
        <v>N/A</v>
      </c>
      <c r="E104" s="22">
        <v>15700</v>
      </c>
      <c r="F104" s="7" t="str">
        <f t="shared" si="13"/>
        <v>N/A</v>
      </c>
      <c r="G104" s="22">
        <v>18875</v>
      </c>
      <c r="H104" s="7" t="str">
        <f t="shared" si="14"/>
        <v>N/A</v>
      </c>
      <c r="I104" s="8">
        <v>-32.5</v>
      </c>
      <c r="J104" s="8">
        <v>20.22</v>
      </c>
      <c r="K104" s="25" t="s">
        <v>736</v>
      </c>
      <c r="L104" s="91" t="str">
        <f t="shared" si="15"/>
        <v>Yes</v>
      </c>
    </row>
    <row r="105" spans="1:12" x14ac:dyDescent="0.25">
      <c r="A105" s="148" t="s">
        <v>1313</v>
      </c>
      <c r="B105" s="21" t="s">
        <v>213</v>
      </c>
      <c r="C105" s="26">
        <v>20931.322914</v>
      </c>
      <c r="D105" s="7" t="str">
        <f t="shared" si="12"/>
        <v>N/A</v>
      </c>
      <c r="E105" s="26">
        <v>32275.526623999998</v>
      </c>
      <c r="F105" s="7" t="str">
        <f t="shared" si="13"/>
        <v>N/A</v>
      </c>
      <c r="G105" s="26">
        <v>32802.311098999999</v>
      </c>
      <c r="H105" s="7" t="str">
        <f t="shared" si="14"/>
        <v>N/A</v>
      </c>
      <c r="I105" s="8">
        <v>54.2</v>
      </c>
      <c r="J105" s="8">
        <v>1.6319999999999999</v>
      </c>
      <c r="K105" s="25" t="s">
        <v>736</v>
      </c>
      <c r="L105" s="91" t="str">
        <f t="shared" si="15"/>
        <v>Yes</v>
      </c>
    </row>
    <row r="106" spans="1:12" x14ac:dyDescent="0.25">
      <c r="A106" s="148" t="s">
        <v>566</v>
      </c>
      <c r="B106" s="21" t="s">
        <v>213</v>
      </c>
      <c r="C106" s="26">
        <v>549598144</v>
      </c>
      <c r="D106" s="7" t="str">
        <f t="shared" si="12"/>
        <v>N/A</v>
      </c>
      <c r="E106" s="26">
        <v>187248448</v>
      </c>
      <c r="F106" s="7" t="str">
        <f t="shared" si="13"/>
        <v>N/A</v>
      </c>
      <c r="G106" s="26">
        <v>198875779</v>
      </c>
      <c r="H106" s="7" t="str">
        <f t="shared" si="14"/>
        <v>N/A</v>
      </c>
      <c r="I106" s="8">
        <v>-65.900000000000006</v>
      </c>
      <c r="J106" s="8">
        <v>6.21</v>
      </c>
      <c r="K106" s="25" t="s">
        <v>736</v>
      </c>
      <c r="L106" s="91" t="str">
        <f t="shared" si="15"/>
        <v>Yes</v>
      </c>
    </row>
    <row r="107" spans="1:12" x14ac:dyDescent="0.25">
      <c r="A107" s="148" t="s">
        <v>567</v>
      </c>
      <c r="B107" s="21" t="s">
        <v>213</v>
      </c>
      <c r="C107" s="22">
        <v>1060524</v>
      </c>
      <c r="D107" s="7" t="str">
        <f t="shared" si="12"/>
        <v>N/A</v>
      </c>
      <c r="E107" s="22">
        <v>223040</v>
      </c>
      <c r="F107" s="7" t="str">
        <f t="shared" si="13"/>
        <v>N/A</v>
      </c>
      <c r="G107" s="22">
        <v>219192</v>
      </c>
      <c r="H107" s="7" t="str">
        <f t="shared" si="14"/>
        <v>N/A</v>
      </c>
      <c r="I107" s="8">
        <v>-79</v>
      </c>
      <c r="J107" s="8">
        <v>-1.73</v>
      </c>
      <c r="K107" s="25" t="s">
        <v>736</v>
      </c>
      <c r="L107" s="91" t="str">
        <f t="shared" si="15"/>
        <v>Yes</v>
      </c>
    </row>
    <row r="108" spans="1:12" x14ac:dyDescent="0.25">
      <c r="A108" s="148" t="s">
        <v>1314</v>
      </c>
      <c r="B108" s="21" t="s">
        <v>213</v>
      </c>
      <c r="C108" s="26">
        <v>518.23263216999999</v>
      </c>
      <c r="D108" s="7" t="str">
        <f t="shared" si="12"/>
        <v>N/A</v>
      </c>
      <c r="E108" s="26">
        <v>839.52855093000005</v>
      </c>
      <c r="F108" s="7" t="str">
        <f t="shared" si="13"/>
        <v>N/A</v>
      </c>
      <c r="G108" s="26">
        <v>907.31312730000002</v>
      </c>
      <c r="H108" s="7" t="str">
        <f t="shared" si="14"/>
        <v>N/A</v>
      </c>
      <c r="I108" s="8">
        <v>62</v>
      </c>
      <c r="J108" s="8">
        <v>8.0739999999999998</v>
      </c>
      <c r="K108" s="25" t="s">
        <v>736</v>
      </c>
      <c r="L108" s="91" t="str">
        <f t="shared" si="15"/>
        <v>Yes</v>
      </c>
    </row>
    <row r="109" spans="1:12" x14ac:dyDescent="0.25">
      <c r="A109" s="148" t="s">
        <v>568</v>
      </c>
      <c r="B109" s="21" t="s">
        <v>213</v>
      </c>
      <c r="C109" s="26">
        <v>1117999667</v>
      </c>
      <c r="D109" s="7" t="str">
        <f t="shared" si="12"/>
        <v>N/A</v>
      </c>
      <c r="E109" s="26">
        <v>504443596</v>
      </c>
      <c r="F109" s="7" t="str">
        <f t="shared" si="13"/>
        <v>N/A</v>
      </c>
      <c r="G109" s="26">
        <v>531710666</v>
      </c>
      <c r="H109" s="7" t="str">
        <f t="shared" si="14"/>
        <v>N/A</v>
      </c>
      <c r="I109" s="8">
        <v>-54.9</v>
      </c>
      <c r="J109" s="8">
        <v>5.4050000000000002</v>
      </c>
      <c r="K109" s="25" t="s">
        <v>736</v>
      </c>
      <c r="L109" s="91" t="str">
        <f t="shared" si="15"/>
        <v>Yes</v>
      </c>
    </row>
    <row r="110" spans="1:12" x14ac:dyDescent="0.25">
      <c r="A110" s="148" t="s">
        <v>569</v>
      </c>
      <c r="B110" s="21" t="s">
        <v>213</v>
      </c>
      <c r="C110" s="22">
        <v>1035819</v>
      </c>
      <c r="D110" s="7" t="str">
        <f t="shared" si="12"/>
        <v>N/A</v>
      </c>
      <c r="E110" s="22">
        <v>202893</v>
      </c>
      <c r="F110" s="7" t="str">
        <f t="shared" si="13"/>
        <v>N/A</v>
      </c>
      <c r="G110" s="22">
        <v>194343</v>
      </c>
      <c r="H110" s="7" t="str">
        <f t="shared" si="14"/>
        <v>N/A</v>
      </c>
      <c r="I110" s="8">
        <v>-80.400000000000006</v>
      </c>
      <c r="J110" s="8">
        <v>-4.21</v>
      </c>
      <c r="K110" s="25" t="s">
        <v>736</v>
      </c>
      <c r="L110" s="91" t="str">
        <f t="shared" si="15"/>
        <v>Yes</v>
      </c>
    </row>
    <row r="111" spans="1:12" x14ac:dyDescent="0.25">
      <c r="A111" s="148" t="s">
        <v>1315</v>
      </c>
      <c r="B111" s="21" t="s">
        <v>213</v>
      </c>
      <c r="C111" s="26">
        <v>1079.3388295</v>
      </c>
      <c r="D111" s="7" t="str">
        <f t="shared" si="12"/>
        <v>N/A</v>
      </c>
      <c r="E111" s="26">
        <v>2486.2543114</v>
      </c>
      <c r="F111" s="7" t="str">
        <f t="shared" si="13"/>
        <v>N/A</v>
      </c>
      <c r="G111" s="26">
        <v>2735.9393752000001</v>
      </c>
      <c r="H111" s="7" t="str">
        <f t="shared" si="14"/>
        <v>N/A</v>
      </c>
      <c r="I111" s="8">
        <v>130.30000000000001</v>
      </c>
      <c r="J111" s="8">
        <v>10.039999999999999</v>
      </c>
      <c r="K111" s="25" t="s">
        <v>736</v>
      </c>
      <c r="L111" s="91" t="str">
        <f t="shared" si="15"/>
        <v>Yes</v>
      </c>
    </row>
    <row r="112" spans="1:12" ht="25" x14ac:dyDescent="0.25">
      <c r="A112" s="148" t="s">
        <v>570</v>
      </c>
      <c r="B112" s="21" t="s">
        <v>213</v>
      </c>
      <c r="C112" s="26">
        <v>803181238</v>
      </c>
      <c r="D112" s="7" t="str">
        <f t="shared" si="12"/>
        <v>N/A</v>
      </c>
      <c r="E112" s="26">
        <v>546278659</v>
      </c>
      <c r="F112" s="7" t="str">
        <f t="shared" si="13"/>
        <v>N/A</v>
      </c>
      <c r="G112" s="26">
        <v>556737443</v>
      </c>
      <c r="H112" s="7" t="str">
        <f t="shared" si="14"/>
        <v>N/A</v>
      </c>
      <c r="I112" s="8">
        <v>-32</v>
      </c>
      <c r="J112" s="8">
        <v>1.915</v>
      </c>
      <c r="K112" s="25" t="s">
        <v>736</v>
      </c>
      <c r="L112" s="91" t="str">
        <f t="shared" si="15"/>
        <v>Yes</v>
      </c>
    </row>
    <row r="113" spans="1:12" x14ac:dyDescent="0.25">
      <c r="A113" s="148" t="s">
        <v>571</v>
      </c>
      <c r="B113" s="21" t="s">
        <v>213</v>
      </c>
      <c r="C113" s="22">
        <v>291496</v>
      </c>
      <c r="D113" s="7" t="str">
        <f t="shared" si="12"/>
        <v>N/A</v>
      </c>
      <c r="E113" s="22">
        <v>80831</v>
      </c>
      <c r="F113" s="7" t="str">
        <f t="shared" si="13"/>
        <v>N/A</v>
      </c>
      <c r="G113" s="22">
        <v>79382</v>
      </c>
      <c r="H113" s="7" t="str">
        <f t="shared" si="14"/>
        <v>N/A</v>
      </c>
      <c r="I113" s="8">
        <v>-72.3</v>
      </c>
      <c r="J113" s="8">
        <v>-1.79</v>
      </c>
      <c r="K113" s="25" t="s">
        <v>736</v>
      </c>
      <c r="L113" s="91" t="str">
        <f t="shared" si="15"/>
        <v>Yes</v>
      </c>
    </row>
    <row r="114" spans="1:12" ht="25" x14ac:dyDescent="0.25">
      <c r="A114" s="148" t="s">
        <v>1316</v>
      </c>
      <c r="B114" s="21" t="s">
        <v>213</v>
      </c>
      <c r="C114" s="26">
        <v>2755.3765334999998</v>
      </c>
      <c r="D114" s="7" t="str">
        <f t="shared" si="12"/>
        <v>N/A</v>
      </c>
      <c r="E114" s="26">
        <v>6758.2815874999997</v>
      </c>
      <c r="F114" s="7" t="str">
        <f t="shared" si="13"/>
        <v>N/A</v>
      </c>
      <c r="G114" s="26">
        <v>7013.3965257</v>
      </c>
      <c r="H114" s="7" t="str">
        <f t="shared" si="14"/>
        <v>N/A</v>
      </c>
      <c r="I114" s="8">
        <v>145.30000000000001</v>
      </c>
      <c r="J114" s="8">
        <v>3.7749999999999999</v>
      </c>
      <c r="K114" s="25" t="s">
        <v>736</v>
      </c>
      <c r="L114" s="91" t="str">
        <f t="shared" si="15"/>
        <v>Yes</v>
      </c>
    </row>
    <row r="115" spans="1:12" ht="25" x14ac:dyDescent="0.25">
      <c r="A115" s="148" t="s">
        <v>572</v>
      </c>
      <c r="B115" s="21" t="s">
        <v>213</v>
      </c>
      <c r="C115" s="26">
        <v>117389275</v>
      </c>
      <c r="D115" s="7" t="str">
        <f t="shared" si="12"/>
        <v>N/A</v>
      </c>
      <c r="E115" s="26">
        <v>35721848</v>
      </c>
      <c r="F115" s="7" t="str">
        <f t="shared" si="13"/>
        <v>N/A</v>
      </c>
      <c r="G115" s="26">
        <v>49815209</v>
      </c>
      <c r="H115" s="7" t="str">
        <f t="shared" si="14"/>
        <v>N/A</v>
      </c>
      <c r="I115" s="8">
        <v>-69.599999999999994</v>
      </c>
      <c r="J115" s="8">
        <v>39.450000000000003</v>
      </c>
      <c r="K115" s="25" t="s">
        <v>736</v>
      </c>
      <c r="L115" s="91" t="str">
        <f t="shared" si="15"/>
        <v>No</v>
      </c>
    </row>
    <row r="116" spans="1:12" x14ac:dyDescent="0.25">
      <c r="A116" s="90" t="s">
        <v>573</v>
      </c>
      <c r="B116" s="21" t="s">
        <v>213</v>
      </c>
      <c r="C116" s="22">
        <v>179549</v>
      </c>
      <c r="D116" s="7" t="str">
        <f t="shared" si="12"/>
        <v>N/A</v>
      </c>
      <c r="E116" s="22">
        <v>42934</v>
      </c>
      <c r="F116" s="7" t="str">
        <f t="shared" si="13"/>
        <v>N/A</v>
      </c>
      <c r="G116" s="22">
        <v>41557</v>
      </c>
      <c r="H116" s="7" t="str">
        <f t="shared" si="14"/>
        <v>N/A</v>
      </c>
      <c r="I116" s="8">
        <v>-76.099999999999994</v>
      </c>
      <c r="J116" s="8">
        <v>-3.21</v>
      </c>
      <c r="K116" s="25" t="s">
        <v>736</v>
      </c>
      <c r="L116" s="91" t="str">
        <f t="shared" si="15"/>
        <v>Yes</v>
      </c>
    </row>
    <row r="117" spans="1:12" ht="25" x14ac:dyDescent="0.25">
      <c r="A117" s="90" t="s">
        <v>1317</v>
      </c>
      <c r="B117" s="21" t="s">
        <v>213</v>
      </c>
      <c r="C117" s="26">
        <v>653.80077304999998</v>
      </c>
      <c r="D117" s="7" t="str">
        <f t="shared" si="12"/>
        <v>N/A</v>
      </c>
      <c r="E117" s="26">
        <v>832.01770159</v>
      </c>
      <c r="F117" s="7" t="str">
        <f t="shared" si="13"/>
        <v>N/A</v>
      </c>
      <c r="G117" s="26">
        <v>1198.7200472</v>
      </c>
      <c r="H117" s="7" t="str">
        <f t="shared" si="14"/>
        <v>N/A</v>
      </c>
      <c r="I117" s="8">
        <v>27.26</v>
      </c>
      <c r="J117" s="8">
        <v>44.07</v>
      </c>
      <c r="K117" s="25" t="s">
        <v>736</v>
      </c>
      <c r="L117" s="91" t="str">
        <f t="shared" si="15"/>
        <v>No</v>
      </c>
    </row>
    <row r="118" spans="1:12" ht="25" x14ac:dyDescent="0.25">
      <c r="A118" s="122" t="s">
        <v>574</v>
      </c>
      <c r="B118" s="21" t="s">
        <v>213</v>
      </c>
      <c r="C118" s="26">
        <v>104208500</v>
      </c>
      <c r="D118" s="7" t="str">
        <f t="shared" si="12"/>
        <v>N/A</v>
      </c>
      <c r="E118" s="26">
        <v>91281716</v>
      </c>
      <c r="F118" s="7" t="str">
        <f t="shared" si="13"/>
        <v>N/A</v>
      </c>
      <c r="G118" s="26">
        <v>104398446</v>
      </c>
      <c r="H118" s="7" t="str">
        <f t="shared" si="14"/>
        <v>N/A</v>
      </c>
      <c r="I118" s="8">
        <v>-12.4</v>
      </c>
      <c r="J118" s="8">
        <v>14.37</v>
      </c>
      <c r="K118" s="25" t="s">
        <v>736</v>
      </c>
      <c r="L118" s="91" t="str">
        <f t="shared" si="15"/>
        <v>Yes</v>
      </c>
    </row>
    <row r="119" spans="1:12" x14ac:dyDescent="0.25">
      <c r="A119" s="122" t="s">
        <v>575</v>
      </c>
      <c r="B119" s="21" t="s">
        <v>213</v>
      </c>
      <c r="C119" s="22">
        <v>18824</v>
      </c>
      <c r="D119" s="7" t="str">
        <f t="shared" si="12"/>
        <v>N/A</v>
      </c>
      <c r="E119" s="22">
        <v>16152</v>
      </c>
      <c r="F119" s="7" t="str">
        <f t="shared" si="13"/>
        <v>N/A</v>
      </c>
      <c r="G119" s="22">
        <v>17789</v>
      </c>
      <c r="H119" s="7" t="str">
        <f t="shared" si="14"/>
        <v>N/A</v>
      </c>
      <c r="I119" s="8">
        <v>-14.2</v>
      </c>
      <c r="J119" s="8">
        <v>10.130000000000001</v>
      </c>
      <c r="K119" s="25" t="s">
        <v>736</v>
      </c>
      <c r="L119" s="91" t="str">
        <f t="shared" si="15"/>
        <v>Yes</v>
      </c>
    </row>
    <row r="120" spans="1:12" ht="25" x14ac:dyDescent="0.25">
      <c r="A120" s="122" t="s">
        <v>1318</v>
      </c>
      <c r="B120" s="21" t="s">
        <v>213</v>
      </c>
      <c r="C120" s="26">
        <v>5535.9381640000001</v>
      </c>
      <c r="D120" s="7" t="str">
        <f t="shared" si="12"/>
        <v>N/A</v>
      </c>
      <c r="E120" s="26">
        <v>5651.4187717000004</v>
      </c>
      <c r="F120" s="7" t="str">
        <f t="shared" si="13"/>
        <v>N/A</v>
      </c>
      <c r="G120" s="26">
        <v>5868.7079655999996</v>
      </c>
      <c r="H120" s="7" t="str">
        <f t="shared" si="14"/>
        <v>N/A</v>
      </c>
      <c r="I120" s="8">
        <v>2.0859999999999999</v>
      </c>
      <c r="J120" s="8">
        <v>3.8450000000000002</v>
      </c>
      <c r="K120" s="25" t="s">
        <v>736</v>
      </c>
      <c r="L120" s="91" t="str">
        <f t="shared" si="15"/>
        <v>Yes</v>
      </c>
    </row>
    <row r="121" spans="1:12" ht="25" x14ac:dyDescent="0.25">
      <c r="A121" s="122" t="s">
        <v>576</v>
      </c>
      <c r="B121" s="21" t="s">
        <v>213</v>
      </c>
      <c r="C121" s="26">
        <v>58815897</v>
      </c>
      <c r="D121" s="7" t="str">
        <f t="shared" si="12"/>
        <v>N/A</v>
      </c>
      <c r="E121" s="26">
        <v>21107769</v>
      </c>
      <c r="F121" s="7" t="str">
        <f t="shared" si="13"/>
        <v>N/A</v>
      </c>
      <c r="G121" s="26">
        <v>20771682</v>
      </c>
      <c r="H121" s="7" t="str">
        <f t="shared" si="14"/>
        <v>N/A</v>
      </c>
      <c r="I121" s="8">
        <v>-64.099999999999994</v>
      </c>
      <c r="J121" s="8">
        <v>-1.59</v>
      </c>
      <c r="K121" s="25" t="s">
        <v>736</v>
      </c>
      <c r="L121" s="91" t="str">
        <f t="shared" si="15"/>
        <v>Yes</v>
      </c>
    </row>
    <row r="122" spans="1:12" x14ac:dyDescent="0.25">
      <c r="A122" s="122" t="s">
        <v>577</v>
      </c>
      <c r="B122" s="21" t="s">
        <v>213</v>
      </c>
      <c r="C122" s="22">
        <v>67296</v>
      </c>
      <c r="D122" s="7" t="str">
        <f t="shared" si="12"/>
        <v>N/A</v>
      </c>
      <c r="E122" s="22">
        <v>16972</v>
      </c>
      <c r="F122" s="7" t="str">
        <f t="shared" si="13"/>
        <v>N/A</v>
      </c>
      <c r="G122" s="22">
        <v>14433</v>
      </c>
      <c r="H122" s="7" t="str">
        <f t="shared" si="14"/>
        <v>N/A</v>
      </c>
      <c r="I122" s="8">
        <v>-74.8</v>
      </c>
      <c r="J122" s="8">
        <v>-15</v>
      </c>
      <c r="K122" s="25" t="s">
        <v>736</v>
      </c>
      <c r="L122" s="91" t="str">
        <f t="shared" si="15"/>
        <v>Yes</v>
      </c>
    </row>
    <row r="123" spans="1:12" ht="25" x14ac:dyDescent="0.25">
      <c r="A123" s="122" t="s">
        <v>1319</v>
      </c>
      <c r="B123" s="21" t="s">
        <v>213</v>
      </c>
      <c r="C123" s="26">
        <v>873.98800819999997</v>
      </c>
      <c r="D123" s="7" t="str">
        <f t="shared" si="12"/>
        <v>N/A</v>
      </c>
      <c r="E123" s="26">
        <v>1243.6818877999999</v>
      </c>
      <c r="F123" s="7" t="str">
        <f t="shared" si="13"/>
        <v>N/A</v>
      </c>
      <c r="G123" s="26">
        <v>1439.1797962999999</v>
      </c>
      <c r="H123" s="7" t="str">
        <f t="shared" si="14"/>
        <v>N/A</v>
      </c>
      <c r="I123" s="8">
        <v>42.3</v>
      </c>
      <c r="J123" s="8">
        <v>15.72</v>
      </c>
      <c r="K123" s="25" t="s">
        <v>736</v>
      </c>
      <c r="L123" s="91" t="str">
        <f t="shared" si="15"/>
        <v>Yes</v>
      </c>
    </row>
    <row r="124" spans="1:12" ht="25" x14ac:dyDescent="0.25">
      <c r="A124" s="122" t="s">
        <v>578</v>
      </c>
      <c r="B124" s="21" t="s">
        <v>213</v>
      </c>
      <c r="C124" s="26">
        <v>269544286</v>
      </c>
      <c r="D124" s="7" t="str">
        <f t="shared" si="12"/>
        <v>N/A</v>
      </c>
      <c r="E124" s="26">
        <v>77295935</v>
      </c>
      <c r="F124" s="7" t="str">
        <f t="shared" si="13"/>
        <v>N/A</v>
      </c>
      <c r="G124" s="26">
        <v>92915371</v>
      </c>
      <c r="H124" s="7" t="str">
        <f t="shared" si="14"/>
        <v>N/A</v>
      </c>
      <c r="I124" s="8">
        <v>-71.3</v>
      </c>
      <c r="J124" s="8">
        <v>20.21</v>
      </c>
      <c r="K124" s="25" t="s">
        <v>736</v>
      </c>
      <c r="L124" s="91" t="str">
        <f t="shared" si="15"/>
        <v>Yes</v>
      </c>
    </row>
    <row r="125" spans="1:12" x14ac:dyDescent="0.25">
      <c r="A125" s="114" t="s">
        <v>579</v>
      </c>
      <c r="B125" s="21" t="s">
        <v>213</v>
      </c>
      <c r="C125" s="22">
        <v>40233</v>
      </c>
      <c r="D125" s="7" t="str">
        <f t="shared" si="12"/>
        <v>N/A</v>
      </c>
      <c r="E125" s="22">
        <v>7931</v>
      </c>
      <c r="F125" s="7" t="str">
        <f t="shared" si="13"/>
        <v>N/A</v>
      </c>
      <c r="G125" s="22">
        <v>10254</v>
      </c>
      <c r="H125" s="7" t="str">
        <f t="shared" si="14"/>
        <v>N/A</v>
      </c>
      <c r="I125" s="8">
        <v>-80.3</v>
      </c>
      <c r="J125" s="8">
        <v>29.29</v>
      </c>
      <c r="K125" s="25" t="s">
        <v>736</v>
      </c>
      <c r="L125" s="91" t="str">
        <f t="shared" si="15"/>
        <v>Yes</v>
      </c>
    </row>
    <row r="126" spans="1:12" ht="25" x14ac:dyDescent="0.25">
      <c r="A126" s="114" t="s">
        <v>1320</v>
      </c>
      <c r="B126" s="21" t="s">
        <v>213</v>
      </c>
      <c r="C126" s="26">
        <v>6699.5820844</v>
      </c>
      <c r="D126" s="7" t="str">
        <f t="shared" si="12"/>
        <v>N/A</v>
      </c>
      <c r="E126" s="26">
        <v>9746.0515697999999</v>
      </c>
      <c r="F126" s="7" t="str">
        <f t="shared" si="13"/>
        <v>N/A</v>
      </c>
      <c r="G126" s="26">
        <v>9061.3780963999998</v>
      </c>
      <c r="H126" s="7" t="str">
        <f t="shared" si="14"/>
        <v>N/A</v>
      </c>
      <c r="I126" s="8">
        <v>45.47</v>
      </c>
      <c r="J126" s="8">
        <v>-7.03</v>
      </c>
      <c r="K126" s="25" t="s">
        <v>736</v>
      </c>
      <c r="L126" s="91" t="str">
        <f t="shared" si="15"/>
        <v>Yes</v>
      </c>
    </row>
    <row r="127" spans="1:12" ht="25" x14ac:dyDescent="0.25">
      <c r="A127" s="114" t="s">
        <v>580</v>
      </c>
      <c r="B127" s="21" t="s">
        <v>213</v>
      </c>
      <c r="C127" s="26">
        <v>32584965</v>
      </c>
      <c r="D127" s="7" t="str">
        <f t="shared" si="12"/>
        <v>N/A</v>
      </c>
      <c r="E127" s="26">
        <v>14529116</v>
      </c>
      <c r="F127" s="7" t="str">
        <f t="shared" si="13"/>
        <v>N/A</v>
      </c>
      <c r="G127" s="26">
        <v>15014388</v>
      </c>
      <c r="H127" s="7" t="str">
        <f t="shared" si="14"/>
        <v>N/A</v>
      </c>
      <c r="I127" s="8">
        <v>-55.4</v>
      </c>
      <c r="J127" s="8">
        <v>3.34</v>
      </c>
      <c r="K127" s="25" t="s">
        <v>736</v>
      </c>
      <c r="L127" s="91" t="str">
        <f t="shared" si="15"/>
        <v>Yes</v>
      </c>
    </row>
    <row r="128" spans="1:12" x14ac:dyDescent="0.25">
      <c r="A128" s="114" t="s">
        <v>581</v>
      </c>
      <c r="B128" s="21" t="s">
        <v>213</v>
      </c>
      <c r="C128" s="22">
        <v>20736</v>
      </c>
      <c r="D128" s="7" t="str">
        <f t="shared" si="12"/>
        <v>N/A</v>
      </c>
      <c r="E128" s="22">
        <v>8056</v>
      </c>
      <c r="F128" s="7" t="str">
        <f t="shared" si="13"/>
        <v>N/A</v>
      </c>
      <c r="G128" s="22">
        <v>8302</v>
      </c>
      <c r="H128" s="7" t="str">
        <f t="shared" si="14"/>
        <v>N/A</v>
      </c>
      <c r="I128" s="8">
        <v>-61.1</v>
      </c>
      <c r="J128" s="8">
        <v>3.0539999999999998</v>
      </c>
      <c r="K128" s="25" t="s">
        <v>736</v>
      </c>
      <c r="L128" s="91" t="str">
        <f t="shared" si="15"/>
        <v>Yes</v>
      </c>
    </row>
    <row r="129" spans="1:12" ht="25" x14ac:dyDescent="0.25">
      <c r="A129" s="114" t="s">
        <v>1321</v>
      </c>
      <c r="B129" s="21" t="s">
        <v>213</v>
      </c>
      <c r="C129" s="26">
        <v>1571.4199942</v>
      </c>
      <c r="D129" s="7" t="str">
        <f t="shared" si="12"/>
        <v>N/A</v>
      </c>
      <c r="E129" s="26">
        <v>1803.5148956999999</v>
      </c>
      <c r="F129" s="7" t="str">
        <f t="shared" si="13"/>
        <v>N/A</v>
      </c>
      <c r="G129" s="26">
        <v>1808.5266200999999</v>
      </c>
      <c r="H129" s="7" t="str">
        <f t="shared" si="14"/>
        <v>N/A</v>
      </c>
      <c r="I129" s="8">
        <v>14.77</v>
      </c>
      <c r="J129" s="8">
        <v>0.27789999999999998</v>
      </c>
      <c r="K129" s="25" t="s">
        <v>736</v>
      </c>
      <c r="L129" s="91" t="str">
        <f t="shared" si="15"/>
        <v>Yes</v>
      </c>
    </row>
    <row r="130" spans="1:12" x14ac:dyDescent="0.25">
      <c r="A130" s="114" t="s">
        <v>582</v>
      </c>
      <c r="B130" s="21" t="s">
        <v>213</v>
      </c>
      <c r="C130" s="26">
        <v>37788939</v>
      </c>
      <c r="D130" s="7" t="str">
        <f t="shared" si="12"/>
        <v>N/A</v>
      </c>
      <c r="E130" s="26">
        <v>24315053</v>
      </c>
      <c r="F130" s="7" t="str">
        <f t="shared" si="13"/>
        <v>N/A</v>
      </c>
      <c r="G130" s="26">
        <v>24216208</v>
      </c>
      <c r="H130" s="7" t="str">
        <f t="shared" si="14"/>
        <v>N/A</v>
      </c>
      <c r="I130" s="8">
        <v>-35.700000000000003</v>
      </c>
      <c r="J130" s="8">
        <v>-0.40699999999999997</v>
      </c>
      <c r="K130" s="25" t="s">
        <v>736</v>
      </c>
      <c r="L130" s="91" t="str">
        <f t="shared" si="15"/>
        <v>Yes</v>
      </c>
    </row>
    <row r="131" spans="1:12" x14ac:dyDescent="0.25">
      <c r="A131" s="114" t="s">
        <v>583</v>
      </c>
      <c r="B131" s="21" t="s">
        <v>213</v>
      </c>
      <c r="C131" s="22">
        <v>2552</v>
      </c>
      <c r="D131" s="7" t="str">
        <f t="shared" si="12"/>
        <v>N/A</v>
      </c>
      <c r="E131" s="22">
        <v>1482</v>
      </c>
      <c r="F131" s="7" t="str">
        <f t="shared" si="13"/>
        <v>N/A</v>
      </c>
      <c r="G131" s="22">
        <v>1329</v>
      </c>
      <c r="H131" s="7" t="str">
        <f t="shared" si="14"/>
        <v>N/A</v>
      </c>
      <c r="I131" s="8">
        <v>-41.9</v>
      </c>
      <c r="J131" s="8">
        <v>-10.3</v>
      </c>
      <c r="K131" s="25" t="s">
        <v>736</v>
      </c>
      <c r="L131" s="91" t="str">
        <f t="shared" si="15"/>
        <v>Yes</v>
      </c>
    </row>
    <row r="132" spans="1:12" x14ac:dyDescent="0.25">
      <c r="A132" s="114" t="s">
        <v>1322</v>
      </c>
      <c r="B132" s="21" t="s">
        <v>213</v>
      </c>
      <c r="C132" s="26">
        <v>14807.577977999999</v>
      </c>
      <c r="D132" s="7" t="str">
        <f t="shared" si="12"/>
        <v>N/A</v>
      </c>
      <c r="E132" s="26">
        <v>16406.918354000001</v>
      </c>
      <c r="F132" s="7" t="str">
        <f t="shared" si="13"/>
        <v>N/A</v>
      </c>
      <c r="G132" s="26">
        <v>18221.375469999999</v>
      </c>
      <c r="H132" s="7" t="str">
        <f t="shared" si="14"/>
        <v>N/A</v>
      </c>
      <c r="I132" s="8">
        <v>10.8</v>
      </c>
      <c r="J132" s="8">
        <v>11.06</v>
      </c>
      <c r="K132" s="25" t="s">
        <v>736</v>
      </c>
      <c r="L132" s="91" t="str">
        <f t="shared" si="15"/>
        <v>Yes</v>
      </c>
    </row>
    <row r="133" spans="1:12" ht="25" x14ac:dyDescent="0.25">
      <c r="A133" s="114" t="s">
        <v>584</v>
      </c>
      <c r="B133" s="21" t="s">
        <v>213</v>
      </c>
      <c r="C133" s="26">
        <v>15401171</v>
      </c>
      <c r="D133" s="7" t="str">
        <f t="shared" si="12"/>
        <v>N/A</v>
      </c>
      <c r="E133" s="26">
        <v>4490243</v>
      </c>
      <c r="F133" s="7" t="str">
        <f t="shared" si="13"/>
        <v>N/A</v>
      </c>
      <c r="G133" s="26">
        <v>5993990</v>
      </c>
      <c r="H133" s="7" t="str">
        <f t="shared" si="14"/>
        <v>N/A</v>
      </c>
      <c r="I133" s="8">
        <v>-70.8</v>
      </c>
      <c r="J133" s="8">
        <v>33.49</v>
      </c>
      <c r="K133" s="25" t="s">
        <v>736</v>
      </c>
      <c r="L133" s="91" t="str">
        <f>IF(J133="Div by 0", "N/A", IF(OR(J133="N/A",K133="N/A"),"N/A", IF(J133&gt;VALUE(MID(K133,1,2)), "No", IF(J133&lt;-1*VALUE(MID(K133,1,2)), "No", "Yes"))))</f>
        <v>No</v>
      </c>
    </row>
    <row r="134" spans="1:12" x14ac:dyDescent="0.25">
      <c r="A134" s="114" t="s">
        <v>585</v>
      </c>
      <c r="B134" s="21" t="s">
        <v>213</v>
      </c>
      <c r="C134" s="22">
        <v>138397</v>
      </c>
      <c r="D134" s="7" t="str">
        <f t="shared" si="12"/>
        <v>N/A</v>
      </c>
      <c r="E134" s="22">
        <v>38637</v>
      </c>
      <c r="F134" s="7" t="str">
        <f t="shared" si="13"/>
        <v>N/A</v>
      </c>
      <c r="G134" s="22">
        <v>48308</v>
      </c>
      <c r="H134" s="7" t="str">
        <f t="shared" si="14"/>
        <v>N/A</v>
      </c>
      <c r="I134" s="8">
        <v>-72.099999999999994</v>
      </c>
      <c r="J134" s="8">
        <v>25.03</v>
      </c>
      <c r="K134" s="25" t="s">
        <v>736</v>
      </c>
      <c r="L134" s="91" t="str">
        <f t="shared" ref="L134:L138" si="16">IF(J134="Div by 0", "N/A", IF(OR(J134="N/A",K134="N/A"),"N/A", IF(J134&gt;VALUE(MID(K134,1,2)), "No", IF(J134&lt;-1*VALUE(MID(K134,1,2)), "No", "Yes"))))</f>
        <v>Yes</v>
      </c>
    </row>
    <row r="135" spans="1:12" ht="25" x14ac:dyDescent="0.25">
      <c r="A135" s="114" t="s">
        <v>1323</v>
      </c>
      <c r="B135" s="21" t="s">
        <v>213</v>
      </c>
      <c r="C135" s="26">
        <v>111.28254948</v>
      </c>
      <c r="D135" s="7" t="str">
        <f t="shared" si="12"/>
        <v>N/A</v>
      </c>
      <c r="E135" s="26">
        <v>116.21613997</v>
      </c>
      <c r="F135" s="7" t="str">
        <f t="shared" si="13"/>
        <v>N/A</v>
      </c>
      <c r="G135" s="26">
        <v>124.07862052</v>
      </c>
      <c r="H135" s="7" t="str">
        <f t="shared" si="14"/>
        <v>N/A</v>
      </c>
      <c r="I135" s="8">
        <v>4.4329999999999998</v>
      </c>
      <c r="J135" s="8">
        <v>6.7649999999999997</v>
      </c>
      <c r="K135" s="25" t="s">
        <v>736</v>
      </c>
      <c r="L135" s="91" t="str">
        <f t="shared" si="16"/>
        <v>Yes</v>
      </c>
    </row>
    <row r="136" spans="1:12" ht="25" x14ac:dyDescent="0.25">
      <c r="A136" s="114" t="s">
        <v>586</v>
      </c>
      <c r="B136" s="21" t="s">
        <v>213</v>
      </c>
      <c r="C136" s="26">
        <v>2488375</v>
      </c>
      <c r="D136" s="7" t="str">
        <f t="shared" ref="D136:D150" si="17">IF($B136="N/A","N/A",IF(C136&gt;10,"No",IF(C136&lt;-10,"No","Yes")))</f>
        <v>N/A</v>
      </c>
      <c r="E136" s="26">
        <v>1031833</v>
      </c>
      <c r="F136" s="7" t="str">
        <f t="shared" ref="F136:F150" si="18">IF($B136="N/A","N/A",IF(E136&gt;10,"No",IF(E136&lt;-10,"No","Yes")))</f>
        <v>N/A</v>
      </c>
      <c r="G136" s="26">
        <v>1967574</v>
      </c>
      <c r="H136" s="7" t="str">
        <f t="shared" ref="H136:H150" si="19">IF($B136="N/A","N/A",IF(G136&gt;10,"No",IF(G136&lt;-10,"No","Yes")))</f>
        <v>N/A</v>
      </c>
      <c r="I136" s="8">
        <v>-58.5</v>
      </c>
      <c r="J136" s="8">
        <v>90.69</v>
      </c>
      <c r="K136" s="25" t="s">
        <v>736</v>
      </c>
      <c r="L136" s="91" t="str">
        <f t="shared" si="16"/>
        <v>No</v>
      </c>
    </row>
    <row r="137" spans="1:12" x14ac:dyDescent="0.25">
      <c r="A137" s="114" t="s">
        <v>587</v>
      </c>
      <c r="B137" s="21" t="s">
        <v>213</v>
      </c>
      <c r="C137" s="22">
        <v>91</v>
      </c>
      <c r="D137" s="7" t="str">
        <f t="shared" si="17"/>
        <v>N/A</v>
      </c>
      <c r="E137" s="22">
        <v>58</v>
      </c>
      <c r="F137" s="7" t="str">
        <f t="shared" si="18"/>
        <v>N/A</v>
      </c>
      <c r="G137" s="22">
        <v>168</v>
      </c>
      <c r="H137" s="7" t="str">
        <f t="shared" si="19"/>
        <v>N/A</v>
      </c>
      <c r="I137" s="8">
        <v>-36.299999999999997</v>
      </c>
      <c r="J137" s="8">
        <v>189.7</v>
      </c>
      <c r="K137" s="25" t="s">
        <v>736</v>
      </c>
      <c r="L137" s="91" t="str">
        <f t="shared" si="16"/>
        <v>No</v>
      </c>
    </row>
    <row r="138" spans="1:12" ht="25" x14ac:dyDescent="0.25">
      <c r="A138" s="114" t="s">
        <v>1324</v>
      </c>
      <c r="B138" s="21" t="s">
        <v>213</v>
      </c>
      <c r="C138" s="26">
        <v>27344.780220000001</v>
      </c>
      <c r="D138" s="7" t="str">
        <f t="shared" si="17"/>
        <v>N/A</v>
      </c>
      <c r="E138" s="26">
        <v>17790.224138000001</v>
      </c>
      <c r="F138" s="7" t="str">
        <f t="shared" si="18"/>
        <v>N/A</v>
      </c>
      <c r="G138" s="26">
        <v>11711.75</v>
      </c>
      <c r="H138" s="7" t="str">
        <f t="shared" si="19"/>
        <v>N/A</v>
      </c>
      <c r="I138" s="8">
        <v>-34.9</v>
      </c>
      <c r="J138" s="8">
        <v>-34.200000000000003</v>
      </c>
      <c r="K138" s="25" t="s">
        <v>736</v>
      </c>
      <c r="L138" s="91" t="str">
        <f t="shared" si="16"/>
        <v>No</v>
      </c>
    </row>
    <row r="139" spans="1:12" ht="25" x14ac:dyDescent="0.25">
      <c r="A139" s="114" t="s">
        <v>588</v>
      </c>
      <c r="B139" s="21" t="s">
        <v>213</v>
      </c>
      <c r="C139" s="26">
        <v>310046163</v>
      </c>
      <c r="D139" s="7" t="str">
        <f t="shared" si="17"/>
        <v>N/A</v>
      </c>
      <c r="E139" s="26">
        <v>174244177</v>
      </c>
      <c r="F139" s="7" t="str">
        <f t="shared" si="18"/>
        <v>N/A</v>
      </c>
      <c r="G139" s="26">
        <v>189826374</v>
      </c>
      <c r="H139" s="7" t="str">
        <f t="shared" si="19"/>
        <v>N/A</v>
      </c>
      <c r="I139" s="8">
        <v>-43.8</v>
      </c>
      <c r="J139" s="8">
        <v>8.9429999999999996</v>
      </c>
      <c r="K139" s="25" t="s">
        <v>736</v>
      </c>
      <c r="L139" s="91" t="str">
        <f t="shared" ref="L139:L150" si="20">IF(J139="Div by 0", "N/A", IF(K139="N/A","N/A", IF(J139&gt;VALUE(MID(K139,1,2)), "No", IF(J139&lt;-1*VALUE(MID(K139,1,2)), "No", "Yes"))))</f>
        <v>Yes</v>
      </c>
    </row>
    <row r="140" spans="1:12" x14ac:dyDescent="0.25">
      <c r="A140" s="114" t="s">
        <v>589</v>
      </c>
      <c r="B140" s="21" t="s">
        <v>213</v>
      </c>
      <c r="C140" s="22">
        <v>500673</v>
      </c>
      <c r="D140" s="7" t="str">
        <f t="shared" si="17"/>
        <v>N/A</v>
      </c>
      <c r="E140" s="22">
        <v>96327</v>
      </c>
      <c r="F140" s="7" t="str">
        <f t="shared" si="18"/>
        <v>N/A</v>
      </c>
      <c r="G140" s="22">
        <v>97328</v>
      </c>
      <c r="H140" s="7" t="str">
        <f t="shared" si="19"/>
        <v>N/A</v>
      </c>
      <c r="I140" s="8">
        <v>-80.8</v>
      </c>
      <c r="J140" s="8">
        <v>1.0389999999999999</v>
      </c>
      <c r="K140" s="25" t="s">
        <v>736</v>
      </c>
      <c r="L140" s="91" t="str">
        <f t="shared" si="20"/>
        <v>Yes</v>
      </c>
    </row>
    <row r="141" spans="1:12" ht="25" x14ac:dyDescent="0.25">
      <c r="A141" s="114" t="s">
        <v>1325</v>
      </c>
      <c r="B141" s="21" t="s">
        <v>213</v>
      </c>
      <c r="C141" s="26">
        <v>619.25880365</v>
      </c>
      <c r="D141" s="7" t="str">
        <f t="shared" si="17"/>
        <v>N/A</v>
      </c>
      <c r="E141" s="26">
        <v>1808.8820060999999</v>
      </c>
      <c r="F141" s="7" t="str">
        <f t="shared" si="18"/>
        <v>N/A</v>
      </c>
      <c r="G141" s="26">
        <v>1950.3778358</v>
      </c>
      <c r="H141" s="7" t="str">
        <f t="shared" si="19"/>
        <v>N/A</v>
      </c>
      <c r="I141" s="8">
        <v>192.1</v>
      </c>
      <c r="J141" s="8">
        <v>7.8220000000000001</v>
      </c>
      <c r="K141" s="25" t="s">
        <v>736</v>
      </c>
      <c r="L141" s="91" t="str">
        <f t="shared" si="20"/>
        <v>Yes</v>
      </c>
    </row>
    <row r="142" spans="1:12" ht="25" x14ac:dyDescent="0.25">
      <c r="A142" s="114" t="s">
        <v>590</v>
      </c>
      <c r="B142" s="21" t="s">
        <v>213</v>
      </c>
      <c r="C142" s="26">
        <v>7373520</v>
      </c>
      <c r="D142" s="7" t="str">
        <f t="shared" si="17"/>
        <v>N/A</v>
      </c>
      <c r="E142" s="26">
        <v>7705694</v>
      </c>
      <c r="F142" s="7" t="str">
        <f t="shared" si="18"/>
        <v>N/A</v>
      </c>
      <c r="G142" s="26">
        <v>7421609</v>
      </c>
      <c r="H142" s="7" t="str">
        <f t="shared" si="19"/>
        <v>N/A</v>
      </c>
      <c r="I142" s="8">
        <v>4.5049999999999999</v>
      </c>
      <c r="J142" s="8">
        <v>-3.69</v>
      </c>
      <c r="K142" s="25" t="s">
        <v>736</v>
      </c>
      <c r="L142" s="91" t="str">
        <f t="shared" si="20"/>
        <v>Yes</v>
      </c>
    </row>
    <row r="143" spans="1:12" x14ac:dyDescent="0.25">
      <c r="A143" s="90" t="s">
        <v>591</v>
      </c>
      <c r="B143" s="21" t="s">
        <v>213</v>
      </c>
      <c r="C143" s="22">
        <v>596</v>
      </c>
      <c r="D143" s="7" t="str">
        <f t="shared" si="17"/>
        <v>N/A</v>
      </c>
      <c r="E143" s="22">
        <v>488</v>
      </c>
      <c r="F143" s="7" t="str">
        <f t="shared" si="18"/>
        <v>N/A</v>
      </c>
      <c r="G143" s="22">
        <v>552</v>
      </c>
      <c r="H143" s="7" t="str">
        <f t="shared" si="19"/>
        <v>N/A</v>
      </c>
      <c r="I143" s="8">
        <v>-18.100000000000001</v>
      </c>
      <c r="J143" s="8">
        <v>13.11</v>
      </c>
      <c r="K143" s="25" t="s">
        <v>736</v>
      </c>
      <c r="L143" s="91" t="str">
        <f t="shared" si="20"/>
        <v>Yes</v>
      </c>
    </row>
    <row r="144" spans="1:12" ht="25" x14ac:dyDescent="0.25">
      <c r="A144" s="90" t="s">
        <v>1326</v>
      </c>
      <c r="B144" s="21" t="s">
        <v>213</v>
      </c>
      <c r="C144" s="26">
        <v>12371.677852000001</v>
      </c>
      <c r="D144" s="7" t="str">
        <f t="shared" si="17"/>
        <v>N/A</v>
      </c>
      <c r="E144" s="26">
        <v>15790.356556999999</v>
      </c>
      <c r="F144" s="7" t="str">
        <f t="shared" si="18"/>
        <v>N/A</v>
      </c>
      <c r="G144" s="26">
        <v>13444.943841</v>
      </c>
      <c r="H144" s="7" t="str">
        <f t="shared" si="19"/>
        <v>N/A</v>
      </c>
      <c r="I144" s="8">
        <v>27.63</v>
      </c>
      <c r="J144" s="8">
        <v>-14.9</v>
      </c>
      <c r="K144" s="25" t="s">
        <v>736</v>
      </c>
      <c r="L144" s="91" t="str">
        <f t="shared" si="20"/>
        <v>Yes</v>
      </c>
    </row>
    <row r="145" spans="1:12" ht="25" x14ac:dyDescent="0.25">
      <c r="A145" s="114" t="s">
        <v>592</v>
      </c>
      <c r="B145" s="21" t="s">
        <v>213</v>
      </c>
      <c r="C145" s="26">
        <v>71174360</v>
      </c>
      <c r="D145" s="7" t="str">
        <f t="shared" si="17"/>
        <v>N/A</v>
      </c>
      <c r="E145" s="26">
        <v>27069170</v>
      </c>
      <c r="F145" s="7" t="str">
        <f t="shared" si="18"/>
        <v>N/A</v>
      </c>
      <c r="G145" s="26">
        <v>20663902</v>
      </c>
      <c r="H145" s="7" t="str">
        <f t="shared" si="19"/>
        <v>N/A</v>
      </c>
      <c r="I145" s="8">
        <v>-62</v>
      </c>
      <c r="J145" s="8">
        <v>-23.7</v>
      </c>
      <c r="K145" s="25" t="s">
        <v>736</v>
      </c>
      <c r="L145" s="91" t="str">
        <f t="shared" si="20"/>
        <v>Yes</v>
      </c>
    </row>
    <row r="146" spans="1:12" x14ac:dyDescent="0.25">
      <c r="A146" s="114" t="s">
        <v>593</v>
      </c>
      <c r="B146" s="21" t="s">
        <v>213</v>
      </c>
      <c r="C146" s="22">
        <v>197484</v>
      </c>
      <c r="D146" s="7" t="str">
        <f t="shared" si="17"/>
        <v>N/A</v>
      </c>
      <c r="E146" s="22">
        <v>58248</v>
      </c>
      <c r="F146" s="7" t="str">
        <f t="shared" si="18"/>
        <v>N/A</v>
      </c>
      <c r="G146" s="22">
        <v>46826</v>
      </c>
      <c r="H146" s="7" t="str">
        <f t="shared" si="19"/>
        <v>N/A</v>
      </c>
      <c r="I146" s="8">
        <v>-70.5</v>
      </c>
      <c r="J146" s="8">
        <v>-19.600000000000001</v>
      </c>
      <c r="K146" s="25" t="s">
        <v>736</v>
      </c>
      <c r="L146" s="91" t="str">
        <f t="shared" si="20"/>
        <v>Yes</v>
      </c>
    </row>
    <row r="147" spans="1:12" ht="25" x14ac:dyDescent="0.25">
      <c r="A147" s="114" t="s">
        <v>1327</v>
      </c>
      <c r="B147" s="21" t="s">
        <v>213</v>
      </c>
      <c r="C147" s="26">
        <v>360.40570374999999</v>
      </c>
      <c r="D147" s="7" t="str">
        <f t="shared" si="17"/>
        <v>N/A</v>
      </c>
      <c r="E147" s="26">
        <v>464.72273725999997</v>
      </c>
      <c r="F147" s="7" t="str">
        <f t="shared" si="18"/>
        <v>N/A</v>
      </c>
      <c r="G147" s="26">
        <v>441.29120574000001</v>
      </c>
      <c r="H147" s="7" t="str">
        <f t="shared" si="19"/>
        <v>N/A</v>
      </c>
      <c r="I147" s="8">
        <v>28.94</v>
      </c>
      <c r="J147" s="8">
        <v>-5.04</v>
      </c>
      <c r="K147" s="25" t="s">
        <v>736</v>
      </c>
      <c r="L147" s="91" t="str">
        <f t="shared" si="20"/>
        <v>Yes</v>
      </c>
    </row>
    <row r="148" spans="1:12" ht="25" x14ac:dyDescent="0.25">
      <c r="A148" s="114" t="s">
        <v>594</v>
      </c>
      <c r="B148" s="21" t="s">
        <v>213</v>
      </c>
      <c r="C148" s="26">
        <v>24997010</v>
      </c>
      <c r="D148" s="7" t="str">
        <f t="shared" si="17"/>
        <v>N/A</v>
      </c>
      <c r="E148" s="26">
        <v>46294579</v>
      </c>
      <c r="F148" s="7" t="str">
        <f t="shared" si="18"/>
        <v>N/A</v>
      </c>
      <c r="G148" s="26">
        <v>49781932</v>
      </c>
      <c r="H148" s="7" t="str">
        <f t="shared" si="19"/>
        <v>N/A</v>
      </c>
      <c r="I148" s="8">
        <v>85.2</v>
      </c>
      <c r="J148" s="8">
        <v>7.5330000000000004</v>
      </c>
      <c r="K148" s="25" t="s">
        <v>736</v>
      </c>
      <c r="L148" s="91" t="str">
        <f t="shared" si="20"/>
        <v>Yes</v>
      </c>
    </row>
    <row r="149" spans="1:12" x14ac:dyDescent="0.25">
      <c r="A149" s="114" t="s">
        <v>595</v>
      </c>
      <c r="B149" s="21" t="s">
        <v>213</v>
      </c>
      <c r="C149" s="22">
        <v>4731</v>
      </c>
      <c r="D149" s="7" t="str">
        <f t="shared" si="17"/>
        <v>N/A</v>
      </c>
      <c r="E149" s="22">
        <v>3353</v>
      </c>
      <c r="F149" s="7" t="str">
        <f t="shared" si="18"/>
        <v>N/A</v>
      </c>
      <c r="G149" s="22">
        <v>3438</v>
      </c>
      <c r="H149" s="7" t="str">
        <f t="shared" si="19"/>
        <v>N/A</v>
      </c>
      <c r="I149" s="8">
        <v>-29.1</v>
      </c>
      <c r="J149" s="8">
        <v>2.5350000000000001</v>
      </c>
      <c r="K149" s="25" t="s">
        <v>736</v>
      </c>
      <c r="L149" s="91" t="str">
        <f t="shared" si="20"/>
        <v>Yes</v>
      </c>
    </row>
    <row r="150" spans="1:12" ht="25" x14ac:dyDescent="0.25">
      <c r="A150" s="122" t="s">
        <v>1328</v>
      </c>
      <c r="B150" s="21" t="s">
        <v>213</v>
      </c>
      <c r="C150" s="26">
        <v>5283.6630733000002</v>
      </c>
      <c r="D150" s="7" t="str">
        <f t="shared" si="17"/>
        <v>N/A</v>
      </c>
      <c r="E150" s="26">
        <v>13806.912914</v>
      </c>
      <c r="F150" s="7" t="str">
        <f t="shared" si="18"/>
        <v>N/A</v>
      </c>
      <c r="G150" s="26">
        <v>14479.910413</v>
      </c>
      <c r="H150" s="7" t="str">
        <f t="shared" si="19"/>
        <v>N/A</v>
      </c>
      <c r="I150" s="8">
        <v>161.30000000000001</v>
      </c>
      <c r="J150" s="8">
        <v>4.8739999999999997</v>
      </c>
      <c r="K150" s="25" t="s">
        <v>736</v>
      </c>
      <c r="L150" s="91" t="str">
        <f t="shared" si="20"/>
        <v>Yes</v>
      </c>
    </row>
    <row r="151" spans="1:12" x14ac:dyDescent="0.25">
      <c r="A151" s="122" t="s">
        <v>1329</v>
      </c>
      <c r="B151" s="21" t="s">
        <v>213</v>
      </c>
      <c r="C151" s="26">
        <v>792.96913222000001</v>
      </c>
      <c r="D151" s="7" t="str">
        <f t="shared" ref="D151:D170" si="21">IF($B151="N/A","N/A",IF(C151&gt;10,"No",IF(C151&lt;-10,"No","Yes")))</f>
        <v>N/A</v>
      </c>
      <c r="E151" s="26">
        <v>1224.1845596000001</v>
      </c>
      <c r="F151" s="7" t="str">
        <f t="shared" ref="F151:F170" si="22">IF($B151="N/A","N/A",IF(E151&gt;10,"No",IF(E151&lt;-10,"No","Yes")))</f>
        <v>N/A</v>
      </c>
      <c r="G151" s="26">
        <v>1434.2635114</v>
      </c>
      <c r="H151" s="7" t="str">
        <f t="shared" ref="H151:H170" si="23">IF($B151="N/A","N/A",IF(G151&gt;10,"No",IF(G151&lt;-10,"No","Yes")))</f>
        <v>N/A</v>
      </c>
      <c r="I151" s="8">
        <v>54.38</v>
      </c>
      <c r="J151" s="8">
        <v>17.16</v>
      </c>
      <c r="K151" s="25" t="s">
        <v>736</v>
      </c>
      <c r="L151" s="91" t="str">
        <f t="shared" ref="L151:L170" si="24">IF(J151="Div by 0", "N/A", IF(K151="N/A","N/A", IF(J151&gt;VALUE(MID(K151,1,2)), "No", IF(J151&lt;-1*VALUE(MID(K151,1,2)), "No", "Yes"))))</f>
        <v>Yes</v>
      </c>
    </row>
    <row r="152" spans="1:12" ht="25" x14ac:dyDescent="0.25">
      <c r="A152" s="122" t="s">
        <v>1330</v>
      </c>
      <c r="B152" s="21" t="s">
        <v>213</v>
      </c>
      <c r="C152" s="26">
        <v>917.6507891</v>
      </c>
      <c r="D152" s="7" t="str">
        <f t="shared" si="21"/>
        <v>N/A</v>
      </c>
      <c r="E152" s="26">
        <v>641.70501893999995</v>
      </c>
      <c r="F152" s="7" t="str">
        <f t="shared" si="22"/>
        <v>N/A</v>
      </c>
      <c r="G152" s="26">
        <v>922.48237547999997</v>
      </c>
      <c r="H152" s="7" t="str">
        <f t="shared" si="23"/>
        <v>N/A</v>
      </c>
      <c r="I152" s="8">
        <v>-30.1</v>
      </c>
      <c r="J152" s="8">
        <v>43.75</v>
      </c>
      <c r="K152" s="25" t="s">
        <v>736</v>
      </c>
      <c r="L152" s="91" t="str">
        <f t="shared" si="24"/>
        <v>No</v>
      </c>
    </row>
    <row r="153" spans="1:12" ht="25" x14ac:dyDescent="0.25">
      <c r="A153" s="122" t="s">
        <v>1331</v>
      </c>
      <c r="B153" s="21" t="s">
        <v>213</v>
      </c>
      <c r="C153" s="26">
        <v>2393.9300413999999</v>
      </c>
      <c r="D153" s="7" t="str">
        <f t="shared" si="21"/>
        <v>N/A</v>
      </c>
      <c r="E153" s="26">
        <v>2318.9834449999998</v>
      </c>
      <c r="F153" s="7" t="str">
        <f t="shared" si="22"/>
        <v>N/A</v>
      </c>
      <c r="G153" s="26">
        <v>2453.7210583000001</v>
      </c>
      <c r="H153" s="7" t="str">
        <f t="shared" si="23"/>
        <v>N/A</v>
      </c>
      <c r="I153" s="8">
        <v>-3.13</v>
      </c>
      <c r="J153" s="8">
        <v>5.81</v>
      </c>
      <c r="K153" s="25" t="s">
        <v>736</v>
      </c>
      <c r="L153" s="91" t="str">
        <f t="shared" si="24"/>
        <v>Yes</v>
      </c>
    </row>
    <row r="154" spans="1:12" ht="25" x14ac:dyDescent="0.25">
      <c r="A154" s="122" t="s">
        <v>1332</v>
      </c>
      <c r="B154" s="21" t="s">
        <v>213</v>
      </c>
      <c r="C154" s="26">
        <v>372.78535553</v>
      </c>
      <c r="D154" s="7" t="str">
        <f t="shared" si="21"/>
        <v>N/A</v>
      </c>
      <c r="E154" s="26">
        <v>409.70288512000002</v>
      </c>
      <c r="F154" s="7" t="str">
        <f t="shared" si="22"/>
        <v>N/A</v>
      </c>
      <c r="G154" s="26">
        <v>585.97099786000001</v>
      </c>
      <c r="H154" s="7" t="str">
        <f t="shared" si="23"/>
        <v>N/A</v>
      </c>
      <c r="I154" s="8">
        <v>9.9030000000000005</v>
      </c>
      <c r="J154" s="8">
        <v>43.02</v>
      </c>
      <c r="K154" s="25" t="s">
        <v>736</v>
      </c>
      <c r="L154" s="91" t="str">
        <f t="shared" si="24"/>
        <v>No</v>
      </c>
    </row>
    <row r="155" spans="1:12" ht="25" x14ac:dyDescent="0.25">
      <c r="A155" s="114" t="s">
        <v>1333</v>
      </c>
      <c r="B155" s="21" t="s">
        <v>213</v>
      </c>
      <c r="C155" s="26">
        <v>824.87352970999996</v>
      </c>
      <c r="D155" s="7" t="str">
        <f t="shared" si="21"/>
        <v>N/A</v>
      </c>
      <c r="E155" s="26">
        <v>328.23544204000001</v>
      </c>
      <c r="F155" s="7" t="str">
        <f t="shared" si="22"/>
        <v>N/A</v>
      </c>
      <c r="G155" s="26">
        <v>315.09066464</v>
      </c>
      <c r="H155" s="7" t="str">
        <f t="shared" si="23"/>
        <v>N/A</v>
      </c>
      <c r="I155" s="8">
        <v>-60.2</v>
      </c>
      <c r="J155" s="8">
        <v>-4</v>
      </c>
      <c r="K155" s="25" t="s">
        <v>736</v>
      </c>
      <c r="L155" s="91" t="str">
        <f t="shared" si="24"/>
        <v>Yes</v>
      </c>
    </row>
    <row r="156" spans="1:12" x14ac:dyDescent="0.25">
      <c r="A156" s="114" t="s">
        <v>1334</v>
      </c>
      <c r="B156" s="21" t="s">
        <v>213</v>
      </c>
      <c r="C156" s="26">
        <v>386.68595352</v>
      </c>
      <c r="D156" s="7" t="str">
        <f t="shared" si="21"/>
        <v>N/A</v>
      </c>
      <c r="E156" s="26">
        <v>1199.2268383000001</v>
      </c>
      <c r="F156" s="7" t="str">
        <f t="shared" si="22"/>
        <v>N/A</v>
      </c>
      <c r="G156" s="26">
        <v>1339.8005567</v>
      </c>
      <c r="H156" s="7" t="str">
        <f t="shared" si="23"/>
        <v>N/A</v>
      </c>
      <c r="I156" s="8">
        <v>210.1</v>
      </c>
      <c r="J156" s="8">
        <v>11.72</v>
      </c>
      <c r="K156" s="25" t="s">
        <v>736</v>
      </c>
      <c r="L156" s="91" t="str">
        <f t="shared" si="24"/>
        <v>Yes</v>
      </c>
    </row>
    <row r="157" spans="1:12" ht="25" x14ac:dyDescent="0.25">
      <c r="A157" s="114" t="s">
        <v>1335</v>
      </c>
      <c r="B157" s="21" t="s">
        <v>213</v>
      </c>
      <c r="C157" s="26">
        <v>7563.8441893999998</v>
      </c>
      <c r="D157" s="7" t="str">
        <f t="shared" si="21"/>
        <v>N/A</v>
      </c>
      <c r="E157" s="26">
        <v>6115.0667614000004</v>
      </c>
      <c r="F157" s="7" t="str">
        <f t="shared" si="22"/>
        <v>N/A</v>
      </c>
      <c r="G157" s="26">
        <v>10243.809195</v>
      </c>
      <c r="H157" s="7" t="str">
        <f t="shared" si="23"/>
        <v>N/A</v>
      </c>
      <c r="I157" s="8">
        <v>-19.2</v>
      </c>
      <c r="J157" s="8">
        <v>67.52</v>
      </c>
      <c r="K157" s="25" t="s">
        <v>736</v>
      </c>
      <c r="L157" s="91" t="str">
        <f t="shared" si="24"/>
        <v>No</v>
      </c>
    </row>
    <row r="158" spans="1:12" ht="25" x14ac:dyDescent="0.25">
      <c r="A158" s="114" t="s">
        <v>1336</v>
      </c>
      <c r="B158" s="21" t="s">
        <v>213</v>
      </c>
      <c r="C158" s="26">
        <v>2007.8284937000001</v>
      </c>
      <c r="D158" s="7" t="str">
        <f t="shared" si="21"/>
        <v>N/A</v>
      </c>
      <c r="E158" s="26">
        <v>2610.0898342999999</v>
      </c>
      <c r="F158" s="7" t="str">
        <f t="shared" si="22"/>
        <v>N/A</v>
      </c>
      <c r="G158" s="26">
        <v>2667.1838294999998</v>
      </c>
      <c r="H158" s="7" t="str">
        <f t="shared" si="23"/>
        <v>N/A</v>
      </c>
      <c r="I158" s="8">
        <v>30</v>
      </c>
      <c r="J158" s="8">
        <v>2.1869999999999998</v>
      </c>
      <c r="K158" s="25" t="s">
        <v>736</v>
      </c>
      <c r="L158" s="91" t="str">
        <f t="shared" si="24"/>
        <v>Yes</v>
      </c>
    </row>
    <row r="159" spans="1:12" ht="25" x14ac:dyDescent="0.25">
      <c r="A159" s="114" t="s">
        <v>1337</v>
      </c>
      <c r="B159" s="21" t="s">
        <v>213</v>
      </c>
      <c r="C159" s="26">
        <v>18.711871415000001</v>
      </c>
      <c r="D159" s="7" t="str">
        <f t="shared" si="21"/>
        <v>N/A</v>
      </c>
      <c r="E159" s="26">
        <v>35.297557996999998</v>
      </c>
      <c r="F159" s="7" t="str">
        <f t="shared" si="22"/>
        <v>N/A</v>
      </c>
      <c r="G159" s="26">
        <v>43.857772265000001</v>
      </c>
      <c r="H159" s="7" t="str">
        <f t="shared" si="23"/>
        <v>N/A</v>
      </c>
      <c r="I159" s="8">
        <v>88.64</v>
      </c>
      <c r="J159" s="8">
        <v>24.25</v>
      </c>
      <c r="K159" s="25" t="s">
        <v>736</v>
      </c>
      <c r="L159" s="91" t="str">
        <f t="shared" si="24"/>
        <v>Yes</v>
      </c>
    </row>
    <row r="160" spans="1:12" ht="25" x14ac:dyDescent="0.25">
      <c r="A160" s="122" t="s">
        <v>1338</v>
      </c>
      <c r="B160" s="21" t="s">
        <v>213</v>
      </c>
      <c r="C160" s="26">
        <v>1.5607048553</v>
      </c>
      <c r="D160" s="7" t="str">
        <f t="shared" si="21"/>
        <v>N/A</v>
      </c>
      <c r="E160" s="26">
        <v>0.62573145659999996</v>
      </c>
      <c r="F160" s="7" t="str">
        <f t="shared" si="22"/>
        <v>N/A</v>
      </c>
      <c r="G160" s="26">
        <v>0.33298259969999999</v>
      </c>
      <c r="H160" s="7" t="str">
        <f t="shared" si="23"/>
        <v>N/A</v>
      </c>
      <c r="I160" s="8">
        <v>-59.9</v>
      </c>
      <c r="J160" s="8">
        <v>-46.8</v>
      </c>
      <c r="K160" s="25" t="s">
        <v>736</v>
      </c>
      <c r="L160" s="91" t="str">
        <f t="shared" si="24"/>
        <v>No</v>
      </c>
    </row>
    <row r="161" spans="1:12" x14ac:dyDescent="0.25">
      <c r="A161" s="122" t="s">
        <v>1339</v>
      </c>
      <c r="B161" s="21" t="s">
        <v>213</v>
      </c>
      <c r="C161" s="26">
        <v>728.60055667999995</v>
      </c>
      <c r="D161" s="7" t="str">
        <f t="shared" si="21"/>
        <v>N/A</v>
      </c>
      <c r="E161" s="26">
        <v>1135.6968285</v>
      </c>
      <c r="F161" s="7" t="str">
        <f t="shared" si="22"/>
        <v>N/A</v>
      </c>
      <c r="G161" s="26">
        <v>1301.6587211000001</v>
      </c>
      <c r="H161" s="7" t="str">
        <f t="shared" si="23"/>
        <v>N/A</v>
      </c>
      <c r="I161" s="8">
        <v>55.87</v>
      </c>
      <c r="J161" s="8">
        <v>14.61</v>
      </c>
      <c r="K161" s="25" t="s">
        <v>736</v>
      </c>
      <c r="L161" s="91" t="str">
        <f t="shared" si="24"/>
        <v>Yes</v>
      </c>
    </row>
    <row r="162" spans="1:12" x14ac:dyDescent="0.25">
      <c r="A162" s="122" t="s">
        <v>1340</v>
      </c>
      <c r="B162" s="21" t="s">
        <v>213</v>
      </c>
      <c r="C162" s="26">
        <v>897.82668579999995</v>
      </c>
      <c r="D162" s="7" t="str">
        <f t="shared" si="21"/>
        <v>N/A</v>
      </c>
      <c r="E162" s="26">
        <v>544.46543560999999</v>
      </c>
      <c r="F162" s="7" t="str">
        <f t="shared" si="22"/>
        <v>N/A</v>
      </c>
      <c r="G162" s="26">
        <v>689.80957853999996</v>
      </c>
      <c r="H162" s="7" t="str">
        <f t="shared" si="23"/>
        <v>N/A</v>
      </c>
      <c r="I162" s="8">
        <v>-39.4</v>
      </c>
      <c r="J162" s="8">
        <v>26.69</v>
      </c>
      <c r="K162" s="25" t="s">
        <v>736</v>
      </c>
      <c r="L162" s="91" t="str">
        <f t="shared" si="24"/>
        <v>Yes</v>
      </c>
    </row>
    <row r="163" spans="1:12" x14ac:dyDescent="0.25">
      <c r="A163" s="122" t="s">
        <v>1691</v>
      </c>
      <c r="B163" s="21" t="s">
        <v>213</v>
      </c>
      <c r="C163" s="26">
        <v>2483.1997915000002</v>
      </c>
      <c r="D163" s="7" t="str">
        <f t="shared" si="21"/>
        <v>N/A</v>
      </c>
      <c r="E163" s="26">
        <v>2292.7217108999998</v>
      </c>
      <c r="F163" s="7" t="str">
        <f t="shared" si="22"/>
        <v>N/A</v>
      </c>
      <c r="G163" s="26">
        <v>2434.5102780000002</v>
      </c>
      <c r="H163" s="7" t="str">
        <f t="shared" si="23"/>
        <v>N/A</v>
      </c>
      <c r="I163" s="8">
        <v>-7.67</v>
      </c>
      <c r="J163" s="8">
        <v>6.1840000000000002</v>
      </c>
      <c r="K163" s="25" t="s">
        <v>736</v>
      </c>
      <c r="L163" s="91" t="str">
        <f t="shared" si="24"/>
        <v>Yes</v>
      </c>
    </row>
    <row r="164" spans="1:12" x14ac:dyDescent="0.25">
      <c r="A164" s="122" t="s">
        <v>1341</v>
      </c>
      <c r="B164" s="21" t="s">
        <v>213</v>
      </c>
      <c r="C164" s="26">
        <v>362.83407843999998</v>
      </c>
      <c r="D164" s="7" t="str">
        <f t="shared" si="21"/>
        <v>N/A</v>
      </c>
      <c r="E164" s="26">
        <v>315.02392287999999</v>
      </c>
      <c r="F164" s="7" t="str">
        <f t="shared" si="22"/>
        <v>N/A</v>
      </c>
      <c r="G164" s="26">
        <v>367.22093460999997</v>
      </c>
      <c r="H164" s="7" t="str">
        <f t="shared" si="23"/>
        <v>N/A</v>
      </c>
      <c r="I164" s="8">
        <v>-13.2</v>
      </c>
      <c r="J164" s="8">
        <v>16.57</v>
      </c>
      <c r="K164" s="25" t="s">
        <v>736</v>
      </c>
      <c r="L164" s="91" t="str">
        <f t="shared" si="24"/>
        <v>Yes</v>
      </c>
    </row>
    <row r="165" spans="1:12" x14ac:dyDescent="0.25">
      <c r="A165" s="122" t="s">
        <v>1342</v>
      </c>
      <c r="B165" s="21" t="s">
        <v>213</v>
      </c>
      <c r="C165" s="26">
        <v>273.62045196999998</v>
      </c>
      <c r="D165" s="7" t="str">
        <f t="shared" si="21"/>
        <v>N/A</v>
      </c>
      <c r="E165" s="26">
        <v>69.831377510999999</v>
      </c>
      <c r="F165" s="7" t="str">
        <f t="shared" si="22"/>
        <v>N/A</v>
      </c>
      <c r="G165" s="26">
        <v>34.269519299999999</v>
      </c>
      <c r="H165" s="7" t="str">
        <f t="shared" si="23"/>
        <v>N/A</v>
      </c>
      <c r="I165" s="8">
        <v>-74.5</v>
      </c>
      <c r="J165" s="8">
        <v>-50.9</v>
      </c>
      <c r="K165" s="25" t="s">
        <v>736</v>
      </c>
      <c r="L165" s="91" t="str">
        <f t="shared" si="24"/>
        <v>No</v>
      </c>
    </row>
    <row r="166" spans="1:12" x14ac:dyDescent="0.25">
      <c r="A166" s="122" t="s">
        <v>1343</v>
      </c>
      <c r="B166" s="21" t="s">
        <v>213</v>
      </c>
      <c r="C166" s="26">
        <v>2850.0381947999999</v>
      </c>
      <c r="D166" s="7" t="str">
        <f t="shared" si="21"/>
        <v>N/A</v>
      </c>
      <c r="E166" s="26">
        <v>4673.8954186999999</v>
      </c>
      <c r="F166" s="7" t="str">
        <f t="shared" si="22"/>
        <v>N/A</v>
      </c>
      <c r="G166" s="26">
        <v>5637.3860906</v>
      </c>
      <c r="H166" s="7" t="str">
        <f t="shared" si="23"/>
        <v>N/A</v>
      </c>
      <c r="I166" s="8">
        <v>63.99</v>
      </c>
      <c r="J166" s="8">
        <v>20.61</v>
      </c>
      <c r="K166" s="25" t="s">
        <v>736</v>
      </c>
      <c r="L166" s="91" t="str">
        <f t="shared" si="24"/>
        <v>Yes</v>
      </c>
    </row>
    <row r="167" spans="1:12" x14ac:dyDescent="0.25">
      <c r="A167" s="148" t="s">
        <v>1344</v>
      </c>
      <c r="B167" s="21" t="s">
        <v>213</v>
      </c>
      <c r="C167" s="26">
        <v>5401.4284074999996</v>
      </c>
      <c r="D167" s="7" t="str">
        <f t="shared" si="21"/>
        <v>N/A</v>
      </c>
      <c r="E167" s="26">
        <v>2511.7400567999998</v>
      </c>
      <c r="F167" s="7" t="str">
        <f t="shared" si="22"/>
        <v>N/A</v>
      </c>
      <c r="G167" s="26">
        <v>3810.2609195</v>
      </c>
      <c r="H167" s="7" t="str">
        <f t="shared" si="23"/>
        <v>N/A</v>
      </c>
      <c r="I167" s="8">
        <v>-53.5</v>
      </c>
      <c r="J167" s="8">
        <v>51.7</v>
      </c>
      <c r="K167" s="25" t="s">
        <v>736</v>
      </c>
      <c r="L167" s="91" t="str">
        <f t="shared" si="24"/>
        <v>No</v>
      </c>
    </row>
    <row r="168" spans="1:12" x14ac:dyDescent="0.25">
      <c r="A168" s="148" t="s">
        <v>1345</v>
      </c>
      <c r="B168" s="21" t="s">
        <v>213</v>
      </c>
      <c r="C168" s="26">
        <v>9462.5000294000001</v>
      </c>
      <c r="D168" s="7" t="str">
        <f t="shared" si="21"/>
        <v>N/A</v>
      </c>
      <c r="E168" s="26">
        <v>9871.7957415000001</v>
      </c>
      <c r="F168" s="7" t="str">
        <f t="shared" si="22"/>
        <v>N/A</v>
      </c>
      <c r="G168" s="26">
        <v>10988.065299</v>
      </c>
      <c r="H168" s="7" t="str">
        <f t="shared" si="23"/>
        <v>N/A</v>
      </c>
      <c r="I168" s="8">
        <v>4.3250000000000002</v>
      </c>
      <c r="J168" s="8">
        <v>11.31</v>
      </c>
      <c r="K168" s="25" t="s">
        <v>736</v>
      </c>
      <c r="L168" s="91" t="str">
        <f t="shared" si="24"/>
        <v>Yes</v>
      </c>
    </row>
    <row r="169" spans="1:12" x14ac:dyDescent="0.25">
      <c r="A169" s="148" t="s">
        <v>1346</v>
      </c>
      <c r="B169" s="21" t="s">
        <v>213</v>
      </c>
      <c r="C169" s="26">
        <v>1357.0917469999999</v>
      </c>
      <c r="D169" s="7" t="str">
        <f t="shared" si="21"/>
        <v>N/A</v>
      </c>
      <c r="E169" s="26">
        <v>768.18089953000003</v>
      </c>
      <c r="F169" s="7" t="str">
        <f t="shared" si="22"/>
        <v>N/A</v>
      </c>
      <c r="G169" s="26">
        <v>963.24209383000004</v>
      </c>
      <c r="H169" s="7" t="str">
        <f t="shared" si="23"/>
        <v>N/A</v>
      </c>
      <c r="I169" s="8">
        <v>-43.4</v>
      </c>
      <c r="J169" s="8">
        <v>25.39</v>
      </c>
      <c r="K169" s="25" t="s">
        <v>736</v>
      </c>
      <c r="L169" s="91" t="str">
        <f t="shared" si="24"/>
        <v>Yes</v>
      </c>
    </row>
    <row r="170" spans="1:12" x14ac:dyDescent="0.25">
      <c r="A170" s="148" t="s">
        <v>1347</v>
      </c>
      <c r="B170" s="21" t="s">
        <v>213</v>
      </c>
      <c r="C170" s="26">
        <v>1694.1786583999999</v>
      </c>
      <c r="D170" s="7" t="str">
        <f t="shared" si="21"/>
        <v>N/A</v>
      </c>
      <c r="E170" s="26">
        <v>493.07564446999999</v>
      </c>
      <c r="F170" s="7" t="str">
        <f t="shared" si="22"/>
        <v>N/A</v>
      </c>
      <c r="G170" s="26">
        <v>420.14857466000001</v>
      </c>
      <c r="H170" s="7" t="str">
        <f t="shared" si="23"/>
        <v>N/A</v>
      </c>
      <c r="I170" s="8">
        <v>-70.900000000000006</v>
      </c>
      <c r="J170" s="8">
        <v>-14.8</v>
      </c>
      <c r="K170" s="25" t="s">
        <v>736</v>
      </c>
      <c r="L170" s="91" t="str">
        <f t="shared" si="24"/>
        <v>Yes</v>
      </c>
    </row>
    <row r="171" spans="1:12" x14ac:dyDescent="0.25">
      <c r="A171" s="148" t="s">
        <v>85</v>
      </c>
      <c r="B171" s="21" t="s">
        <v>213</v>
      </c>
      <c r="C171" s="4">
        <v>12.256133802000001</v>
      </c>
      <c r="D171" s="7" t="str">
        <f t="shared" ref="D171:D202" si="25">IF($B171="N/A","N/A",IF(C171&gt;10,"No",IF(C171&lt;-10,"No","Yes")))</f>
        <v>N/A</v>
      </c>
      <c r="E171" s="4">
        <v>9.7525502564999993</v>
      </c>
      <c r="F171" s="7" t="str">
        <f t="shared" ref="F171:F202" si="26">IF($B171="N/A","N/A",IF(E171&gt;10,"No",IF(E171&lt;-10,"No","Yes")))</f>
        <v>N/A</v>
      </c>
      <c r="G171" s="4">
        <v>10.833882106000001</v>
      </c>
      <c r="H171" s="7" t="str">
        <f t="shared" ref="H171:H202" si="27">IF($B171="N/A","N/A",IF(G171&gt;10,"No",IF(G171&lt;-10,"No","Yes")))</f>
        <v>N/A</v>
      </c>
      <c r="I171" s="8">
        <v>-20.399999999999999</v>
      </c>
      <c r="J171" s="8">
        <v>11.09</v>
      </c>
      <c r="K171" s="25" t="s">
        <v>736</v>
      </c>
      <c r="L171" s="91" t="str">
        <f t="shared" ref="L171:L202" si="28">IF(J171="Div by 0", "N/A", IF(K171="N/A","N/A", IF(J171&gt;VALUE(MID(K171,1,2)), "No", IF(J171&lt;-1*VALUE(MID(K171,1,2)), "No", "Yes"))))</f>
        <v>Yes</v>
      </c>
    </row>
    <row r="172" spans="1:12" x14ac:dyDescent="0.25">
      <c r="A172" s="148" t="s">
        <v>463</v>
      </c>
      <c r="B172" s="21" t="s">
        <v>213</v>
      </c>
      <c r="C172" s="4">
        <v>9.2109038736999995</v>
      </c>
      <c r="D172" s="7" t="str">
        <f t="shared" si="25"/>
        <v>N/A</v>
      </c>
      <c r="E172" s="4">
        <v>5.3267045455000002</v>
      </c>
      <c r="F172" s="7" t="str">
        <f t="shared" si="26"/>
        <v>N/A</v>
      </c>
      <c r="G172" s="4">
        <v>8.1609195402000001</v>
      </c>
      <c r="H172" s="7" t="str">
        <f t="shared" si="27"/>
        <v>N/A</v>
      </c>
      <c r="I172" s="8">
        <v>-42.2</v>
      </c>
      <c r="J172" s="8">
        <v>53.21</v>
      </c>
      <c r="K172" s="25" t="s">
        <v>736</v>
      </c>
      <c r="L172" s="91" t="str">
        <f t="shared" si="28"/>
        <v>No</v>
      </c>
    </row>
    <row r="173" spans="1:12" x14ac:dyDescent="0.25">
      <c r="A173" s="148" t="s">
        <v>464</v>
      </c>
      <c r="B173" s="21" t="s">
        <v>213</v>
      </c>
      <c r="C173" s="4">
        <v>13.222639901999999</v>
      </c>
      <c r="D173" s="7" t="str">
        <f t="shared" si="25"/>
        <v>N/A</v>
      </c>
      <c r="E173" s="4">
        <v>10.315447867</v>
      </c>
      <c r="F173" s="7" t="str">
        <f t="shared" si="26"/>
        <v>N/A</v>
      </c>
      <c r="G173" s="4">
        <v>9.9299217139000007</v>
      </c>
      <c r="H173" s="7" t="str">
        <f t="shared" si="27"/>
        <v>N/A</v>
      </c>
      <c r="I173" s="8">
        <v>-22</v>
      </c>
      <c r="J173" s="8">
        <v>-3.74</v>
      </c>
      <c r="K173" s="25" t="s">
        <v>736</v>
      </c>
      <c r="L173" s="91" t="str">
        <f t="shared" si="28"/>
        <v>Yes</v>
      </c>
    </row>
    <row r="174" spans="1:12" x14ac:dyDescent="0.25">
      <c r="A174" s="114" t="s">
        <v>465</v>
      </c>
      <c r="B174" s="21" t="s">
        <v>213</v>
      </c>
      <c r="C174" s="4">
        <v>9.5504499104999994</v>
      </c>
      <c r="D174" s="7" t="str">
        <f t="shared" si="25"/>
        <v>N/A</v>
      </c>
      <c r="E174" s="4">
        <v>10.486185039</v>
      </c>
      <c r="F174" s="7" t="str">
        <f t="shared" si="26"/>
        <v>N/A</v>
      </c>
      <c r="G174" s="4">
        <v>13.413798849000001</v>
      </c>
      <c r="H174" s="7" t="str">
        <f t="shared" si="27"/>
        <v>N/A</v>
      </c>
      <c r="I174" s="8">
        <v>9.798</v>
      </c>
      <c r="J174" s="8">
        <v>27.92</v>
      </c>
      <c r="K174" s="25" t="s">
        <v>736</v>
      </c>
      <c r="L174" s="91" t="str">
        <f t="shared" si="28"/>
        <v>Yes</v>
      </c>
    </row>
    <row r="175" spans="1:12" x14ac:dyDescent="0.25">
      <c r="A175" s="114" t="s">
        <v>466</v>
      </c>
      <c r="B175" s="21" t="s">
        <v>213</v>
      </c>
      <c r="C175" s="4">
        <v>24.994733670999999</v>
      </c>
      <c r="D175" s="7" t="str">
        <f t="shared" si="25"/>
        <v>N/A</v>
      </c>
      <c r="E175" s="4">
        <v>6.1948442195000002</v>
      </c>
      <c r="F175" s="7" t="str">
        <f t="shared" si="26"/>
        <v>N/A</v>
      </c>
      <c r="G175" s="4">
        <v>6.2138305957000002</v>
      </c>
      <c r="H175" s="7" t="str">
        <f t="shared" si="27"/>
        <v>N/A</v>
      </c>
      <c r="I175" s="8">
        <v>-75.2</v>
      </c>
      <c r="J175" s="8">
        <v>0.30649999999999999</v>
      </c>
      <c r="K175" s="25" t="s">
        <v>736</v>
      </c>
      <c r="L175" s="91" t="str">
        <f t="shared" si="28"/>
        <v>Yes</v>
      </c>
    </row>
    <row r="176" spans="1:12" x14ac:dyDescent="0.25">
      <c r="A176" s="114" t="s">
        <v>1348</v>
      </c>
      <c r="B176" s="21" t="s">
        <v>213</v>
      </c>
      <c r="C176" s="4">
        <v>0.99312586680000003</v>
      </c>
      <c r="D176" s="7" t="str">
        <f t="shared" si="25"/>
        <v>N/A</v>
      </c>
      <c r="E176" s="4">
        <v>2.5908940476</v>
      </c>
      <c r="F176" s="7" t="str">
        <f t="shared" si="26"/>
        <v>N/A</v>
      </c>
      <c r="G176" s="4">
        <v>2.7905416819000002</v>
      </c>
      <c r="H176" s="7" t="str">
        <f t="shared" si="27"/>
        <v>N/A</v>
      </c>
      <c r="I176" s="8">
        <v>160.9</v>
      </c>
      <c r="J176" s="8">
        <v>7.7060000000000004</v>
      </c>
      <c r="K176" s="25" t="s">
        <v>736</v>
      </c>
      <c r="L176" s="91" t="str">
        <f t="shared" si="28"/>
        <v>Yes</v>
      </c>
    </row>
    <row r="177" spans="1:12" x14ac:dyDescent="0.25">
      <c r="A177" s="114" t="s">
        <v>1349</v>
      </c>
      <c r="B177" s="21" t="s">
        <v>213</v>
      </c>
      <c r="C177" s="4">
        <v>28.493543759000001</v>
      </c>
      <c r="D177" s="7" t="str">
        <f t="shared" si="25"/>
        <v>N/A</v>
      </c>
      <c r="E177" s="4">
        <v>21.756628788</v>
      </c>
      <c r="F177" s="7" t="str">
        <f t="shared" si="26"/>
        <v>N/A</v>
      </c>
      <c r="G177" s="4">
        <v>36.475095785000001</v>
      </c>
      <c r="H177" s="7" t="str">
        <f t="shared" si="27"/>
        <v>N/A</v>
      </c>
      <c r="I177" s="8">
        <v>-23.6</v>
      </c>
      <c r="J177" s="8">
        <v>67.650000000000006</v>
      </c>
      <c r="K177" s="25" t="s">
        <v>736</v>
      </c>
      <c r="L177" s="91" t="str">
        <f t="shared" si="28"/>
        <v>No</v>
      </c>
    </row>
    <row r="178" spans="1:12" x14ac:dyDescent="0.25">
      <c r="A178" s="114" t="s">
        <v>1350</v>
      </c>
      <c r="B178" s="21" t="s">
        <v>213</v>
      </c>
      <c r="C178" s="4">
        <v>4.5601386175999998</v>
      </c>
      <c r="D178" s="7" t="str">
        <f t="shared" si="25"/>
        <v>N/A</v>
      </c>
      <c r="E178" s="4">
        <v>5.2038984890000002</v>
      </c>
      <c r="F178" s="7" t="str">
        <f t="shared" si="26"/>
        <v>N/A</v>
      </c>
      <c r="G178" s="4">
        <v>5.0914550204999998</v>
      </c>
      <c r="H178" s="7" t="str">
        <f t="shared" si="27"/>
        <v>N/A</v>
      </c>
      <c r="I178" s="8">
        <v>14.12</v>
      </c>
      <c r="J178" s="8">
        <v>-2.16</v>
      </c>
      <c r="K178" s="25" t="s">
        <v>736</v>
      </c>
      <c r="L178" s="91" t="str">
        <f t="shared" si="28"/>
        <v>Yes</v>
      </c>
    </row>
    <row r="179" spans="1:12" x14ac:dyDescent="0.25">
      <c r="A179" s="114" t="s">
        <v>1351</v>
      </c>
      <c r="B179" s="21" t="s">
        <v>213</v>
      </c>
      <c r="C179" s="4">
        <v>0.1681474007</v>
      </c>
      <c r="D179" s="7" t="str">
        <f t="shared" si="25"/>
        <v>N/A</v>
      </c>
      <c r="E179" s="4">
        <v>0.32693336499999998</v>
      </c>
      <c r="F179" s="7" t="str">
        <f t="shared" si="26"/>
        <v>N/A</v>
      </c>
      <c r="G179" s="4">
        <v>0.39615690780000001</v>
      </c>
      <c r="H179" s="7" t="str">
        <f t="shared" si="27"/>
        <v>N/A</v>
      </c>
      <c r="I179" s="8">
        <v>94.43</v>
      </c>
      <c r="J179" s="8">
        <v>21.17</v>
      </c>
      <c r="K179" s="25" t="s">
        <v>736</v>
      </c>
      <c r="L179" s="91" t="str">
        <f t="shared" si="28"/>
        <v>Yes</v>
      </c>
    </row>
    <row r="180" spans="1:12" x14ac:dyDescent="0.25">
      <c r="A180" s="114" t="s">
        <v>1352</v>
      </c>
      <c r="B180" s="21" t="s">
        <v>213</v>
      </c>
      <c r="C180" s="4">
        <v>2.4984446E-2</v>
      </c>
      <c r="D180" s="7" t="str">
        <f t="shared" si="25"/>
        <v>N/A</v>
      </c>
      <c r="E180" s="4">
        <v>1.58152776E-2</v>
      </c>
      <c r="F180" s="7" t="str">
        <f t="shared" si="26"/>
        <v>N/A</v>
      </c>
      <c r="G180" s="4">
        <v>7.7940804000000002E-3</v>
      </c>
      <c r="H180" s="7" t="str">
        <f t="shared" si="27"/>
        <v>N/A</v>
      </c>
      <c r="I180" s="8">
        <v>-36.700000000000003</v>
      </c>
      <c r="J180" s="8">
        <v>-50.7</v>
      </c>
      <c r="K180" s="25" t="s">
        <v>736</v>
      </c>
      <c r="L180" s="91" t="str">
        <f t="shared" si="28"/>
        <v>No</v>
      </c>
    </row>
    <row r="181" spans="1:12" x14ac:dyDescent="0.25">
      <c r="A181" s="114" t="s">
        <v>86</v>
      </c>
      <c r="B181" s="21" t="s">
        <v>213</v>
      </c>
      <c r="C181" s="4">
        <v>1.5552201588000001</v>
      </c>
      <c r="D181" s="7" t="str">
        <f t="shared" si="25"/>
        <v>N/A</v>
      </c>
      <c r="E181" s="4">
        <v>3.5192909281000002</v>
      </c>
      <c r="F181" s="7" t="str">
        <f t="shared" si="26"/>
        <v>N/A</v>
      </c>
      <c r="G181" s="4">
        <v>5.6233002895000004</v>
      </c>
      <c r="H181" s="7" t="str">
        <f t="shared" si="27"/>
        <v>N/A</v>
      </c>
      <c r="I181" s="8">
        <v>126.3</v>
      </c>
      <c r="J181" s="8">
        <v>59.79</v>
      </c>
      <c r="K181" s="25" t="s">
        <v>736</v>
      </c>
      <c r="L181" s="91" t="str">
        <f t="shared" si="28"/>
        <v>No</v>
      </c>
    </row>
    <row r="182" spans="1:12" x14ac:dyDescent="0.25">
      <c r="A182" s="114" t="s">
        <v>87</v>
      </c>
      <c r="B182" s="21" t="s">
        <v>213</v>
      </c>
      <c r="C182" s="4">
        <v>67.504340322999994</v>
      </c>
      <c r="D182" s="7" t="str">
        <f t="shared" si="25"/>
        <v>N/A</v>
      </c>
      <c r="E182" s="4">
        <v>45.679029022999998</v>
      </c>
      <c r="F182" s="7" t="str">
        <f t="shared" si="26"/>
        <v>N/A</v>
      </c>
      <c r="G182" s="4">
        <v>47.576299857999999</v>
      </c>
      <c r="H182" s="7" t="str">
        <f t="shared" si="27"/>
        <v>N/A</v>
      </c>
      <c r="I182" s="8">
        <v>-32.299999999999997</v>
      </c>
      <c r="J182" s="8">
        <v>4.1529999999999996</v>
      </c>
      <c r="K182" s="25" t="s">
        <v>736</v>
      </c>
      <c r="L182" s="91" t="str">
        <f t="shared" si="28"/>
        <v>Yes</v>
      </c>
    </row>
    <row r="183" spans="1:12" x14ac:dyDescent="0.25">
      <c r="A183" s="114" t="s">
        <v>467</v>
      </c>
      <c r="B183" s="21" t="s">
        <v>213</v>
      </c>
      <c r="C183" s="4">
        <v>35.208034433000002</v>
      </c>
      <c r="D183" s="7" t="str">
        <f t="shared" si="25"/>
        <v>N/A</v>
      </c>
      <c r="E183" s="4">
        <v>19.744318182000001</v>
      </c>
      <c r="F183" s="7" t="str">
        <f t="shared" si="26"/>
        <v>N/A</v>
      </c>
      <c r="G183" s="4">
        <v>24.636015325999999</v>
      </c>
      <c r="H183" s="7" t="str">
        <f t="shared" si="27"/>
        <v>N/A</v>
      </c>
      <c r="I183" s="8">
        <v>-43.9</v>
      </c>
      <c r="J183" s="8">
        <v>24.78</v>
      </c>
      <c r="K183" s="25" t="s">
        <v>736</v>
      </c>
      <c r="L183" s="91" t="str">
        <f t="shared" si="28"/>
        <v>Yes</v>
      </c>
    </row>
    <row r="184" spans="1:12" x14ac:dyDescent="0.25">
      <c r="A184" s="114" t="s">
        <v>468</v>
      </c>
      <c r="B184" s="21" t="s">
        <v>213</v>
      </c>
      <c r="C184" s="4">
        <v>74.378129543</v>
      </c>
      <c r="D184" s="7" t="str">
        <f t="shared" si="25"/>
        <v>N/A</v>
      </c>
      <c r="E184" s="4">
        <v>67.150325570000007</v>
      </c>
      <c r="F184" s="7" t="str">
        <f t="shared" si="26"/>
        <v>N/A</v>
      </c>
      <c r="G184" s="4">
        <v>69.898544928000007</v>
      </c>
      <c r="H184" s="7" t="str">
        <f t="shared" si="27"/>
        <v>N/A</v>
      </c>
      <c r="I184" s="8">
        <v>-9.7200000000000006</v>
      </c>
      <c r="J184" s="8">
        <v>4.093</v>
      </c>
      <c r="K184" s="25" t="s">
        <v>736</v>
      </c>
      <c r="L184" s="91" t="str">
        <f t="shared" si="28"/>
        <v>Yes</v>
      </c>
    </row>
    <row r="185" spans="1:12" x14ac:dyDescent="0.25">
      <c r="A185" s="114" t="s">
        <v>469</v>
      </c>
      <c r="B185" s="21" t="s">
        <v>213</v>
      </c>
      <c r="C185" s="4">
        <v>66.729386058000003</v>
      </c>
      <c r="D185" s="7" t="str">
        <f t="shared" si="25"/>
        <v>N/A</v>
      </c>
      <c r="E185" s="4">
        <v>30.254575716000002</v>
      </c>
      <c r="F185" s="7" t="str">
        <f t="shared" si="26"/>
        <v>N/A</v>
      </c>
      <c r="G185" s="4">
        <v>29.657466199999998</v>
      </c>
      <c r="H185" s="7" t="str">
        <f t="shared" si="27"/>
        <v>N/A</v>
      </c>
      <c r="I185" s="8">
        <v>-54.7</v>
      </c>
      <c r="J185" s="8">
        <v>-1.97</v>
      </c>
      <c r="K185" s="25" t="s">
        <v>736</v>
      </c>
      <c r="L185" s="91" t="str">
        <f t="shared" si="28"/>
        <v>Yes</v>
      </c>
    </row>
    <row r="186" spans="1:12" x14ac:dyDescent="0.25">
      <c r="A186" s="114" t="s">
        <v>470</v>
      </c>
      <c r="B186" s="21" t="s">
        <v>213</v>
      </c>
      <c r="C186" s="4">
        <v>62.885850474999998</v>
      </c>
      <c r="D186" s="7" t="str">
        <f t="shared" si="25"/>
        <v>N/A</v>
      </c>
      <c r="E186" s="4">
        <v>27.469555590999999</v>
      </c>
      <c r="F186" s="7" t="str">
        <f t="shared" si="26"/>
        <v>N/A</v>
      </c>
      <c r="G186" s="4">
        <v>21.597396777</v>
      </c>
      <c r="H186" s="7" t="str">
        <f t="shared" si="27"/>
        <v>N/A</v>
      </c>
      <c r="I186" s="8">
        <v>-56.3</v>
      </c>
      <c r="J186" s="8">
        <v>-21.4</v>
      </c>
      <c r="K186" s="25" t="s">
        <v>736</v>
      </c>
      <c r="L186" s="91" t="str">
        <f t="shared" si="28"/>
        <v>Yes</v>
      </c>
    </row>
    <row r="187" spans="1:12" x14ac:dyDescent="0.25">
      <c r="A187" s="114" t="s">
        <v>116</v>
      </c>
      <c r="B187" s="21" t="s">
        <v>213</v>
      </c>
      <c r="C187" s="4">
        <v>84.479695629999995</v>
      </c>
      <c r="D187" s="7" t="str">
        <f t="shared" si="25"/>
        <v>N/A</v>
      </c>
      <c r="E187" s="4">
        <v>65.745174719000005</v>
      </c>
      <c r="F187" s="7" t="str">
        <f t="shared" si="26"/>
        <v>N/A</v>
      </c>
      <c r="G187" s="4">
        <v>67.999716024999998</v>
      </c>
      <c r="H187" s="7" t="str">
        <f t="shared" si="27"/>
        <v>N/A</v>
      </c>
      <c r="I187" s="8">
        <v>-22.2</v>
      </c>
      <c r="J187" s="8">
        <v>3.4289999999999998</v>
      </c>
      <c r="K187" s="25" t="s">
        <v>736</v>
      </c>
      <c r="L187" s="91" t="str">
        <f t="shared" si="28"/>
        <v>Yes</v>
      </c>
    </row>
    <row r="188" spans="1:12" x14ac:dyDescent="0.25">
      <c r="A188" s="114" t="s">
        <v>471</v>
      </c>
      <c r="B188" s="21" t="s">
        <v>213</v>
      </c>
      <c r="C188" s="4">
        <v>57.991391679000003</v>
      </c>
      <c r="D188" s="7" t="str">
        <f t="shared" si="25"/>
        <v>N/A</v>
      </c>
      <c r="E188" s="4">
        <v>34.659090909</v>
      </c>
      <c r="F188" s="7" t="str">
        <f t="shared" si="26"/>
        <v>N/A</v>
      </c>
      <c r="G188" s="4">
        <v>54.521072797000002</v>
      </c>
      <c r="H188" s="7" t="str">
        <f t="shared" si="27"/>
        <v>N/A</v>
      </c>
      <c r="I188" s="8">
        <v>-40.200000000000003</v>
      </c>
      <c r="J188" s="8">
        <v>57.31</v>
      </c>
      <c r="K188" s="25" t="s">
        <v>736</v>
      </c>
      <c r="L188" s="91" t="str">
        <f t="shared" si="28"/>
        <v>No</v>
      </c>
    </row>
    <row r="189" spans="1:12" x14ac:dyDescent="0.25">
      <c r="A189" s="114" t="s">
        <v>472</v>
      </c>
      <c r="B189" s="21" t="s">
        <v>213</v>
      </c>
      <c r="C189" s="4">
        <v>87.500183551000006</v>
      </c>
      <c r="D189" s="7" t="str">
        <f t="shared" si="25"/>
        <v>N/A</v>
      </c>
      <c r="E189" s="4">
        <v>83.883254027999996</v>
      </c>
      <c r="F189" s="7" t="str">
        <f t="shared" si="26"/>
        <v>N/A</v>
      </c>
      <c r="G189" s="4">
        <v>85.545379456999996</v>
      </c>
      <c r="H189" s="7" t="str">
        <f t="shared" si="27"/>
        <v>N/A</v>
      </c>
      <c r="I189" s="8">
        <v>-4.13</v>
      </c>
      <c r="J189" s="8">
        <v>1.9810000000000001</v>
      </c>
      <c r="K189" s="25" t="s">
        <v>736</v>
      </c>
      <c r="L189" s="91" t="str">
        <f t="shared" si="28"/>
        <v>Yes</v>
      </c>
    </row>
    <row r="190" spans="1:12" x14ac:dyDescent="0.25">
      <c r="A190" s="114" t="s">
        <v>473</v>
      </c>
      <c r="B190" s="21" t="s">
        <v>213</v>
      </c>
      <c r="C190" s="4">
        <v>85.429122030000002</v>
      </c>
      <c r="D190" s="7" t="str">
        <f t="shared" si="25"/>
        <v>N/A</v>
      </c>
      <c r="E190" s="4">
        <v>53.191247912999998</v>
      </c>
      <c r="F190" s="7" t="str">
        <f t="shared" si="26"/>
        <v>N/A</v>
      </c>
      <c r="G190" s="4">
        <v>54.205001944000003</v>
      </c>
      <c r="H190" s="7" t="str">
        <f t="shared" si="27"/>
        <v>N/A</v>
      </c>
      <c r="I190" s="8">
        <v>-37.700000000000003</v>
      </c>
      <c r="J190" s="8">
        <v>1.9059999999999999</v>
      </c>
      <c r="K190" s="25" t="s">
        <v>736</v>
      </c>
      <c r="L190" s="91" t="str">
        <f t="shared" si="28"/>
        <v>Yes</v>
      </c>
    </row>
    <row r="191" spans="1:12" x14ac:dyDescent="0.25">
      <c r="A191" s="114" t="s">
        <v>474</v>
      </c>
      <c r="B191" s="21" t="s">
        <v>213</v>
      </c>
      <c r="C191" s="4">
        <v>75.996805910000006</v>
      </c>
      <c r="D191" s="7" t="str">
        <f t="shared" si="25"/>
        <v>N/A</v>
      </c>
      <c r="E191" s="4">
        <v>49.582476671999999</v>
      </c>
      <c r="F191" s="7" t="str">
        <f t="shared" si="26"/>
        <v>N/A</v>
      </c>
      <c r="G191" s="4">
        <v>46.433233958999999</v>
      </c>
      <c r="H191" s="7" t="str">
        <f t="shared" si="27"/>
        <v>N/A</v>
      </c>
      <c r="I191" s="8">
        <v>-34.799999999999997</v>
      </c>
      <c r="J191" s="8">
        <v>-6.35</v>
      </c>
      <c r="K191" s="25" t="s">
        <v>736</v>
      </c>
      <c r="L191" s="91" t="str">
        <f t="shared" si="28"/>
        <v>Yes</v>
      </c>
    </row>
    <row r="192" spans="1:12" x14ac:dyDescent="0.25">
      <c r="A192" s="114" t="s">
        <v>1353</v>
      </c>
      <c r="B192" s="21" t="s">
        <v>213</v>
      </c>
      <c r="C192" s="22">
        <v>4.9117534455999996</v>
      </c>
      <c r="D192" s="7" t="str">
        <f t="shared" si="25"/>
        <v>N/A</v>
      </c>
      <c r="E192" s="22">
        <v>7.125190452</v>
      </c>
      <c r="F192" s="7" t="str">
        <f t="shared" si="26"/>
        <v>N/A</v>
      </c>
      <c r="G192" s="22">
        <v>7.0404700034000003</v>
      </c>
      <c r="H192" s="7" t="str">
        <f t="shared" si="27"/>
        <v>N/A</v>
      </c>
      <c r="I192" s="8">
        <v>45.06</v>
      </c>
      <c r="J192" s="8">
        <v>-1.19</v>
      </c>
      <c r="K192" s="25" t="s">
        <v>736</v>
      </c>
      <c r="L192" s="91" t="str">
        <f t="shared" si="28"/>
        <v>Yes</v>
      </c>
    </row>
    <row r="193" spans="1:12" x14ac:dyDescent="0.25">
      <c r="A193" s="114" t="s">
        <v>1354</v>
      </c>
      <c r="B193" s="21" t="s">
        <v>213</v>
      </c>
      <c r="C193" s="22">
        <v>8.3426791277000003</v>
      </c>
      <c r="D193" s="7" t="str">
        <f t="shared" si="25"/>
        <v>N/A</v>
      </c>
      <c r="E193" s="22">
        <v>8.6088888888999993</v>
      </c>
      <c r="F193" s="7" t="str">
        <f t="shared" si="26"/>
        <v>N/A</v>
      </c>
      <c r="G193" s="22">
        <v>7.8591549295999998</v>
      </c>
      <c r="H193" s="7" t="str">
        <f t="shared" si="27"/>
        <v>N/A</v>
      </c>
      <c r="I193" s="8">
        <v>3.1909999999999998</v>
      </c>
      <c r="J193" s="8">
        <v>-8.7100000000000009</v>
      </c>
      <c r="K193" s="25" t="s">
        <v>736</v>
      </c>
      <c r="L193" s="91" t="str">
        <f t="shared" si="28"/>
        <v>Yes</v>
      </c>
    </row>
    <row r="194" spans="1:12" x14ac:dyDescent="0.25">
      <c r="A194" s="114" t="s">
        <v>1355</v>
      </c>
      <c r="B194" s="21" t="s">
        <v>213</v>
      </c>
      <c r="C194" s="22">
        <v>10.917460229</v>
      </c>
      <c r="D194" s="7" t="str">
        <f t="shared" si="25"/>
        <v>N/A</v>
      </c>
      <c r="E194" s="22">
        <v>11.371756613000001</v>
      </c>
      <c r="F194" s="7" t="str">
        <f t="shared" si="26"/>
        <v>N/A</v>
      </c>
      <c r="G194" s="22">
        <v>11.582265237</v>
      </c>
      <c r="H194" s="7" t="str">
        <f t="shared" si="27"/>
        <v>N/A</v>
      </c>
      <c r="I194" s="8">
        <v>4.1609999999999996</v>
      </c>
      <c r="J194" s="8">
        <v>1.851</v>
      </c>
      <c r="K194" s="25" t="s">
        <v>736</v>
      </c>
      <c r="L194" s="91" t="str">
        <f t="shared" si="28"/>
        <v>Yes</v>
      </c>
    </row>
    <row r="195" spans="1:12" x14ac:dyDescent="0.25">
      <c r="A195" s="114" t="s">
        <v>1356</v>
      </c>
      <c r="B195" s="21" t="s">
        <v>213</v>
      </c>
      <c r="C195" s="22">
        <v>3.625820482</v>
      </c>
      <c r="D195" s="7" t="str">
        <f t="shared" si="25"/>
        <v>N/A</v>
      </c>
      <c r="E195" s="22">
        <v>3.4303530017999999</v>
      </c>
      <c r="F195" s="7" t="str">
        <f t="shared" si="26"/>
        <v>N/A</v>
      </c>
      <c r="G195" s="22">
        <v>3.496365811</v>
      </c>
      <c r="H195" s="7" t="str">
        <f t="shared" si="27"/>
        <v>N/A</v>
      </c>
      <c r="I195" s="8">
        <v>-5.39</v>
      </c>
      <c r="J195" s="8">
        <v>1.9239999999999999</v>
      </c>
      <c r="K195" s="25" t="s">
        <v>736</v>
      </c>
      <c r="L195" s="91" t="str">
        <f t="shared" si="28"/>
        <v>Yes</v>
      </c>
    </row>
    <row r="196" spans="1:12" x14ac:dyDescent="0.25">
      <c r="A196" s="114" t="s">
        <v>1357</v>
      </c>
      <c r="B196" s="21" t="s">
        <v>213</v>
      </c>
      <c r="C196" s="22">
        <v>3.1884714136999999</v>
      </c>
      <c r="D196" s="7" t="str">
        <f t="shared" si="25"/>
        <v>N/A</v>
      </c>
      <c r="E196" s="22">
        <v>3.9098800102000002</v>
      </c>
      <c r="F196" s="7" t="str">
        <f t="shared" si="26"/>
        <v>N/A</v>
      </c>
      <c r="G196" s="22">
        <v>3.9206647852000001</v>
      </c>
      <c r="H196" s="7" t="str">
        <f t="shared" si="27"/>
        <v>N/A</v>
      </c>
      <c r="I196" s="8">
        <v>22.63</v>
      </c>
      <c r="J196" s="8">
        <v>0.27579999999999999</v>
      </c>
      <c r="K196" s="25" t="s">
        <v>736</v>
      </c>
      <c r="L196" s="91" t="str">
        <f t="shared" si="28"/>
        <v>Yes</v>
      </c>
    </row>
    <row r="197" spans="1:12" x14ac:dyDescent="0.25">
      <c r="A197" s="114" t="s">
        <v>1358</v>
      </c>
      <c r="B197" s="21" t="s">
        <v>213</v>
      </c>
      <c r="C197" s="22">
        <v>194.83260056</v>
      </c>
      <c r="D197" s="7" t="str">
        <f t="shared" si="25"/>
        <v>N/A</v>
      </c>
      <c r="E197" s="22">
        <v>226.61313869</v>
      </c>
      <c r="F197" s="7" t="str">
        <f t="shared" si="26"/>
        <v>N/A</v>
      </c>
      <c r="G197" s="22">
        <v>229.43766997</v>
      </c>
      <c r="H197" s="7" t="str">
        <f t="shared" si="27"/>
        <v>N/A</v>
      </c>
      <c r="I197" s="8">
        <v>16.309999999999999</v>
      </c>
      <c r="J197" s="8">
        <v>1.246</v>
      </c>
      <c r="K197" s="25" t="s">
        <v>736</v>
      </c>
      <c r="L197" s="91" t="str">
        <f t="shared" si="28"/>
        <v>Yes</v>
      </c>
    </row>
    <row r="198" spans="1:12" x14ac:dyDescent="0.25">
      <c r="A198" s="114" t="s">
        <v>1359</v>
      </c>
      <c r="B198" s="21" t="s">
        <v>213</v>
      </c>
      <c r="C198" s="22">
        <v>229.62336354000001</v>
      </c>
      <c r="D198" s="7" t="str">
        <f t="shared" si="25"/>
        <v>N/A</v>
      </c>
      <c r="E198" s="22">
        <v>233.04678999000001</v>
      </c>
      <c r="F198" s="7" t="str">
        <f t="shared" si="26"/>
        <v>N/A</v>
      </c>
      <c r="G198" s="22">
        <v>239.66176471</v>
      </c>
      <c r="H198" s="7" t="str">
        <f t="shared" si="27"/>
        <v>N/A</v>
      </c>
      <c r="I198" s="8">
        <v>1.4910000000000001</v>
      </c>
      <c r="J198" s="8">
        <v>2.8380000000000001</v>
      </c>
      <c r="K198" s="25" t="s">
        <v>736</v>
      </c>
      <c r="L198" s="91" t="str">
        <f t="shared" si="28"/>
        <v>Yes</v>
      </c>
    </row>
    <row r="199" spans="1:12" x14ac:dyDescent="0.25">
      <c r="A199" s="114" t="s">
        <v>1360</v>
      </c>
      <c r="B199" s="21" t="s">
        <v>213</v>
      </c>
      <c r="C199" s="22">
        <v>217.16382225000001</v>
      </c>
      <c r="D199" s="7" t="str">
        <f t="shared" si="25"/>
        <v>N/A</v>
      </c>
      <c r="E199" s="22">
        <v>238.60056145999999</v>
      </c>
      <c r="F199" s="7" t="str">
        <f t="shared" si="26"/>
        <v>N/A</v>
      </c>
      <c r="G199" s="22">
        <v>242.03571063999999</v>
      </c>
      <c r="H199" s="7" t="str">
        <f t="shared" si="27"/>
        <v>N/A</v>
      </c>
      <c r="I199" s="8">
        <v>9.8710000000000004</v>
      </c>
      <c r="J199" s="8">
        <v>1.44</v>
      </c>
      <c r="K199" s="25" t="s">
        <v>736</v>
      </c>
      <c r="L199" s="91" t="str">
        <f t="shared" si="28"/>
        <v>Yes</v>
      </c>
    </row>
    <row r="200" spans="1:12" x14ac:dyDescent="0.25">
      <c r="A200" s="114" t="s">
        <v>1361</v>
      </c>
      <c r="B200" s="21" t="s">
        <v>213</v>
      </c>
      <c r="C200" s="22">
        <v>23.729272420000001</v>
      </c>
      <c r="D200" s="7" t="str">
        <f t="shared" si="25"/>
        <v>N/A</v>
      </c>
      <c r="E200" s="22">
        <v>22.738842975000001</v>
      </c>
      <c r="F200" s="7" t="str">
        <f t="shared" si="26"/>
        <v>N/A</v>
      </c>
      <c r="G200" s="22">
        <v>23.319314641999998</v>
      </c>
      <c r="H200" s="7" t="str">
        <f t="shared" si="27"/>
        <v>N/A</v>
      </c>
      <c r="I200" s="8">
        <v>-4.17</v>
      </c>
      <c r="J200" s="8">
        <v>2.5529999999999999</v>
      </c>
      <c r="K200" s="25" t="s">
        <v>736</v>
      </c>
      <c r="L200" s="91" t="str">
        <f t="shared" si="28"/>
        <v>Yes</v>
      </c>
    </row>
    <row r="201" spans="1:12" x14ac:dyDescent="0.25">
      <c r="A201" s="114" t="s">
        <v>1362</v>
      </c>
      <c r="B201" s="21" t="s">
        <v>213</v>
      </c>
      <c r="C201" s="22">
        <v>26.607843137</v>
      </c>
      <c r="D201" s="7" t="str">
        <f t="shared" si="25"/>
        <v>N/A</v>
      </c>
      <c r="E201" s="22">
        <v>13.5</v>
      </c>
      <c r="F201" s="7" t="str">
        <f t="shared" si="26"/>
        <v>N/A</v>
      </c>
      <c r="G201" s="22">
        <v>9.75</v>
      </c>
      <c r="H201" s="7" t="str">
        <f t="shared" si="27"/>
        <v>N/A</v>
      </c>
      <c r="I201" s="8">
        <v>-49.3</v>
      </c>
      <c r="J201" s="8">
        <v>-27.8</v>
      </c>
      <c r="K201" s="25" t="s">
        <v>736</v>
      </c>
      <c r="L201" s="91" t="str">
        <f t="shared" si="28"/>
        <v>Yes</v>
      </c>
    </row>
    <row r="202" spans="1:12" x14ac:dyDescent="0.25">
      <c r="A202" s="114" t="s">
        <v>28</v>
      </c>
      <c r="B202" s="21" t="s">
        <v>213</v>
      </c>
      <c r="C202" s="4">
        <v>3.0438959156999998</v>
      </c>
      <c r="D202" s="7" t="str">
        <f t="shared" si="25"/>
        <v>N/A</v>
      </c>
      <c r="E202" s="4">
        <v>0.64367101859999998</v>
      </c>
      <c r="F202" s="7" t="str">
        <f t="shared" si="26"/>
        <v>N/A</v>
      </c>
      <c r="G202" s="4">
        <v>0.61446263899999998</v>
      </c>
      <c r="H202" s="7" t="str">
        <f t="shared" si="27"/>
        <v>N/A</v>
      </c>
      <c r="I202" s="8">
        <v>-78.900000000000006</v>
      </c>
      <c r="J202" s="8">
        <v>-4.54</v>
      </c>
      <c r="K202" s="25" t="s">
        <v>736</v>
      </c>
      <c r="L202" s="91" t="str">
        <f t="shared" si="28"/>
        <v>Yes</v>
      </c>
    </row>
    <row r="203" spans="1:12" x14ac:dyDescent="0.25">
      <c r="A203" s="114" t="s">
        <v>123</v>
      </c>
      <c r="B203" s="21" t="s">
        <v>213</v>
      </c>
      <c r="C203" s="22">
        <v>39</v>
      </c>
      <c r="D203" s="7" t="str">
        <f t="shared" ref="D203:D213" si="29">IF($B203="N/A","N/A",IF(C203&gt;10,"No",IF(C203&lt;-10,"No","Yes")))</f>
        <v>N/A</v>
      </c>
      <c r="E203" s="22">
        <v>28</v>
      </c>
      <c r="F203" s="7" t="str">
        <f t="shared" ref="F203:F213" si="30">IF($B203="N/A","N/A",IF(E203&gt;10,"No",IF(E203&lt;-10,"No","Yes")))</f>
        <v>N/A</v>
      </c>
      <c r="G203" s="22">
        <v>27</v>
      </c>
      <c r="H203" s="7" t="str">
        <f t="shared" ref="H203:H213" si="31">IF($B203="N/A","N/A",IF(G203&gt;10,"No",IF(G203&lt;-10,"No","Yes")))</f>
        <v>N/A</v>
      </c>
      <c r="I203" s="8">
        <v>-28.2</v>
      </c>
      <c r="J203" s="8">
        <v>-3.57</v>
      </c>
      <c r="K203" s="10" t="s">
        <v>213</v>
      </c>
      <c r="L203" s="91" t="str">
        <f t="shared" ref="L203:L213" si="32">IF(J203="Div by 0", "N/A", IF(K203="N/A","N/A", IF(J203&gt;VALUE(MID(K203,1,2)), "No", IF(J203&lt;-1*VALUE(MID(K203,1,2)), "No", "Yes"))))</f>
        <v>N/A</v>
      </c>
    </row>
    <row r="204" spans="1:12" x14ac:dyDescent="0.25">
      <c r="A204" s="114" t="s">
        <v>124</v>
      </c>
      <c r="B204" s="21" t="s">
        <v>213</v>
      </c>
      <c r="C204" s="22">
        <v>225</v>
      </c>
      <c r="D204" s="7" t="str">
        <f t="shared" si="29"/>
        <v>N/A</v>
      </c>
      <c r="E204" s="22">
        <v>194</v>
      </c>
      <c r="F204" s="7" t="str">
        <f t="shared" si="30"/>
        <v>N/A</v>
      </c>
      <c r="G204" s="22">
        <v>223</v>
      </c>
      <c r="H204" s="7" t="str">
        <f t="shared" si="31"/>
        <v>N/A</v>
      </c>
      <c r="I204" s="8">
        <v>-13.8</v>
      </c>
      <c r="J204" s="8">
        <v>14.95</v>
      </c>
      <c r="K204" s="10" t="s">
        <v>213</v>
      </c>
      <c r="L204" s="91" t="str">
        <f t="shared" si="32"/>
        <v>N/A</v>
      </c>
    </row>
    <row r="205" spans="1:12" ht="25" x14ac:dyDescent="0.25">
      <c r="A205" s="114" t="s">
        <v>1610</v>
      </c>
      <c r="B205" s="21" t="s">
        <v>213</v>
      </c>
      <c r="C205" s="22">
        <v>94</v>
      </c>
      <c r="D205" s="7" t="str">
        <f t="shared" si="29"/>
        <v>N/A</v>
      </c>
      <c r="E205" s="22">
        <v>65</v>
      </c>
      <c r="F205" s="7" t="str">
        <f t="shared" si="30"/>
        <v>N/A</v>
      </c>
      <c r="G205" s="22">
        <v>67</v>
      </c>
      <c r="H205" s="7" t="str">
        <f t="shared" si="31"/>
        <v>N/A</v>
      </c>
      <c r="I205" s="8">
        <v>-30.9</v>
      </c>
      <c r="J205" s="8">
        <v>3.077</v>
      </c>
      <c r="K205" s="10" t="s">
        <v>213</v>
      </c>
      <c r="L205" s="91" t="str">
        <f t="shared" si="32"/>
        <v>N/A</v>
      </c>
    </row>
    <row r="206" spans="1:12" ht="25" x14ac:dyDescent="0.25">
      <c r="A206" s="114" t="s">
        <v>1363</v>
      </c>
      <c r="B206" s="21" t="s">
        <v>213</v>
      </c>
      <c r="C206" s="22">
        <v>636</v>
      </c>
      <c r="D206" s="7" t="str">
        <f t="shared" si="29"/>
        <v>N/A</v>
      </c>
      <c r="E206" s="22">
        <v>779</v>
      </c>
      <c r="F206" s="7" t="str">
        <f t="shared" si="30"/>
        <v>N/A</v>
      </c>
      <c r="G206" s="22">
        <v>761</v>
      </c>
      <c r="H206" s="7" t="str">
        <f t="shared" si="31"/>
        <v>N/A</v>
      </c>
      <c r="I206" s="8">
        <v>22.48</v>
      </c>
      <c r="J206" s="8">
        <v>-2.31</v>
      </c>
      <c r="K206" s="10" t="s">
        <v>213</v>
      </c>
      <c r="L206" s="91" t="str">
        <f t="shared" si="32"/>
        <v>N/A</v>
      </c>
    </row>
    <row r="207" spans="1:12" x14ac:dyDescent="0.25">
      <c r="A207" s="114" t="s">
        <v>1611</v>
      </c>
      <c r="B207" s="21" t="s">
        <v>213</v>
      </c>
      <c r="C207" s="22">
        <v>78</v>
      </c>
      <c r="D207" s="7" t="str">
        <f t="shared" si="29"/>
        <v>N/A</v>
      </c>
      <c r="E207" s="22">
        <v>80</v>
      </c>
      <c r="F207" s="7" t="str">
        <f t="shared" si="30"/>
        <v>N/A</v>
      </c>
      <c r="G207" s="22">
        <v>88</v>
      </c>
      <c r="H207" s="7" t="str">
        <f t="shared" si="31"/>
        <v>N/A</v>
      </c>
      <c r="I207" s="8">
        <v>2.5640000000000001</v>
      </c>
      <c r="J207" s="8">
        <v>10</v>
      </c>
      <c r="K207" s="10" t="s">
        <v>213</v>
      </c>
      <c r="L207" s="91" t="str">
        <f t="shared" si="32"/>
        <v>N/A</v>
      </c>
    </row>
    <row r="208" spans="1:12" x14ac:dyDescent="0.25">
      <c r="A208" s="114" t="s">
        <v>1612</v>
      </c>
      <c r="B208" s="21" t="s">
        <v>213</v>
      </c>
      <c r="C208" s="22">
        <v>908</v>
      </c>
      <c r="D208" s="7" t="str">
        <f t="shared" si="29"/>
        <v>N/A</v>
      </c>
      <c r="E208" s="22">
        <v>955</v>
      </c>
      <c r="F208" s="7" t="str">
        <f t="shared" si="30"/>
        <v>N/A</v>
      </c>
      <c r="G208" s="22">
        <v>1182</v>
      </c>
      <c r="H208" s="7" t="str">
        <f t="shared" si="31"/>
        <v>N/A</v>
      </c>
      <c r="I208" s="8">
        <v>5.1760000000000002</v>
      </c>
      <c r="J208" s="8">
        <v>23.77</v>
      </c>
      <c r="K208" s="10" t="s">
        <v>213</v>
      </c>
      <c r="L208" s="91" t="str">
        <f t="shared" si="32"/>
        <v>N/A</v>
      </c>
    </row>
    <row r="209" spans="1:12" x14ac:dyDescent="0.25">
      <c r="A209" s="114" t="s">
        <v>125</v>
      </c>
      <c r="B209" s="21" t="s">
        <v>213</v>
      </c>
      <c r="C209" s="26">
        <v>4215388</v>
      </c>
      <c r="D209" s="7" t="str">
        <f t="shared" si="29"/>
        <v>N/A</v>
      </c>
      <c r="E209" s="26">
        <v>5609364</v>
      </c>
      <c r="F209" s="7" t="str">
        <f t="shared" si="30"/>
        <v>N/A</v>
      </c>
      <c r="G209" s="26">
        <v>8553697</v>
      </c>
      <c r="H209" s="7" t="str">
        <f t="shared" si="31"/>
        <v>N/A</v>
      </c>
      <c r="I209" s="8">
        <v>33.07</v>
      </c>
      <c r="J209" s="8">
        <v>52.49</v>
      </c>
      <c r="K209" s="10" t="s">
        <v>213</v>
      </c>
      <c r="L209" s="91" t="str">
        <f t="shared" si="32"/>
        <v>N/A</v>
      </c>
    </row>
    <row r="210" spans="1:12" x14ac:dyDescent="0.25">
      <c r="A210" s="148" t="s">
        <v>1607</v>
      </c>
      <c r="B210" s="21" t="s">
        <v>213</v>
      </c>
      <c r="C210" s="26">
        <v>3238943</v>
      </c>
      <c r="D210" s="7" t="str">
        <f t="shared" si="29"/>
        <v>N/A</v>
      </c>
      <c r="E210" s="26">
        <v>2100523</v>
      </c>
      <c r="F210" s="7" t="str">
        <f t="shared" si="30"/>
        <v>N/A</v>
      </c>
      <c r="G210" s="26">
        <v>5087887</v>
      </c>
      <c r="H210" s="7" t="str">
        <f t="shared" si="31"/>
        <v>N/A</v>
      </c>
      <c r="I210" s="8">
        <v>-35.1</v>
      </c>
      <c r="J210" s="8">
        <v>142.19999999999999</v>
      </c>
      <c r="K210" s="10" t="s">
        <v>213</v>
      </c>
      <c r="L210" s="91" t="str">
        <f t="shared" si="32"/>
        <v>N/A</v>
      </c>
    </row>
    <row r="211" spans="1:12" x14ac:dyDescent="0.25">
      <c r="A211" s="148" t="s">
        <v>1364</v>
      </c>
      <c r="B211" s="21" t="s">
        <v>213</v>
      </c>
      <c r="C211" s="26">
        <v>300485</v>
      </c>
      <c r="D211" s="7" t="str">
        <f t="shared" si="29"/>
        <v>N/A</v>
      </c>
      <c r="E211" s="26">
        <v>426006</v>
      </c>
      <c r="F211" s="7" t="str">
        <f t="shared" si="30"/>
        <v>N/A</v>
      </c>
      <c r="G211" s="26">
        <v>367414</v>
      </c>
      <c r="H211" s="7" t="str">
        <f t="shared" si="31"/>
        <v>N/A</v>
      </c>
      <c r="I211" s="8">
        <v>41.77</v>
      </c>
      <c r="J211" s="8">
        <v>-13.8</v>
      </c>
      <c r="K211" s="10" t="s">
        <v>213</v>
      </c>
      <c r="L211" s="91" t="str">
        <f t="shared" si="32"/>
        <v>N/A</v>
      </c>
    </row>
    <row r="212" spans="1:12" x14ac:dyDescent="0.25">
      <c r="A212" s="148" t="s">
        <v>1601</v>
      </c>
      <c r="B212" s="21" t="s">
        <v>213</v>
      </c>
      <c r="C212" s="26">
        <v>2693705</v>
      </c>
      <c r="D212" s="7" t="str">
        <f t="shared" si="29"/>
        <v>N/A</v>
      </c>
      <c r="E212" s="26">
        <v>3407805</v>
      </c>
      <c r="F212" s="7" t="str">
        <f t="shared" si="30"/>
        <v>N/A</v>
      </c>
      <c r="G212" s="26">
        <v>3361456</v>
      </c>
      <c r="H212" s="7" t="str">
        <f t="shared" si="31"/>
        <v>N/A</v>
      </c>
      <c r="I212" s="8">
        <v>26.51</v>
      </c>
      <c r="J212" s="8">
        <v>-1.36</v>
      </c>
      <c r="K212" s="10" t="s">
        <v>213</v>
      </c>
      <c r="L212" s="91" t="str">
        <f t="shared" si="32"/>
        <v>N/A</v>
      </c>
    </row>
    <row r="213" spans="1:12" x14ac:dyDescent="0.25">
      <c r="A213" s="148" t="s">
        <v>1602</v>
      </c>
      <c r="B213" s="21" t="s">
        <v>213</v>
      </c>
      <c r="C213" s="26">
        <v>703023</v>
      </c>
      <c r="D213" s="7" t="str">
        <f t="shared" si="29"/>
        <v>N/A</v>
      </c>
      <c r="E213" s="26">
        <v>788121</v>
      </c>
      <c r="F213" s="7" t="str">
        <f t="shared" si="30"/>
        <v>N/A</v>
      </c>
      <c r="G213" s="26">
        <v>937005</v>
      </c>
      <c r="H213" s="7" t="str">
        <f t="shared" si="31"/>
        <v>N/A</v>
      </c>
      <c r="I213" s="8">
        <v>12.1</v>
      </c>
      <c r="J213" s="8">
        <v>18.89</v>
      </c>
      <c r="K213" s="10" t="s">
        <v>213</v>
      </c>
      <c r="L213" s="91" t="str">
        <f t="shared" si="32"/>
        <v>N/A</v>
      </c>
    </row>
    <row r="214" spans="1:12" ht="25" x14ac:dyDescent="0.25">
      <c r="A214" s="114" t="s">
        <v>1365</v>
      </c>
      <c r="B214" s="21" t="s">
        <v>213</v>
      </c>
      <c r="C214" s="26">
        <v>15158093</v>
      </c>
      <c r="D214" s="7" t="str">
        <f t="shared" ref="D214:D228" si="33">IF($B214="N/A","N/A",IF(C214&gt;10,"No",IF(C214&lt;-10,"No","Yes")))</f>
        <v>N/A</v>
      </c>
      <c r="E214" s="26">
        <v>3241341</v>
      </c>
      <c r="F214" s="7" t="str">
        <f t="shared" ref="F214:F228" si="34">IF($B214="N/A","N/A",IF(E214&gt;10,"No",IF(E214&lt;-10,"No","Yes")))</f>
        <v>N/A</v>
      </c>
      <c r="G214" s="26">
        <v>1969830</v>
      </c>
      <c r="H214" s="7" t="str">
        <f t="shared" ref="H214:H228" si="35">IF($B214="N/A","N/A",IF(G214&gt;10,"No",IF(G214&lt;-10,"No","Yes")))</f>
        <v>N/A</v>
      </c>
      <c r="I214" s="8">
        <v>-78.599999999999994</v>
      </c>
      <c r="J214" s="8">
        <v>-39.200000000000003</v>
      </c>
      <c r="K214" s="25" t="s">
        <v>736</v>
      </c>
      <c r="L214" s="91" t="str">
        <f t="shared" ref="L214:L228" si="36">IF(J214="Div by 0", "N/A", IF(K214="N/A","N/A", IF(J214&gt;VALUE(MID(K214,1,2)), "No", IF(J214&lt;-1*VALUE(MID(K214,1,2)), "No", "Yes"))))</f>
        <v>No</v>
      </c>
    </row>
    <row r="215" spans="1:12" x14ac:dyDescent="0.25">
      <c r="A215" s="122" t="s">
        <v>647</v>
      </c>
      <c r="B215" s="21" t="s">
        <v>213</v>
      </c>
      <c r="C215" s="22">
        <v>69869</v>
      </c>
      <c r="D215" s="7" t="str">
        <f t="shared" si="33"/>
        <v>N/A</v>
      </c>
      <c r="E215" s="22">
        <v>13687</v>
      </c>
      <c r="F215" s="7" t="str">
        <f t="shared" si="34"/>
        <v>N/A</v>
      </c>
      <c r="G215" s="22">
        <v>8694</v>
      </c>
      <c r="H215" s="7" t="str">
        <f t="shared" si="35"/>
        <v>N/A</v>
      </c>
      <c r="I215" s="8">
        <v>-80.400000000000006</v>
      </c>
      <c r="J215" s="8">
        <v>-36.5</v>
      </c>
      <c r="K215" s="25" t="s">
        <v>736</v>
      </c>
      <c r="L215" s="91" t="str">
        <f t="shared" si="36"/>
        <v>No</v>
      </c>
    </row>
    <row r="216" spans="1:12" x14ac:dyDescent="0.25">
      <c r="A216" s="122" t="s">
        <v>1366</v>
      </c>
      <c r="B216" s="21" t="s">
        <v>213</v>
      </c>
      <c r="C216" s="26">
        <v>216.95019250000001</v>
      </c>
      <c r="D216" s="7" t="str">
        <f t="shared" si="33"/>
        <v>N/A</v>
      </c>
      <c r="E216" s="26">
        <v>236.81895229</v>
      </c>
      <c r="F216" s="7" t="str">
        <f t="shared" si="34"/>
        <v>N/A</v>
      </c>
      <c r="G216" s="26">
        <v>226.57349895999999</v>
      </c>
      <c r="H216" s="7" t="str">
        <f t="shared" si="35"/>
        <v>N/A</v>
      </c>
      <c r="I216" s="8">
        <v>9.1579999999999995</v>
      </c>
      <c r="J216" s="8">
        <v>-4.33</v>
      </c>
      <c r="K216" s="25" t="s">
        <v>736</v>
      </c>
      <c r="L216" s="91" t="str">
        <f t="shared" si="36"/>
        <v>Yes</v>
      </c>
    </row>
    <row r="217" spans="1:12" ht="25" x14ac:dyDescent="0.25">
      <c r="A217" s="114" t="s">
        <v>1367</v>
      </c>
      <c r="B217" s="21" t="s">
        <v>213</v>
      </c>
      <c r="C217" s="26">
        <v>48458817</v>
      </c>
      <c r="D217" s="7" t="str">
        <f t="shared" si="33"/>
        <v>N/A</v>
      </c>
      <c r="E217" s="26">
        <v>4285569</v>
      </c>
      <c r="F217" s="7" t="str">
        <f t="shared" si="34"/>
        <v>N/A</v>
      </c>
      <c r="G217" s="26">
        <v>3855784</v>
      </c>
      <c r="H217" s="7" t="str">
        <f t="shared" si="35"/>
        <v>N/A</v>
      </c>
      <c r="I217" s="8">
        <v>-91.2</v>
      </c>
      <c r="J217" s="8">
        <v>-10</v>
      </c>
      <c r="K217" s="25" t="s">
        <v>736</v>
      </c>
      <c r="L217" s="91" t="str">
        <f t="shared" si="36"/>
        <v>Yes</v>
      </c>
    </row>
    <row r="218" spans="1:12" x14ac:dyDescent="0.25">
      <c r="A218" s="122" t="s">
        <v>514</v>
      </c>
      <c r="B218" s="21" t="s">
        <v>213</v>
      </c>
      <c r="C218" s="22">
        <v>142088</v>
      </c>
      <c r="D218" s="7" t="str">
        <f t="shared" si="33"/>
        <v>N/A</v>
      </c>
      <c r="E218" s="22">
        <v>14397</v>
      </c>
      <c r="F218" s="7" t="str">
        <f t="shared" si="34"/>
        <v>N/A</v>
      </c>
      <c r="G218" s="22">
        <v>11849</v>
      </c>
      <c r="H218" s="7" t="str">
        <f t="shared" si="35"/>
        <v>N/A</v>
      </c>
      <c r="I218" s="8">
        <v>-89.9</v>
      </c>
      <c r="J218" s="8">
        <v>-17.7</v>
      </c>
      <c r="K218" s="25" t="s">
        <v>736</v>
      </c>
      <c r="L218" s="91" t="str">
        <f t="shared" si="36"/>
        <v>Yes</v>
      </c>
    </row>
    <row r="219" spans="1:12" x14ac:dyDescent="0.25">
      <c r="A219" s="114" t="s">
        <v>1368</v>
      </c>
      <c r="B219" s="21" t="s">
        <v>213</v>
      </c>
      <c r="C219" s="26">
        <v>341.04792100999998</v>
      </c>
      <c r="D219" s="7" t="str">
        <f t="shared" si="33"/>
        <v>N/A</v>
      </c>
      <c r="E219" s="26">
        <v>297.67097311999999</v>
      </c>
      <c r="F219" s="7" t="str">
        <f t="shared" si="34"/>
        <v>N/A</v>
      </c>
      <c r="G219" s="26">
        <v>325.41007680000001</v>
      </c>
      <c r="H219" s="7" t="str">
        <f t="shared" si="35"/>
        <v>N/A</v>
      </c>
      <c r="I219" s="8">
        <v>-12.7</v>
      </c>
      <c r="J219" s="8">
        <v>9.3190000000000008</v>
      </c>
      <c r="K219" s="25" t="s">
        <v>736</v>
      </c>
      <c r="L219" s="91" t="str">
        <f t="shared" si="36"/>
        <v>Yes</v>
      </c>
    </row>
    <row r="220" spans="1:12" ht="25" x14ac:dyDescent="0.25">
      <c r="A220" s="114" t="s">
        <v>1369</v>
      </c>
      <c r="B220" s="21" t="s">
        <v>213</v>
      </c>
      <c r="C220" s="26">
        <v>71105816</v>
      </c>
      <c r="D220" s="7" t="str">
        <f t="shared" si="33"/>
        <v>N/A</v>
      </c>
      <c r="E220" s="26">
        <v>9221203</v>
      </c>
      <c r="F220" s="7" t="str">
        <f t="shared" si="34"/>
        <v>N/A</v>
      </c>
      <c r="G220" s="26">
        <v>9937903</v>
      </c>
      <c r="H220" s="7" t="str">
        <f t="shared" si="35"/>
        <v>N/A</v>
      </c>
      <c r="I220" s="8">
        <v>-87</v>
      </c>
      <c r="J220" s="8">
        <v>7.7720000000000002</v>
      </c>
      <c r="K220" s="25" t="s">
        <v>736</v>
      </c>
      <c r="L220" s="91" t="str">
        <f t="shared" si="36"/>
        <v>Yes</v>
      </c>
    </row>
    <row r="221" spans="1:12" x14ac:dyDescent="0.25">
      <c r="A221" s="122" t="s">
        <v>515</v>
      </c>
      <c r="B221" s="21" t="s">
        <v>213</v>
      </c>
      <c r="C221" s="22">
        <v>109978</v>
      </c>
      <c r="D221" s="7" t="str">
        <f t="shared" si="33"/>
        <v>N/A</v>
      </c>
      <c r="E221" s="22">
        <v>16702</v>
      </c>
      <c r="F221" s="7" t="str">
        <f t="shared" si="34"/>
        <v>N/A</v>
      </c>
      <c r="G221" s="22">
        <v>16628</v>
      </c>
      <c r="H221" s="7" t="str">
        <f t="shared" si="35"/>
        <v>N/A</v>
      </c>
      <c r="I221" s="8">
        <v>-84.8</v>
      </c>
      <c r="J221" s="8">
        <v>-0.443</v>
      </c>
      <c r="K221" s="25" t="s">
        <v>736</v>
      </c>
      <c r="L221" s="91" t="str">
        <f t="shared" si="36"/>
        <v>Yes</v>
      </c>
    </row>
    <row r="222" spans="1:12" ht="25" x14ac:dyDescent="0.25">
      <c r="A222" s="114" t="s">
        <v>1370</v>
      </c>
      <c r="B222" s="21" t="s">
        <v>213</v>
      </c>
      <c r="C222" s="26">
        <v>646.54581825000002</v>
      </c>
      <c r="D222" s="7" t="str">
        <f t="shared" si="33"/>
        <v>N/A</v>
      </c>
      <c r="E222" s="26">
        <v>552.10172434000003</v>
      </c>
      <c r="F222" s="7" t="str">
        <f t="shared" si="34"/>
        <v>N/A</v>
      </c>
      <c r="G222" s="26">
        <v>597.66075294999996</v>
      </c>
      <c r="H222" s="7" t="str">
        <f t="shared" si="35"/>
        <v>N/A</v>
      </c>
      <c r="I222" s="8">
        <v>-14.6</v>
      </c>
      <c r="J222" s="8">
        <v>8.2520000000000007</v>
      </c>
      <c r="K222" s="25" t="s">
        <v>736</v>
      </c>
      <c r="L222" s="91" t="str">
        <f t="shared" si="36"/>
        <v>Yes</v>
      </c>
    </row>
    <row r="223" spans="1:12" ht="25" x14ac:dyDescent="0.25">
      <c r="A223" s="114" t="s">
        <v>1371</v>
      </c>
      <c r="B223" s="21" t="s">
        <v>213</v>
      </c>
      <c r="C223" s="26">
        <v>2646</v>
      </c>
      <c r="D223" s="7" t="str">
        <f t="shared" si="33"/>
        <v>N/A</v>
      </c>
      <c r="E223" s="26">
        <v>0</v>
      </c>
      <c r="F223" s="7" t="str">
        <f t="shared" si="34"/>
        <v>N/A</v>
      </c>
      <c r="G223" s="26">
        <v>1980</v>
      </c>
      <c r="H223" s="7" t="str">
        <f t="shared" si="35"/>
        <v>N/A</v>
      </c>
      <c r="I223" s="8">
        <v>-100</v>
      </c>
      <c r="J223" s="8" t="s">
        <v>1747</v>
      </c>
      <c r="K223" s="25" t="s">
        <v>736</v>
      </c>
      <c r="L223" s="91" t="str">
        <f t="shared" si="36"/>
        <v>N/A</v>
      </c>
    </row>
    <row r="224" spans="1:12" x14ac:dyDescent="0.25">
      <c r="A224" s="114" t="s">
        <v>516</v>
      </c>
      <c r="B224" s="21" t="s">
        <v>213</v>
      </c>
      <c r="C224" s="22">
        <v>11</v>
      </c>
      <c r="D224" s="7" t="str">
        <f t="shared" si="33"/>
        <v>N/A</v>
      </c>
      <c r="E224" s="22">
        <v>0</v>
      </c>
      <c r="F224" s="7" t="str">
        <f t="shared" si="34"/>
        <v>N/A</v>
      </c>
      <c r="G224" s="22">
        <v>11</v>
      </c>
      <c r="H224" s="7" t="str">
        <f t="shared" si="35"/>
        <v>N/A</v>
      </c>
      <c r="I224" s="8">
        <v>-100</v>
      </c>
      <c r="J224" s="8" t="s">
        <v>1747</v>
      </c>
      <c r="K224" s="25" t="s">
        <v>736</v>
      </c>
      <c r="L224" s="91" t="str">
        <f t="shared" si="36"/>
        <v>N/A</v>
      </c>
    </row>
    <row r="225" spans="1:12" x14ac:dyDescent="0.25">
      <c r="A225" s="114" t="s">
        <v>1372</v>
      </c>
      <c r="B225" s="21" t="s">
        <v>213</v>
      </c>
      <c r="C225" s="26">
        <v>378</v>
      </c>
      <c r="D225" s="7" t="str">
        <f t="shared" si="33"/>
        <v>N/A</v>
      </c>
      <c r="E225" s="26" t="s">
        <v>1747</v>
      </c>
      <c r="F225" s="7" t="str">
        <f t="shared" si="34"/>
        <v>N/A</v>
      </c>
      <c r="G225" s="26">
        <v>495</v>
      </c>
      <c r="H225" s="7" t="str">
        <f t="shared" si="35"/>
        <v>N/A</v>
      </c>
      <c r="I225" s="8" t="s">
        <v>1747</v>
      </c>
      <c r="J225" s="8" t="s">
        <v>1747</v>
      </c>
      <c r="K225" s="25" t="s">
        <v>736</v>
      </c>
      <c r="L225" s="91" t="str">
        <f t="shared" si="36"/>
        <v>N/A</v>
      </c>
    </row>
    <row r="226" spans="1:12" ht="25" x14ac:dyDescent="0.25">
      <c r="A226" s="114" t="s">
        <v>1373</v>
      </c>
      <c r="B226" s="21" t="s">
        <v>213</v>
      </c>
      <c r="C226" s="26">
        <v>700404716</v>
      </c>
      <c r="D226" s="7" t="str">
        <f t="shared" si="33"/>
        <v>N/A</v>
      </c>
      <c r="E226" s="26">
        <v>600834508</v>
      </c>
      <c r="F226" s="7" t="str">
        <f t="shared" si="34"/>
        <v>N/A</v>
      </c>
      <c r="G226" s="26">
        <v>617706413</v>
      </c>
      <c r="H226" s="7" t="str">
        <f t="shared" si="35"/>
        <v>N/A</v>
      </c>
      <c r="I226" s="8">
        <v>-14.2</v>
      </c>
      <c r="J226" s="8">
        <v>2.8079999999999998</v>
      </c>
      <c r="K226" s="25" t="s">
        <v>736</v>
      </c>
      <c r="L226" s="91" t="str">
        <f t="shared" si="36"/>
        <v>Yes</v>
      </c>
    </row>
    <row r="227" spans="1:12" ht="25" x14ac:dyDescent="0.25">
      <c r="A227" s="114" t="s">
        <v>517</v>
      </c>
      <c r="B227" s="21" t="s">
        <v>213</v>
      </c>
      <c r="C227" s="22">
        <v>26545</v>
      </c>
      <c r="D227" s="7" t="str">
        <f t="shared" si="33"/>
        <v>N/A</v>
      </c>
      <c r="E227" s="22">
        <v>21491</v>
      </c>
      <c r="F227" s="7" t="str">
        <f t="shared" si="34"/>
        <v>N/A</v>
      </c>
      <c r="G227" s="22">
        <v>22526</v>
      </c>
      <c r="H227" s="7" t="str">
        <f t="shared" si="35"/>
        <v>N/A</v>
      </c>
      <c r="I227" s="8">
        <v>-19</v>
      </c>
      <c r="J227" s="8">
        <v>4.8159999999999998</v>
      </c>
      <c r="K227" s="25" t="s">
        <v>736</v>
      </c>
      <c r="L227" s="91" t="str">
        <f t="shared" si="36"/>
        <v>Yes</v>
      </c>
    </row>
    <row r="228" spans="1:12" ht="25" x14ac:dyDescent="0.25">
      <c r="A228" s="114" t="s">
        <v>1374</v>
      </c>
      <c r="B228" s="21" t="s">
        <v>213</v>
      </c>
      <c r="C228" s="26">
        <v>26385.560971999999</v>
      </c>
      <c r="D228" s="7" t="str">
        <f t="shared" si="33"/>
        <v>N/A</v>
      </c>
      <c r="E228" s="26">
        <v>27957.494207</v>
      </c>
      <c r="F228" s="7" t="str">
        <f t="shared" si="34"/>
        <v>N/A</v>
      </c>
      <c r="G228" s="26">
        <v>27421.930790999999</v>
      </c>
      <c r="H228" s="7" t="str">
        <f t="shared" si="35"/>
        <v>N/A</v>
      </c>
      <c r="I228" s="8">
        <v>5.9580000000000002</v>
      </c>
      <c r="J228" s="8">
        <v>-1.92</v>
      </c>
      <c r="K228" s="25" t="s">
        <v>736</v>
      </c>
      <c r="L228" s="91" t="str">
        <f t="shared" si="36"/>
        <v>Yes</v>
      </c>
    </row>
    <row r="229" spans="1:12" x14ac:dyDescent="0.25">
      <c r="A229" s="114" t="s">
        <v>1375</v>
      </c>
      <c r="B229" s="21" t="s">
        <v>213</v>
      </c>
      <c r="C229" s="10">
        <v>1306887426</v>
      </c>
      <c r="D229" s="7" t="str">
        <f t="shared" ref="D229:D252" si="37">IF($B229="N/A","N/A",IF(C229&gt;10,"No",IF(C229&lt;-10,"No","Yes")))</f>
        <v>N/A</v>
      </c>
      <c r="E229" s="10">
        <v>1192662414</v>
      </c>
      <c r="F229" s="7" t="str">
        <f t="shared" ref="F229:F252" si="38">IF($B229="N/A","N/A",IF(E229&gt;10,"No",IF(E229&lt;-10,"No","Yes")))</f>
        <v>N/A</v>
      </c>
      <c r="G229" s="10">
        <v>1334499034</v>
      </c>
      <c r="H229" s="7" t="str">
        <f t="shared" ref="H229:H252" si="39">IF($B229="N/A","N/A",IF(G229&gt;10,"No",IF(G229&lt;-10,"No","Yes")))</f>
        <v>N/A</v>
      </c>
      <c r="I229" s="8">
        <v>-8.74</v>
      </c>
      <c r="J229" s="8">
        <v>11.89</v>
      </c>
      <c r="K229" s="25" t="s">
        <v>736</v>
      </c>
      <c r="L229" s="91" t="str">
        <f t="shared" ref="L229:L252" si="40">IF(J229="Div by 0", "N/A", IF(K229="N/A","N/A", IF(J229&gt;VALUE(MID(K229,1,2)), "No", IF(J229&lt;-1*VALUE(MID(K229,1,2)), "No", "Yes"))))</f>
        <v>Yes</v>
      </c>
    </row>
    <row r="230" spans="1:12" x14ac:dyDescent="0.25">
      <c r="A230" s="122" t="s">
        <v>1376</v>
      </c>
      <c r="B230" s="21" t="s">
        <v>213</v>
      </c>
      <c r="C230" s="1">
        <v>53194</v>
      </c>
      <c r="D230" s="7" t="str">
        <f t="shared" si="37"/>
        <v>N/A</v>
      </c>
      <c r="E230" s="1">
        <v>36539</v>
      </c>
      <c r="F230" s="7" t="str">
        <f t="shared" si="38"/>
        <v>N/A</v>
      </c>
      <c r="G230" s="1">
        <v>40464</v>
      </c>
      <c r="H230" s="7" t="str">
        <f t="shared" si="39"/>
        <v>N/A</v>
      </c>
      <c r="I230" s="8">
        <v>-31.3</v>
      </c>
      <c r="J230" s="8">
        <v>10.74</v>
      </c>
      <c r="K230" s="25" t="s">
        <v>736</v>
      </c>
      <c r="L230" s="91" t="str">
        <f t="shared" si="40"/>
        <v>Yes</v>
      </c>
    </row>
    <row r="231" spans="1:12" x14ac:dyDescent="0.25">
      <c r="A231" s="122" t="s">
        <v>1377</v>
      </c>
      <c r="B231" s="21" t="s">
        <v>213</v>
      </c>
      <c r="C231" s="10">
        <v>24568.323983999999</v>
      </c>
      <c r="D231" s="7" t="str">
        <f t="shared" si="37"/>
        <v>N/A</v>
      </c>
      <c r="E231" s="10">
        <v>32640.806098000001</v>
      </c>
      <c r="F231" s="7" t="str">
        <f t="shared" si="38"/>
        <v>N/A</v>
      </c>
      <c r="G231" s="10">
        <v>32979.908906999997</v>
      </c>
      <c r="H231" s="7" t="str">
        <f t="shared" si="39"/>
        <v>N/A</v>
      </c>
      <c r="I231" s="8">
        <v>32.86</v>
      </c>
      <c r="J231" s="8">
        <v>1.0389999999999999</v>
      </c>
      <c r="K231" s="25" t="s">
        <v>736</v>
      </c>
      <c r="L231" s="91" t="str">
        <f t="shared" si="40"/>
        <v>Yes</v>
      </c>
    </row>
    <row r="232" spans="1:12" x14ac:dyDescent="0.25">
      <c r="A232" s="122" t="s">
        <v>1378</v>
      </c>
      <c r="B232" s="21" t="s">
        <v>213</v>
      </c>
      <c r="C232" s="10">
        <v>10273.075903999999</v>
      </c>
      <c r="D232" s="7" t="str">
        <f t="shared" si="37"/>
        <v>N/A</v>
      </c>
      <c r="E232" s="10">
        <v>9303.4844006999992</v>
      </c>
      <c r="F232" s="7" t="str">
        <f t="shared" si="38"/>
        <v>N/A</v>
      </c>
      <c r="G232" s="10">
        <v>9452.2272727</v>
      </c>
      <c r="H232" s="7" t="str">
        <f t="shared" si="39"/>
        <v>N/A</v>
      </c>
      <c r="I232" s="8">
        <v>-9.44</v>
      </c>
      <c r="J232" s="8">
        <v>1.599</v>
      </c>
      <c r="K232" s="25" t="s">
        <v>736</v>
      </c>
      <c r="L232" s="91" t="str">
        <f t="shared" si="40"/>
        <v>Yes</v>
      </c>
    </row>
    <row r="233" spans="1:12" ht="25" x14ac:dyDescent="0.25">
      <c r="A233" s="122" t="s">
        <v>1379</v>
      </c>
      <c r="B233" s="21" t="s">
        <v>213</v>
      </c>
      <c r="C233" s="10">
        <v>27050.640078</v>
      </c>
      <c r="D233" s="7" t="str">
        <f t="shared" si="37"/>
        <v>N/A</v>
      </c>
      <c r="E233" s="10">
        <v>33514.894595999998</v>
      </c>
      <c r="F233" s="7" t="str">
        <f t="shared" si="38"/>
        <v>N/A</v>
      </c>
      <c r="G233" s="10">
        <v>33806.944914</v>
      </c>
      <c r="H233" s="7" t="str">
        <f t="shared" si="39"/>
        <v>N/A</v>
      </c>
      <c r="I233" s="8">
        <v>23.9</v>
      </c>
      <c r="J233" s="8">
        <v>0.87139999999999995</v>
      </c>
      <c r="K233" s="25" t="s">
        <v>736</v>
      </c>
      <c r="L233" s="91" t="str">
        <f t="shared" si="40"/>
        <v>Yes</v>
      </c>
    </row>
    <row r="234" spans="1:12" x14ac:dyDescent="0.25">
      <c r="A234" s="122" t="s">
        <v>1380</v>
      </c>
      <c r="B234" s="21" t="s">
        <v>213</v>
      </c>
      <c r="C234" s="10">
        <v>10851.943945000001</v>
      </c>
      <c r="D234" s="7" t="str">
        <f t="shared" si="37"/>
        <v>N/A</v>
      </c>
      <c r="E234" s="10">
        <v>25826.152449000001</v>
      </c>
      <c r="F234" s="7" t="str">
        <f t="shared" si="38"/>
        <v>N/A</v>
      </c>
      <c r="G234" s="10">
        <v>25491.356892</v>
      </c>
      <c r="H234" s="7" t="str">
        <f t="shared" si="39"/>
        <v>N/A</v>
      </c>
      <c r="I234" s="8">
        <v>138</v>
      </c>
      <c r="J234" s="8">
        <v>-1.3</v>
      </c>
      <c r="K234" s="25" t="s">
        <v>736</v>
      </c>
      <c r="L234" s="91" t="str">
        <f t="shared" si="40"/>
        <v>Yes</v>
      </c>
    </row>
    <row r="235" spans="1:12" x14ac:dyDescent="0.25">
      <c r="A235" s="122" t="s">
        <v>1381</v>
      </c>
      <c r="B235" s="21" t="s">
        <v>213</v>
      </c>
      <c r="C235" s="10">
        <v>1619.1962616999999</v>
      </c>
      <c r="D235" s="7" t="str">
        <f t="shared" si="37"/>
        <v>N/A</v>
      </c>
      <c r="E235" s="10">
        <v>1602.7524751999999</v>
      </c>
      <c r="F235" s="7" t="str">
        <f t="shared" si="38"/>
        <v>N/A</v>
      </c>
      <c r="G235" s="10">
        <v>952.66666667000004</v>
      </c>
      <c r="H235" s="7" t="str">
        <f t="shared" si="39"/>
        <v>N/A</v>
      </c>
      <c r="I235" s="8">
        <v>-1.02</v>
      </c>
      <c r="J235" s="8">
        <v>-40.6</v>
      </c>
      <c r="K235" s="25" t="s">
        <v>736</v>
      </c>
      <c r="L235" s="91" t="str">
        <f t="shared" si="40"/>
        <v>No</v>
      </c>
    </row>
    <row r="236" spans="1:12" x14ac:dyDescent="0.25">
      <c r="A236" s="122" t="s">
        <v>1382</v>
      </c>
      <c r="B236" s="21" t="s">
        <v>213</v>
      </c>
      <c r="C236" s="7">
        <v>3.4666538065000001</v>
      </c>
      <c r="D236" s="7" t="str">
        <f t="shared" si="37"/>
        <v>N/A</v>
      </c>
      <c r="E236" s="7">
        <v>8.2263362533999995</v>
      </c>
      <c r="F236" s="7" t="str">
        <f t="shared" si="38"/>
        <v>N/A</v>
      </c>
      <c r="G236" s="7">
        <v>9.9058231963000001</v>
      </c>
      <c r="H236" s="7" t="str">
        <f t="shared" si="39"/>
        <v>N/A</v>
      </c>
      <c r="I236" s="8">
        <v>137.30000000000001</v>
      </c>
      <c r="J236" s="8">
        <v>20.420000000000002</v>
      </c>
      <c r="K236" s="25" t="s">
        <v>736</v>
      </c>
      <c r="L236" s="91" t="str">
        <f t="shared" si="40"/>
        <v>Yes</v>
      </c>
    </row>
    <row r="237" spans="1:12" x14ac:dyDescent="0.25">
      <c r="A237" s="122" t="s">
        <v>1383</v>
      </c>
      <c r="B237" s="21" t="s">
        <v>213</v>
      </c>
      <c r="C237" s="7">
        <v>23.816355811000001</v>
      </c>
      <c r="D237" s="7" t="str">
        <f t="shared" si="37"/>
        <v>N/A</v>
      </c>
      <c r="E237" s="7">
        <v>14.417613636</v>
      </c>
      <c r="F237" s="7" t="str">
        <f t="shared" si="38"/>
        <v>N/A</v>
      </c>
      <c r="G237" s="7">
        <v>21.915708811999998</v>
      </c>
      <c r="H237" s="7" t="str">
        <f t="shared" si="39"/>
        <v>N/A</v>
      </c>
      <c r="I237" s="8">
        <v>-39.5</v>
      </c>
      <c r="J237" s="8">
        <v>52.01</v>
      </c>
      <c r="K237" s="25" t="s">
        <v>736</v>
      </c>
      <c r="L237" s="91" t="str">
        <f t="shared" si="40"/>
        <v>No</v>
      </c>
    </row>
    <row r="238" spans="1:12" x14ac:dyDescent="0.25">
      <c r="A238" s="122" t="s">
        <v>1384</v>
      </c>
      <c r="B238" s="21" t="s">
        <v>213</v>
      </c>
      <c r="C238" s="7">
        <v>16.747551431000002</v>
      </c>
      <c r="D238" s="7" t="str">
        <f t="shared" si="37"/>
        <v>N/A</v>
      </c>
      <c r="E238" s="7">
        <v>17.745638199999998</v>
      </c>
      <c r="F238" s="7" t="str">
        <f t="shared" si="38"/>
        <v>N/A</v>
      </c>
      <c r="G238" s="7">
        <v>19.530491067</v>
      </c>
      <c r="H238" s="7" t="str">
        <f t="shared" si="39"/>
        <v>N/A</v>
      </c>
      <c r="I238" s="8">
        <v>5.96</v>
      </c>
      <c r="J238" s="8">
        <v>10.06</v>
      </c>
      <c r="K238" s="25" t="s">
        <v>736</v>
      </c>
      <c r="L238" s="91" t="str">
        <f t="shared" si="40"/>
        <v>Yes</v>
      </c>
    </row>
    <row r="239" spans="1:12" x14ac:dyDescent="0.25">
      <c r="A239" s="122" t="s">
        <v>1385</v>
      </c>
      <c r="B239" s="21" t="s">
        <v>213</v>
      </c>
      <c r="C239" s="7">
        <v>0.54816242299999995</v>
      </c>
      <c r="D239" s="7" t="str">
        <f t="shared" si="37"/>
        <v>N/A</v>
      </c>
      <c r="E239" s="7">
        <v>0.98188086659999996</v>
      </c>
      <c r="F239" s="7" t="str">
        <f t="shared" si="38"/>
        <v>N/A</v>
      </c>
      <c r="G239" s="7">
        <v>1.4056782489999999</v>
      </c>
      <c r="H239" s="7" t="str">
        <f t="shared" si="39"/>
        <v>N/A</v>
      </c>
      <c r="I239" s="8">
        <v>79.12</v>
      </c>
      <c r="J239" s="8">
        <v>43.16</v>
      </c>
      <c r="K239" s="25" t="s">
        <v>736</v>
      </c>
      <c r="L239" s="91" t="str">
        <f t="shared" si="40"/>
        <v>No</v>
      </c>
    </row>
    <row r="240" spans="1:12" x14ac:dyDescent="0.25">
      <c r="A240" s="122" t="s">
        <v>1386</v>
      </c>
      <c r="B240" s="21" t="s">
        <v>213</v>
      </c>
      <c r="C240" s="7">
        <v>0.47176512659999997</v>
      </c>
      <c r="D240" s="7" t="str">
        <f t="shared" si="37"/>
        <v>N/A</v>
      </c>
      <c r="E240" s="7">
        <v>0.15973430329999999</v>
      </c>
      <c r="F240" s="7" t="str">
        <f t="shared" si="38"/>
        <v>N/A</v>
      </c>
      <c r="G240" s="7">
        <v>3.5073361800000001E-2</v>
      </c>
      <c r="H240" s="7" t="str">
        <f t="shared" si="39"/>
        <v>N/A</v>
      </c>
      <c r="I240" s="8">
        <v>-66.099999999999994</v>
      </c>
      <c r="J240" s="8">
        <v>-78</v>
      </c>
      <c r="K240" s="25" t="s">
        <v>736</v>
      </c>
      <c r="L240" s="91" t="str">
        <f t="shared" si="40"/>
        <v>No</v>
      </c>
    </row>
    <row r="241" spans="1:12" x14ac:dyDescent="0.25">
      <c r="A241" s="122" t="s">
        <v>1387</v>
      </c>
      <c r="B241" s="21" t="s">
        <v>213</v>
      </c>
      <c r="C241" s="10">
        <v>700287057</v>
      </c>
      <c r="D241" s="7" t="str">
        <f t="shared" si="37"/>
        <v>N/A</v>
      </c>
      <c r="E241" s="10">
        <v>600730504</v>
      </c>
      <c r="F241" s="7" t="str">
        <f t="shared" si="38"/>
        <v>N/A</v>
      </c>
      <c r="G241" s="10">
        <v>617501805</v>
      </c>
      <c r="H241" s="7" t="str">
        <f t="shared" si="39"/>
        <v>N/A</v>
      </c>
      <c r="I241" s="8">
        <v>-14.2</v>
      </c>
      <c r="J241" s="8">
        <v>2.7919999999999998</v>
      </c>
      <c r="K241" s="25" t="s">
        <v>736</v>
      </c>
      <c r="L241" s="91" t="str">
        <f t="shared" si="40"/>
        <v>Yes</v>
      </c>
    </row>
    <row r="242" spans="1:12" x14ac:dyDescent="0.25">
      <c r="A242" s="122" t="s">
        <v>1388</v>
      </c>
      <c r="B242" s="21" t="s">
        <v>213</v>
      </c>
      <c r="C242" s="1">
        <v>26541</v>
      </c>
      <c r="D242" s="7" t="str">
        <f t="shared" si="37"/>
        <v>N/A</v>
      </c>
      <c r="E242" s="1">
        <v>21488</v>
      </c>
      <c r="F242" s="7" t="str">
        <f t="shared" si="38"/>
        <v>N/A</v>
      </c>
      <c r="G242" s="1">
        <v>22521</v>
      </c>
      <c r="H242" s="7" t="str">
        <f t="shared" si="39"/>
        <v>N/A</v>
      </c>
      <c r="I242" s="8">
        <v>-19</v>
      </c>
      <c r="J242" s="8">
        <v>4.8070000000000004</v>
      </c>
      <c r="K242" s="25" t="s">
        <v>736</v>
      </c>
      <c r="L242" s="91" t="str">
        <f t="shared" si="40"/>
        <v>Yes</v>
      </c>
    </row>
    <row r="243" spans="1:12" ht="25" x14ac:dyDescent="0.25">
      <c r="A243" s="122" t="s">
        <v>1389</v>
      </c>
      <c r="B243" s="21" t="s">
        <v>213</v>
      </c>
      <c r="C243" s="10">
        <v>26385.104442</v>
      </c>
      <c r="D243" s="7" t="str">
        <f t="shared" si="37"/>
        <v>N/A</v>
      </c>
      <c r="E243" s="10">
        <v>27956.557334000001</v>
      </c>
      <c r="F243" s="7" t="str">
        <f t="shared" si="38"/>
        <v>N/A</v>
      </c>
      <c r="G243" s="10">
        <v>27418.933661999999</v>
      </c>
      <c r="H243" s="7" t="str">
        <f t="shared" si="39"/>
        <v>N/A</v>
      </c>
      <c r="I243" s="8">
        <v>5.9560000000000004</v>
      </c>
      <c r="J243" s="8">
        <v>-1.92</v>
      </c>
      <c r="K243" s="25" t="s">
        <v>736</v>
      </c>
      <c r="L243" s="91" t="str">
        <f t="shared" si="40"/>
        <v>Yes</v>
      </c>
    </row>
    <row r="244" spans="1:12" ht="25" x14ac:dyDescent="0.25">
      <c r="A244" s="122" t="s">
        <v>1390</v>
      </c>
      <c r="B244" s="21" t="s">
        <v>213</v>
      </c>
      <c r="C244" s="10">
        <v>10875.745124999999</v>
      </c>
      <c r="D244" s="7" t="str">
        <f t="shared" si="37"/>
        <v>N/A</v>
      </c>
      <c r="E244" s="10">
        <v>9413.0721477000006</v>
      </c>
      <c r="F244" s="7" t="str">
        <f t="shared" si="38"/>
        <v>N/A</v>
      </c>
      <c r="G244" s="10">
        <v>9437.2869874999997</v>
      </c>
      <c r="H244" s="7" t="str">
        <f t="shared" si="39"/>
        <v>N/A</v>
      </c>
      <c r="I244" s="8">
        <v>-13.4</v>
      </c>
      <c r="J244" s="8">
        <v>0.25719999999999998</v>
      </c>
      <c r="K244" s="25" t="s">
        <v>736</v>
      </c>
      <c r="L244" s="91" t="str">
        <f t="shared" si="40"/>
        <v>Yes</v>
      </c>
    </row>
    <row r="245" spans="1:12" ht="25" x14ac:dyDescent="0.25">
      <c r="A245" s="122" t="s">
        <v>1391</v>
      </c>
      <c r="B245" s="21" t="s">
        <v>213</v>
      </c>
      <c r="C245" s="10">
        <v>26927.328426</v>
      </c>
      <c r="D245" s="7" t="str">
        <f t="shared" si="37"/>
        <v>N/A</v>
      </c>
      <c r="E245" s="10">
        <v>28637.846420000002</v>
      </c>
      <c r="F245" s="7" t="str">
        <f t="shared" si="38"/>
        <v>N/A</v>
      </c>
      <c r="G245" s="10">
        <v>28063.233258</v>
      </c>
      <c r="H245" s="7" t="str">
        <f t="shared" si="39"/>
        <v>N/A</v>
      </c>
      <c r="I245" s="8">
        <v>6.3520000000000003</v>
      </c>
      <c r="J245" s="8">
        <v>-2.0099999999999998</v>
      </c>
      <c r="K245" s="25" t="s">
        <v>736</v>
      </c>
      <c r="L245" s="91" t="str">
        <f t="shared" si="40"/>
        <v>Yes</v>
      </c>
    </row>
    <row r="246" spans="1:12" ht="25" x14ac:dyDescent="0.25">
      <c r="A246" s="122" t="s">
        <v>1392</v>
      </c>
      <c r="B246" s="21" t="s">
        <v>213</v>
      </c>
      <c r="C246" s="10">
        <v>19143.212209000001</v>
      </c>
      <c r="D246" s="7" t="str">
        <f t="shared" si="37"/>
        <v>N/A</v>
      </c>
      <c r="E246" s="10">
        <v>19650.66185</v>
      </c>
      <c r="F246" s="7" t="str">
        <f t="shared" si="38"/>
        <v>N/A</v>
      </c>
      <c r="G246" s="10">
        <v>18313.374695999999</v>
      </c>
      <c r="H246" s="7" t="str">
        <f t="shared" si="39"/>
        <v>N/A</v>
      </c>
      <c r="I246" s="8">
        <v>2.6509999999999998</v>
      </c>
      <c r="J246" s="8">
        <v>-6.81</v>
      </c>
      <c r="K246" s="25" t="s">
        <v>736</v>
      </c>
      <c r="L246" s="91" t="str">
        <f t="shared" si="40"/>
        <v>Yes</v>
      </c>
    </row>
    <row r="247" spans="1:12" ht="25" x14ac:dyDescent="0.25">
      <c r="A247" s="122" t="s">
        <v>1393</v>
      </c>
      <c r="B247" s="21" t="s">
        <v>213</v>
      </c>
      <c r="C247" s="10">
        <v>5994.6666667</v>
      </c>
      <c r="D247" s="7" t="str">
        <f t="shared" si="37"/>
        <v>N/A</v>
      </c>
      <c r="E247" s="10">
        <v>4635</v>
      </c>
      <c r="F247" s="7" t="str">
        <f t="shared" si="38"/>
        <v>N/A</v>
      </c>
      <c r="G247" s="10">
        <v>1101.5</v>
      </c>
      <c r="H247" s="7" t="str">
        <f t="shared" si="39"/>
        <v>N/A</v>
      </c>
      <c r="I247" s="8">
        <v>-22.7</v>
      </c>
      <c r="J247" s="8">
        <v>-76.2</v>
      </c>
      <c r="K247" s="25" t="s">
        <v>736</v>
      </c>
      <c r="L247" s="91" t="str">
        <f t="shared" si="40"/>
        <v>No</v>
      </c>
    </row>
    <row r="248" spans="1:12" ht="25" x14ac:dyDescent="0.25">
      <c r="A248" s="122" t="s">
        <v>1394</v>
      </c>
      <c r="B248" s="21" t="s">
        <v>213</v>
      </c>
      <c r="C248" s="7">
        <v>1.7296773824</v>
      </c>
      <c r="D248" s="7" t="str">
        <f t="shared" si="37"/>
        <v>N/A</v>
      </c>
      <c r="E248" s="7">
        <v>4.837776442</v>
      </c>
      <c r="F248" s="7" t="str">
        <f t="shared" si="38"/>
        <v>N/A</v>
      </c>
      <c r="G248" s="7">
        <v>5.5132721482000004</v>
      </c>
      <c r="H248" s="7" t="str">
        <f t="shared" si="39"/>
        <v>N/A</v>
      </c>
      <c r="I248" s="8">
        <v>179.7</v>
      </c>
      <c r="J248" s="8">
        <v>13.96</v>
      </c>
      <c r="K248" s="25" t="s">
        <v>736</v>
      </c>
      <c r="L248" s="91" t="str">
        <f t="shared" si="40"/>
        <v>Yes</v>
      </c>
    </row>
    <row r="249" spans="1:12" ht="25" x14ac:dyDescent="0.25">
      <c r="A249" s="122" t="s">
        <v>1395</v>
      </c>
      <c r="B249" s="21" t="s">
        <v>213</v>
      </c>
      <c r="C249" s="7">
        <v>20.602582496</v>
      </c>
      <c r="D249" s="7" t="str">
        <f t="shared" si="37"/>
        <v>N/A</v>
      </c>
      <c r="E249" s="7">
        <v>14.109848485000001</v>
      </c>
      <c r="F249" s="7" t="str">
        <f t="shared" si="38"/>
        <v>N/A</v>
      </c>
      <c r="G249" s="7">
        <v>21.494252874000001</v>
      </c>
      <c r="H249" s="7" t="str">
        <f t="shared" si="39"/>
        <v>N/A</v>
      </c>
      <c r="I249" s="8">
        <v>-31.5</v>
      </c>
      <c r="J249" s="8">
        <v>52.34</v>
      </c>
      <c r="K249" s="25" t="s">
        <v>736</v>
      </c>
      <c r="L249" s="91" t="str">
        <f t="shared" si="40"/>
        <v>No</v>
      </c>
    </row>
    <row r="250" spans="1:12" ht="25" x14ac:dyDescent="0.25">
      <c r="A250" s="122" t="s">
        <v>1396</v>
      </c>
      <c r="B250" s="21" t="s">
        <v>213</v>
      </c>
      <c r="C250" s="7">
        <v>9.3500829650000004</v>
      </c>
      <c r="D250" s="7" t="str">
        <f t="shared" si="37"/>
        <v>N/A</v>
      </c>
      <c r="E250" s="7">
        <v>10.71823608</v>
      </c>
      <c r="F250" s="7" t="str">
        <f t="shared" si="38"/>
        <v>N/A</v>
      </c>
      <c r="G250" s="7">
        <v>11.193304899999999</v>
      </c>
      <c r="H250" s="7" t="str">
        <f t="shared" si="39"/>
        <v>N/A</v>
      </c>
      <c r="I250" s="8">
        <v>14.63</v>
      </c>
      <c r="J250" s="8">
        <v>4.4320000000000004</v>
      </c>
      <c r="K250" s="25" t="s">
        <v>736</v>
      </c>
      <c r="L250" s="91" t="str">
        <f t="shared" si="40"/>
        <v>Yes</v>
      </c>
    </row>
    <row r="251" spans="1:12" ht="25" x14ac:dyDescent="0.25">
      <c r="A251" s="122" t="s">
        <v>1397</v>
      </c>
      <c r="B251" s="21" t="s">
        <v>213</v>
      </c>
      <c r="C251" s="7">
        <v>3.2624199600000001E-2</v>
      </c>
      <c r="D251" s="7" t="str">
        <f t="shared" si="37"/>
        <v>N/A</v>
      </c>
      <c r="E251" s="7">
        <v>0.18697346170000001</v>
      </c>
      <c r="F251" s="7" t="str">
        <f t="shared" si="38"/>
        <v>N/A</v>
      </c>
      <c r="G251" s="7">
        <v>0.25361446900000001</v>
      </c>
      <c r="H251" s="7" t="str">
        <f t="shared" si="39"/>
        <v>N/A</v>
      </c>
      <c r="I251" s="8">
        <v>473.1</v>
      </c>
      <c r="J251" s="8">
        <v>35.64</v>
      </c>
      <c r="K251" s="25" t="s">
        <v>736</v>
      </c>
      <c r="L251" s="91" t="str">
        <f t="shared" si="40"/>
        <v>No</v>
      </c>
    </row>
    <row r="252" spans="1:12" ht="25" x14ac:dyDescent="0.25">
      <c r="A252" s="150" t="s">
        <v>1398</v>
      </c>
      <c r="B252" s="99" t="s">
        <v>213</v>
      </c>
      <c r="C252" s="130">
        <v>4.4090199E-3</v>
      </c>
      <c r="D252" s="130" t="str">
        <f t="shared" si="37"/>
        <v>N/A</v>
      </c>
      <c r="E252" s="130">
        <v>4.7445832999999998E-3</v>
      </c>
      <c r="F252" s="130" t="str">
        <f t="shared" si="38"/>
        <v>N/A</v>
      </c>
      <c r="G252" s="130">
        <v>3.8970402000000001E-3</v>
      </c>
      <c r="H252" s="130" t="str">
        <f t="shared" si="39"/>
        <v>N/A</v>
      </c>
      <c r="I252" s="131">
        <v>7.6109999999999998</v>
      </c>
      <c r="J252" s="131">
        <v>-17.899999999999999</v>
      </c>
      <c r="K252" s="144" t="s">
        <v>736</v>
      </c>
      <c r="L252" s="102" t="str">
        <f t="shared" si="40"/>
        <v>Yes</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314751</v>
      </c>
      <c r="D6" s="7" t="str">
        <f t="shared" ref="D6:D37" si="0">IF($B6="N/A","N/A",IF(C6&gt;10,"No",IF(C6&lt;-10,"No","Yes")))</f>
        <v>N/A</v>
      </c>
      <c r="E6" s="22">
        <v>236378</v>
      </c>
      <c r="F6" s="7" t="str">
        <f t="shared" ref="F6:F37" si="1">IF($B6="N/A","N/A",IF(E6&gt;10,"No",IF(E6&lt;-10,"No","Yes")))</f>
        <v>N/A</v>
      </c>
      <c r="G6" s="22">
        <v>234175</v>
      </c>
      <c r="H6" s="7" t="str">
        <f t="shared" ref="H6:H37" si="2">IF($B6="N/A","N/A",IF(G6&gt;10,"No",IF(G6&lt;-10,"No","Yes")))</f>
        <v>N/A</v>
      </c>
      <c r="I6" s="8">
        <v>-24.9</v>
      </c>
      <c r="J6" s="8">
        <v>-0.93200000000000005</v>
      </c>
      <c r="K6" s="25" t="s">
        <v>736</v>
      </c>
      <c r="L6" s="91" t="str">
        <f t="shared" ref="L6:L39" si="3">IF(J6="Div by 0", "N/A", IF(K6="N/A","N/A", IF(J6&gt;VALUE(MID(K6,1,2)), "No", IF(J6&lt;-1*VALUE(MID(K6,1,2)), "No", "Yes"))))</f>
        <v>Yes</v>
      </c>
    </row>
    <row r="7" spans="1:12" x14ac:dyDescent="0.25">
      <c r="A7" s="148" t="s">
        <v>6</v>
      </c>
      <c r="B7" s="21" t="s">
        <v>213</v>
      </c>
      <c r="C7" s="22">
        <v>266102</v>
      </c>
      <c r="D7" s="7" t="str">
        <f t="shared" si="0"/>
        <v>N/A</v>
      </c>
      <c r="E7" s="22">
        <v>199973</v>
      </c>
      <c r="F7" s="7" t="str">
        <f t="shared" si="1"/>
        <v>N/A</v>
      </c>
      <c r="G7" s="22">
        <v>198976</v>
      </c>
      <c r="H7" s="7" t="str">
        <f t="shared" si="2"/>
        <v>N/A</v>
      </c>
      <c r="I7" s="8">
        <v>-24.9</v>
      </c>
      <c r="J7" s="8">
        <v>-0.499</v>
      </c>
      <c r="K7" s="25" t="s">
        <v>736</v>
      </c>
      <c r="L7" s="91" t="str">
        <f t="shared" si="3"/>
        <v>Yes</v>
      </c>
    </row>
    <row r="8" spans="1:12" x14ac:dyDescent="0.25">
      <c r="A8" s="148" t="s">
        <v>360</v>
      </c>
      <c r="B8" s="21" t="s">
        <v>213</v>
      </c>
      <c r="C8" s="4">
        <v>84.543655142999995</v>
      </c>
      <c r="D8" s="7" t="str">
        <f t="shared" si="0"/>
        <v>N/A</v>
      </c>
      <c r="E8" s="4">
        <v>84.598820532999994</v>
      </c>
      <c r="F8" s="7" t="str">
        <f t="shared" si="1"/>
        <v>N/A</v>
      </c>
      <c r="G8" s="4">
        <v>84.968933489999998</v>
      </c>
      <c r="H8" s="7" t="str">
        <f t="shared" si="2"/>
        <v>N/A</v>
      </c>
      <c r="I8" s="8">
        <v>6.5299999999999997E-2</v>
      </c>
      <c r="J8" s="8">
        <v>0.4375</v>
      </c>
      <c r="K8" s="25" t="s">
        <v>736</v>
      </c>
      <c r="L8" s="91" t="str">
        <f t="shared" si="3"/>
        <v>Yes</v>
      </c>
    </row>
    <row r="9" spans="1:12" x14ac:dyDescent="0.25">
      <c r="A9" s="122" t="s">
        <v>88</v>
      </c>
      <c r="B9" s="25" t="s">
        <v>213</v>
      </c>
      <c r="C9" s="1">
        <v>282030.46999999997</v>
      </c>
      <c r="D9" s="7" t="str">
        <f t="shared" si="0"/>
        <v>N/A</v>
      </c>
      <c r="E9" s="1">
        <v>205226.13</v>
      </c>
      <c r="F9" s="7" t="str">
        <f t="shared" si="1"/>
        <v>N/A</v>
      </c>
      <c r="G9" s="1">
        <v>203913.12</v>
      </c>
      <c r="H9" s="7" t="str">
        <f t="shared" si="2"/>
        <v>N/A</v>
      </c>
      <c r="I9" s="8">
        <v>-27.2</v>
      </c>
      <c r="J9" s="8">
        <v>-0.64</v>
      </c>
      <c r="K9" s="25" t="s">
        <v>736</v>
      </c>
      <c r="L9" s="91" t="str">
        <f t="shared" si="3"/>
        <v>Yes</v>
      </c>
    </row>
    <row r="10" spans="1:12" x14ac:dyDescent="0.25">
      <c r="A10" s="122" t="s">
        <v>1399</v>
      </c>
      <c r="B10" s="21" t="s">
        <v>213</v>
      </c>
      <c r="C10" s="4">
        <v>0.77934621339999999</v>
      </c>
      <c r="D10" s="7" t="str">
        <f t="shared" si="0"/>
        <v>N/A</v>
      </c>
      <c r="E10" s="4">
        <v>0.84271801940000002</v>
      </c>
      <c r="F10" s="7" t="str">
        <f t="shared" si="1"/>
        <v>N/A</v>
      </c>
      <c r="G10" s="4">
        <v>0.79299669049999999</v>
      </c>
      <c r="H10" s="7" t="str">
        <f t="shared" si="2"/>
        <v>N/A</v>
      </c>
      <c r="I10" s="8">
        <v>8.1310000000000002</v>
      </c>
      <c r="J10" s="8">
        <v>-5.9</v>
      </c>
      <c r="K10" s="25" t="s">
        <v>736</v>
      </c>
      <c r="L10" s="91" t="str">
        <f t="shared" si="3"/>
        <v>Yes</v>
      </c>
    </row>
    <row r="11" spans="1:12" x14ac:dyDescent="0.25">
      <c r="A11" s="122" t="s">
        <v>1400</v>
      </c>
      <c r="B11" s="21" t="s">
        <v>213</v>
      </c>
      <c r="C11" s="4">
        <v>9.3724880937999995</v>
      </c>
      <c r="D11" s="7" t="str">
        <f t="shared" si="0"/>
        <v>N/A</v>
      </c>
      <c r="E11" s="4">
        <v>12.863295231</v>
      </c>
      <c r="F11" s="7" t="str">
        <f t="shared" si="1"/>
        <v>N/A</v>
      </c>
      <c r="G11" s="4">
        <v>13.677378029</v>
      </c>
      <c r="H11" s="7" t="str">
        <f t="shared" si="2"/>
        <v>N/A</v>
      </c>
      <c r="I11" s="8">
        <v>37.25</v>
      </c>
      <c r="J11" s="8">
        <v>6.3289999999999997</v>
      </c>
      <c r="K11" s="25" t="s">
        <v>736</v>
      </c>
      <c r="L11" s="91" t="str">
        <f t="shared" si="3"/>
        <v>Yes</v>
      </c>
    </row>
    <row r="12" spans="1:12" x14ac:dyDescent="0.25">
      <c r="A12" s="122" t="s">
        <v>1401</v>
      </c>
      <c r="B12" s="21" t="s">
        <v>213</v>
      </c>
      <c r="C12" s="4">
        <v>56.043983975000003</v>
      </c>
      <c r="D12" s="7" t="str">
        <f t="shared" si="0"/>
        <v>N/A</v>
      </c>
      <c r="E12" s="4">
        <v>42.349964886999999</v>
      </c>
      <c r="F12" s="7" t="str">
        <f t="shared" si="1"/>
        <v>N/A</v>
      </c>
      <c r="G12" s="4">
        <v>42.551510622000002</v>
      </c>
      <c r="H12" s="7" t="str">
        <f t="shared" si="2"/>
        <v>N/A</v>
      </c>
      <c r="I12" s="8">
        <v>-24.4</v>
      </c>
      <c r="J12" s="8">
        <v>0.47589999999999999</v>
      </c>
      <c r="K12" s="25" t="s">
        <v>736</v>
      </c>
      <c r="L12" s="91" t="str">
        <f t="shared" si="3"/>
        <v>Yes</v>
      </c>
    </row>
    <row r="13" spans="1:12" x14ac:dyDescent="0.25">
      <c r="A13" s="122" t="s">
        <v>1402</v>
      </c>
      <c r="B13" s="21" t="s">
        <v>213</v>
      </c>
      <c r="C13" s="4">
        <v>5.0662269540000002</v>
      </c>
      <c r="D13" s="7" t="str">
        <f t="shared" si="0"/>
        <v>N/A</v>
      </c>
      <c r="E13" s="4">
        <v>7.1504116287999997</v>
      </c>
      <c r="F13" s="7" t="str">
        <f t="shared" si="1"/>
        <v>N/A</v>
      </c>
      <c r="G13" s="4">
        <v>6.9708551297000003</v>
      </c>
      <c r="H13" s="7" t="str">
        <f t="shared" si="2"/>
        <v>N/A</v>
      </c>
      <c r="I13" s="8">
        <v>41.14</v>
      </c>
      <c r="J13" s="8">
        <v>-2.5099999999999998</v>
      </c>
      <c r="K13" s="25" t="s">
        <v>736</v>
      </c>
      <c r="L13" s="91" t="str">
        <f t="shared" si="3"/>
        <v>Yes</v>
      </c>
    </row>
    <row r="14" spans="1:12" x14ac:dyDescent="0.25">
      <c r="A14" s="122" t="s">
        <v>1403</v>
      </c>
      <c r="B14" s="21" t="s">
        <v>213</v>
      </c>
      <c r="C14" s="4">
        <v>6.3914014569999997</v>
      </c>
      <c r="D14" s="7" t="str">
        <f t="shared" si="0"/>
        <v>N/A</v>
      </c>
      <c r="E14" s="4">
        <v>7.6225367843000003</v>
      </c>
      <c r="F14" s="7" t="str">
        <f t="shared" si="1"/>
        <v>N/A</v>
      </c>
      <c r="G14" s="4">
        <v>6.5702999892999996</v>
      </c>
      <c r="H14" s="7" t="str">
        <f t="shared" si="2"/>
        <v>N/A</v>
      </c>
      <c r="I14" s="8">
        <v>19.260000000000002</v>
      </c>
      <c r="J14" s="8">
        <v>-13.8</v>
      </c>
      <c r="K14" s="25" t="s">
        <v>736</v>
      </c>
      <c r="L14" s="91" t="str">
        <f t="shared" si="3"/>
        <v>Yes</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8.5782094399999995E-2</v>
      </c>
      <c r="D16" s="7" t="str">
        <f t="shared" si="0"/>
        <v>N/A</v>
      </c>
      <c r="E16" s="4">
        <v>7.8264474700000003E-2</v>
      </c>
      <c r="F16" s="7" t="str">
        <f t="shared" si="1"/>
        <v>N/A</v>
      </c>
      <c r="G16" s="4">
        <v>0.1114551084</v>
      </c>
      <c r="H16" s="7" t="str">
        <f t="shared" si="2"/>
        <v>N/A</v>
      </c>
      <c r="I16" s="8">
        <v>-8.76</v>
      </c>
      <c r="J16" s="8">
        <v>42.41</v>
      </c>
      <c r="K16" s="25" t="s">
        <v>736</v>
      </c>
      <c r="L16" s="91" t="str">
        <f t="shared" si="3"/>
        <v>No</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15.487162868</v>
      </c>
      <c r="D18" s="7" t="str">
        <f t="shared" si="0"/>
        <v>N/A</v>
      </c>
      <c r="E18" s="4">
        <v>19.342324582</v>
      </c>
      <c r="F18" s="7" t="str">
        <f t="shared" si="1"/>
        <v>N/A</v>
      </c>
      <c r="G18" s="4">
        <v>19.496957404</v>
      </c>
      <c r="H18" s="7" t="str">
        <f t="shared" si="2"/>
        <v>N/A</v>
      </c>
      <c r="I18" s="8">
        <v>24.89</v>
      </c>
      <c r="J18" s="8">
        <v>0.79949999999999999</v>
      </c>
      <c r="K18" s="25" t="s">
        <v>736</v>
      </c>
      <c r="L18" s="91" t="str">
        <f t="shared" si="3"/>
        <v>Yes</v>
      </c>
    </row>
    <row r="19" spans="1:12" x14ac:dyDescent="0.25">
      <c r="A19" s="122" t="s">
        <v>1408</v>
      </c>
      <c r="B19" s="21" t="s">
        <v>213</v>
      </c>
      <c r="C19" s="4">
        <v>6.7736083444000004</v>
      </c>
      <c r="D19" s="7" t="str">
        <f t="shared" si="0"/>
        <v>N/A</v>
      </c>
      <c r="E19" s="4">
        <v>9.7504843936000007</v>
      </c>
      <c r="F19" s="7" t="str">
        <f t="shared" si="1"/>
        <v>N/A</v>
      </c>
      <c r="G19" s="4">
        <v>9.8285470268000008</v>
      </c>
      <c r="H19" s="7" t="str">
        <f t="shared" si="2"/>
        <v>N/A</v>
      </c>
      <c r="I19" s="8">
        <v>43.95</v>
      </c>
      <c r="J19" s="8">
        <v>0.80059999999999998</v>
      </c>
      <c r="K19" s="25" t="s">
        <v>736</v>
      </c>
      <c r="L19" s="91" t="str">
        <f t="shared" si="3"/>
        <v>Yes</v>
      </c>
    </row>
    <row r="20" spans="1:12" x14ac:dyDescent="0.25">
      <c r="A20" s="114" t="s">
        <v>960</v>
      </c>
      <c r="B20" s="21" t="s">
        <v>213</v>
      </c>
      <c r="C20" s="4">
        <v>78.701894512999999</v>
      </c>
      <c r="D20" s="7" t="str">
        <f t="shared" si="0"/>
        <v>N/A</v>
      </c>
      <c r="E20" s="4">
        <v>70.157544271999996</v>
      </c>
      <c r="F20" s="7" t="str">
        <f t="shared" si="1"/>
        <v>N/A</v>
      </c>
      <c r="G20" s="4">
        <v>69.411764706</v>
      </c>
      <c r="H20" s="7" t="str">
        <f t="shared" si="2"/>
        <v>N/A</v>
      </c>
      <c r="I20" s="8">
        <v>-10.9</v>
      </c>
      <c r="J20" s="8">
        <v>-1.06</v>
      </c>
      <c r="K20" s="25" t="s">
        <v>736</v>
      </c>
      <c r="L20" s="91" t="str">
        <f t="shared" si="3"/>
        <v>Yes</v>
      </c>
    </row>
    <row r="21" spans="1:12" x14ac:dyDescent="0.25">
      <c r="A21" s="114" t="s">
        <v>961</v>
      </c>
      <c r="B21" s="21" t="s">
        <v>213</v>
      </c>
      <c r="C21" s="4">
        <v>14.524497142</v>
      </c>
      <c r="D21" s="7" t="str">
        <f t="shared" si="0"/>
        <v>N/A</v>
      </c>
      <c r="E21" s="4">
        <v>20.091971334</v>
      </c>
      <c r="F21" s="7" t="str">
        <f t="shared" si="1"/>
        <v>N/A</v>
      </c>
      <c r="G21" s="4">
        <v>20.759688267000001</v>
      </c>
      <c r="H21" s="7" t="str">
        <f t="shared" si="2"/>
        <v>N/A</v>
      </c>
      <c r="I21" s="8">
        <v>38.33</v>
      </c>
      <c r="J21" s="8">
        <v>3.323</v>
      </c>
      <c r="K21" s="25" t="s">
        <v>736</v>
      </c>
      <c r="L21" s="91" t="str">
        <f t="shared" si="3"/>
        <v>Yes</v>
      </c>
    </row>
    <row r="22" spans="1:12" x14ac:dyDescent="0.25">
      <c r="A22" s="90" t="s">
        <v>1704</v>
      </c>
      <c r="B22" s="21" t="s">
        <v>213</v>
      </c>
      <c r="C22" s="22">
        <v>215888</v>
      </c>
      <c r="D22" s="7" t="str">
        <f t="shared" si="0"/>
        <v>N/A</v>
      </c>
      <c r="E22" s="22">
        <v>155856</v>
      </c>
      <c r="F22" s="7" t="str">
        <f t="shared" si="1"/>
        <v>N/A</v>
      </c>
      <c r="G22" s="22">
        <v>152985</v>
      </c>
      <c r="H22" s="7" t="str">
        <f t="shared" si="2"/>
        <v>N/A</v>
      </c>
      <c r="I22" s="8">
        <v>-27.8</v>
      </c>
      <c r="J22" s="8">
        <v>-1.84</v>
      </c>
      <c r="K22" s="25" t="s">
        <v>736</v>
      </c>
      <c r="L22" s="91" t="str">
        <f t="shared" si="3"/>
        <v>Yes</v>
      </c>
    </row>
    <row r="23" spans="1:12" x14ac:dyDescent="0.25">
      <c r="A23" s="90" t="s">
        <v>976</v>
      </c>
      <c r="B23" s="21" t="s">
        <v>213</v>
      </c>
      <c r="C23" s="22">
        <v>90131</v>
      </c>
      <c r="D23" s="7" t="str">
        <f t="shared" si="0"/>
        <v>N/A</v>
      </c>
      <c r="E23" s="22">
        <v>34873</v>
      </c>
      <c r="F23" s="7" t="str">
        <f t="shared" si="1"/>
        <v>N/A</v>
      </c>
      <c r="G23" s="22">
        <v>33256</v>
      </c>
      <c r="H23" s="7" t="str">
        <f t="shared" si="2"/>
        <v>N/A</v>
      </c>
      <c r="I23" s="8">
        <v>-61.3</v>
      </c>
      <c r="J23" s="8">
        <v>-4.6399999999999997</v>
      </c>
      <c r="K23" s="25" t="s">
        <v>736</v>
      </c>
      <c r="L23" s="91" t="str">
        <f t="shared" si="3"/>
        <v>Yes</v>
      </c>
    </row>
    <row r="24" spans="1:12" x14ac:dyDescent="0.25">
      <c r="A24" s="90" t="s">
        <v>977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90" t="s">
        <v>978</v>
      </c>
      <c r="B25" s="21" t="s">
        <v>213</v>
      </c>
      <c r="C25" s="22">
        <v>2717</v>
      </c>
      <c r="D25" s="7" t="str">
        <f t="shared" si="0"/>
        <v>N/A</v>
      </c>
      <c r="E25" s="22">
        <v>3671</v>
      </c>
      <c r="F25" s="7" t="str">
        <f t="shared" si="1"/>
        <v>N/A</v>
      </c>
      <c r="G25" s="22">
        <v>3367</v>
      </c>
      <c r="H25" s="7" t="str">
        <f t="shared" si="2"/>
        <v>N/A</v>
      </c>
      <c r="I25" s="8">
        <v>35.11</v>
      </c>
      <c r="J25" s="8">
        <v>-8.2799999999999994</v>
      </c>
      <c r="K25" s="25" t="s">
        <v>736</v>
      </c>
      <c r="L25" s="91" t="str">
        <f t="shared" si="3"/>
        <v>Yes</v>
      </c>
    </row>
    <row r="26" spans="1:12" x14ac:dyDescent="0.25">
      <c r="A26" s="90" t="s">
        <v>979</v>
      </c>
      <c r="B26" s="21" t="s">
        <v>213</v>
      </c>
      <c r="C26" s="22">
        <v>123040</v>
      </c>
      <c r="D26" s="7" t="str">
        <f t="shared" si="0"/>
        <v>N/A</v>
      </c>
      <c r="E26" s="22">
        <v>117312</v>
      </c>
      <c r="F26" s="7" t="str">
        <f t="shared" si="1"/>
        <v>N/A</v>
      </c>
      <c r="G26" s="22">
        <v>116362</v>
      </c>
      <c r="H26" s="7" t="str">
        <f t="shared" si="2"/>
        <v>N/A</v>
      </c>
      <c r="I26" s="8">
        <v>-4.66</v>
      </c>
      <c r="J26" s="8">
        <v>-0.81</v>
      </c>
      <c r="K26" s="25" t="s">
        <v>736</v>
      </c>
      <c r="L26" s="91" t="str">
        <f t="shared" si="3"/>
        <v>Yes</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97491</v>
      </c>
      <c r="D28" s="7" t="str">
        <f t="shared" si="0"/>
        <v>N/A</v>
      </c>
      <c r="E28" s="22">
        <v>79599</v>
      </c>
      <c r="F28" s="7" t="str">
        <f t="shared" si="1"/>
        <v>N/A</v>
      </c>
      <c r="G28" s="22">
        <v>80155</v>
      </c>
      <c r="H28" s="7" t="str">
        <f t="shared" si="2"/>
        <v>N/A</v>
      </c>
      <c r="I28" s="8">
        <v>-18.399999999999999</v>
      </c>
      <c r="J28" s="8">
        <v>0.69850000000000001</v>
      </c>
      <c r="K28" s="25" t="s">
        <v>736</v>
      </c>
      <c r="L28" s="91" t="str">
        <f t="shared" si="3"/>
        <v>Yes</v>
      </c>
    </row>
    <row r="29" spans="1:12" x14ac:dyDescent="0.25">
      <c r="A29" s="90" t="s">
        <v>981</v>
      </c>
      <c r="B29" s="21" t="s">
        <v>213</v>
      </c>
      <c r="C29" s="22">
        <v>48506</v>
      </c>
      <c r="D29" s="7" t="str">
        <f t="shared" si="0"/>
        <v>N/A</v>
      </c>
      <c r="E29" s="22">
        <v>31761</v>
      </c>
      <c r="F29" s="7" t="str">
        <f t="shared" si="1"/>
        <v>N/A</v>
      </c>
      <c r="G29" s="22">
        <v>31369</v>
      </c>
      <c r="H29" s="7" t="str">
        <f t="shared" si="2"/>
        <v>N/A</v>
      </c>
      <c r="I29" s="8">
        <v>-34.5</v>
      </c>
      <c r="J29" s="8">
        <v>-1.23</v>
      </c>
      <c r="K29" s="25" t="s">
        <v>736</v>
      </c>
      <c r="L29" s="91" t="str">
        <f t="shared" si="3"/>
        <v>Yes</v>
      </c>
    </row>
    <row r="30" spans="1:12" x14ac:dyDescent="0.25">
      <c r="A30" s="90" t="s">
        <v>982</v>
      </c>
      <c r="B30" s="21" t="s">
        <v>213</v>
      </c>
      <c r="C30" s="22">
        <v>0</v>
      </c>
      <c r="D30" s="7" t="str">
        <f t="shared" si="0"/>
        <v>N/A</v>
      </c>
      <c r="E30" s="22">
        <v>0</v>
      </c>
      <c r="F30" s="7" t="str">
        <f t="shared" si="1"/>
        <v>N/A</v>
      </c>
      <c r="G30" s="22">
        <v>0</v>
      </c>
      <c r="H30" s="7" t="str">
        <f t="shared" si="2"/>
        <v>N/A</v>
      </c>
      <c r="I30" s="8" t="s">
        <v>1747</v>
      </c>
      <c r="J30" s="8" t="s">
        <v>1747</v>
      </c>
      <c r="K30" s="25" t="s">
        <v>736</v>
      </c>
      <c r="L30" s="91" t="str">
        <f t="shared" si="3"/>
        <v>N/A</v>
      </c>
    </row>
    <row r="31" spans="1:12" x14ac:dyDescent="0.25">
      <c r="A31" s="90" t="s">
        <v>983</v>
      </c>
      <c r="B31" s="21" t="s">
        <v>213</v>
      </c>
      <c r="C31" s="22">
        <v>3299</v>
      </c>
      <c r="D31" s="7" t="str">
        <f t="shared" si="0"/>
        <v>N/A</v>
      </c>
      <c r="E31" s="22">
        <v>3454</v>
      </c>
      <c r="F31" s="7" t="str">
        <f t="shared" si="1"/>
        <v>N/A</v>
      </c>
      <c r="G31" s="22">
        <v>3025</v>
      </c>
      <c r="H31" s="7" t="str">
        <f t="shared" si="2"/>
        <v>N/A</v>
      </c>
      <c r="I31" s="8">
        <v>4.6980000000000004</v>
      </c>
      <c r="J31" s="8">
        <v>-12.4</v>
      </c>
      <c r="K31" s="25" t="s">
        <v>736</v>
      </c>
      <c r="L31" s="91" t="str">
        <f t="shared" si="3"/>
        <v>Yes</v>
      </c>
    </row>
    <row r="32" spans="1:12" x14ac:dyDescent="0.25">
      <c r="A32" s="90" t="s">
        <v>984</v>
      </c>
      <c r="B32" s="21" t="s">
        <v>213</v>
      </c>
      <c r="C32" s="22">
        <v>45686</v>
      </c>
      <c r="D32" s="7" t="str">
        <f t="shared" si="0"/>
        <v>N/A</v>
      </c>
      <c r="E32" s="22">
        <v>44384</v>
      </c>
      <c r="F32" s="7" t="str">
        <f t="shared" si="1"/>
        <v>N/A</v>
      </c>
      <c r="G32" s="22">
        <v>45761</v>
      </c>
      <c r="H32" s="7" t="str">
        <f t="shared" si="2"/>
        <v>N/A</v>
      </c>
      <c r="I32" s="8">
        <v>-2.85</v>
      </c>
      <c r="J32" s="8">
        <v>3.1019999999999999</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4867946096</v>
      </c>
      <c r="D34" s="7" t="str">
        <f t="shared" si="0"/>
        <v>N/A</v>
      </c>
      <c r="E34" s="26">
        <v>4238375242</v>
      </c>
      <c r="F34" s="7" t="str">
        <f t="shared" si="1"/>
        <v>N/A</v>
      </c>
      <c r="G34" s="26">
        <v>4352861123</v>
      </c>
      <c r="H34" s="7" t="str">
        <f t="shared" si="2"/>
        <v>N/A</v>
      </c>
      <c r="I34" s="8">
        <v>-12.9</v>
      </c>
      <c r="J34" s="8">
        <v>2.7010000000000001</v>
      </c>
      <c r="K34" s="25" t="s">
        <v>736</v>
      </c>
      <c r="L34" s="91" t="str">
        <f t="shared" si="3"/>
        <v>Yes</v>
      </c>
    </row>
    <row r="35" spans="1:12" x14ac:dyDescent="0.25">
      <c r="A35" s="148" t="s">
        <v>1409</v>
      </c>
      <c r="B35" s="21" t="s">
        <v>213</v>
      </c>
      <c r="C35" s="26">
        <v>15466.022653</v>
      </c>
      <c r="D35" s="7" t="str">
        <f t="shared" si="0"/>
        <v>N/A</v>
      </c>
      <c r="E35" s="26">
        <v>17930.497940000001</v>
      </c>
      <c r="F35" s="7" t="str">
        <f t="shared" si="1"/>
        <v>N/A</v>
      </c>
      <c r="G35" s="26">
        <v>18588.069276999999</v>
      </c>
      <c r="H35" s="7" t="str">
        <f t="shared" si="2"/>
        <v>N/A</v>
      </c>
      <c r="I35" s="8">
        <v>15.93</v>
      </c>
      <c r="J35" s="8">
        <v>3.6669999999999998</v>
      </c>
      <c r="K35" s="25" t="s">
        <v>736</v>
      </c>
      <c r="L35" s="91" t="str">
        <f t="shared" si="3"/>
        <v>Yes</v>
      </c>
    </row>
    <row r="36" spans="1:12" x14ac:dyDescent="0.25">
      <c r="A36" s="148" t="s">
        <v>1410</v>
      </c>
      <c r="B36" s="21" t="s">
        <v>213</v>
      </c>
      <c r="C36" s="26">
        <v>18293.534419</v>
      </c>
      <c r="D36" s="7" t="str">
        <f t="shared" si="0"/>
        <v>N/A</v>
      </c>
      <c r="E36" s="26">
        <v>21194.737499999999</v>
      </c>
      <c r="F36" s="7" t="str">
        <f t="shared" si="1"/>
        <v>N/A</v>
      </c>
      <c r="G36" s="26">
        <v>21876.312333999998</v>
      </c>
      <c r="H36" s="7" t="str">
        <f t="shared" si="2"/>
        <v>N/A</v>
      </c>
      <c r="I36" s="8">
        <v>15.86</v>
      </c>
      <c r="J36" s="8">
        <v>3.2160000000000002</v>
      </c>
      <c r="K36" s="25" t="s">
        <v>736</v>
      </c>
      <c r="L36" s="91" t="str">
        <f t="shared" si="3"/>
        <v>Yes</v>
      </c>
    </row>
    <row r="37" spans="1:12" x14ac:dyDescent="0.25">
      <c r="A37" s="122" t="s">
        <v>107</v>
      </c>
      <c r="B37" s="21" t="s">
        <v>213</v>
      </c>
      <c r="C37" s="26">
        <v>2602336</v>
      </c>
      <c r="D37" s="7" t="str">
        <f t="shared" si="0"/>
        <v>N/A</v>
      </c>
      <c r="E37" s="26">
        <v>4620673</v>
      </c>
      <c r="F37" s="7" t="str">
        <f t="shared" si="1"/>
        <v>N/A</v>
      </c>
      <c r="G37" s="26">
        <v>4586829</v>
      </c>
      <c r="H37" s="7" t="str">
        <f t="shared" si="2"/>
        <v>N/A</v>
      </c>
      <c r="I37" s="8">
        <v>77.56</v>
      </c>
      <c r="J37" s="8">
        <v>-0.73199999999999998</v>
      </c>
      <c r="K37" s="25" t="s">
        <v>736</v>
      </c>
      <c r="L37" s="91" t="str">
        <f t="shared" si="3"/>
        <v>Yes</v>
      </c>
    </row>
    <row r="38" spans="1:12" x14ac:dyDescent="0.25">
      <c r="A38" s="148" t="s">
        <v>158</v>
      </c>
      <c r="B38" s="25" t="s">
        <v>217</v>
      </c>
      <c r="C38" s="1">
        <v>779</v>
      </c>
      <c r="D38" s="7" t="str">
        <f>IF($B38="N/A","N/A",IF(C38&gt;0,"No",IF(C38&lt;0,"No","Yes")))</f>
        <v>No</v>
      </c>
      <c r="E38" s="1">
        <v>1460</v>
      </c>
      <c r="F38" s="7" t="str">
        <f>IF($B38="N/A","N/A",IF(E38&gt;0,"No",IF(E38&lt;0,"No","Yes")))</f>
        <v>No</v>
      </c>
      <c r="G38" s="1">
        <v>1971</v>
      </c>
      <c r="H38" s="7" t="str">
        <f>IF($B38="N/A","N/A",IF(G38&gt;0,"No",IF(G38&lt;0,"No","Yes")))</f>
        <v>No</v>
      </c>
      <c r="I38" s="8">
        <v>87.42</v>
      </c>
      <c r="J38" s="8">
        <v>35</v>
      </c>
      <c r="K38" s="25" t="s">
        <v>736</v>
      </c>
      <c r="L38" s="91" t="str">
        <f t="shared" si="3"/>
        <v>No</v>
      </c>
    </row>
    <row r="39" spans="1:12" x14ac:dyDescent="0.25">
      <c r="A39" s="148" t="s">
        <v>156</v>
      </c>
      <c r="B39" s="21" t="s">
        <v>213</v>
      </c>
      <c r="C39" s="26">
        <v>1329785</v>
      </c>
      <c r="D39" s="7" t="str">
        <f t="shared" ref="D39:D40" si="4">IF($B39="N/A","N/A",IF(C39&gt;10,"No",IF(C39&lt;-10,"No","Yes")))</f>
        <v>N/A</v>
      </c>
      <c r="E39" s="26">
        <v>3377402</v>
      </c>
      <c r="F39" s="7" t="str">
        <f t="shared" ref="F39:F40" si="5">IF($B39="N/A","N/A",IF(E39&gt;10,"No",IF(E39&lt;-10,"No","Yes")))</f>
        <v>N/A</v>
      </c>
      <c r="G39" s="26">
        <v>3249471</v>
      </c>
      <c r="H39" s="7" t="str">
        <f t="shared" ref="H39:H40" si="6">IF($B39="N/A","N/A",IF(G39&gt;10,"No",IF(G39&lt;-10,"No","Yes")))</f>
        <v>N/A</v>
      </c>
      <c r="I39" s="8">
        <v>154</v>
      </c>
      <c r="J39" s="8">
        <v>-3.79</v>
      </c>
      <c r="K39" s="25" t="s">
        <v>736</v>
      </c>
      <c r="L39" s="91" t="str">
        <f t="shared" si="3"/>
        <v>Yes</v>
      </c>
    </row>
    <row r="40" spans="1:12" x14ac:dyDescent="0.25">
      <c r="A40" s="148" t="s">
        <v>1289</v>
      </c>
      <c r="B40" s="21" t="s">
        <v>213</v>
      </c>
      <c r="C40" s="26">
        <v>1707.0410783</v>
      </c>
      <c r="D40" s="7" t="str">
        <f t="shared" si="4"/>
        <v>N/A</v>
      </c>
      <c r="E40" s="26">
        <v>2313.2890410999998</v>
      </c>
      <c r="F40" s="7" t="str">
        <f t="shared" si="5"/>
        <v>N/A</v>
      </c>
      <c r="G40" s="26">
        <v>1648.6407915</v>
      </c>
      <c r="H40" s="7" t="str">
        <f t="shared" si="6"/>
        <v>N/A</v>
      </c>
      <c r="I40" s="8">
        <v>35.51</v>
      </c>
      <c r="J40" s="8">
        <v>-28.7</v>
      </c>
      <c r="K40" s="25" t="s">
        <v>736</v>
      </c>
      <c r="L40" s="91" t="str">
        <f>IF(J40="Div by 0", "N/A", IF(OR(J40="N/A",K40="N/A"),"N/A", IF(J40&gt;VALUE(MID(K40,1,2)), "No", IF(J40&lt;-1*VALUE(MID(K40,1,2)), "No", "Yes"))))</f>
        <v>Yes</v>
      </c>
    </row>
    <row r="41" spans="1:12" x14ac:dyDescent="0.25">
      <c r="A41" s="90" t="s">
        <v>1411</v>
      </c>
      <c r="B41" s="21" t="s">
        <v>213</v>
      </c>
      <c r="C41" s="26">
        <v>14408.062416999999</v>
      </c>
      <c r="D41" s="7" t="str">
        <f t="shared" ref="D41:D52" si="7">IF($B41="N/A","N/A",IF(C41&gt;10,"No",IF(C41&lt;-10,"No","Yes")))</f>
        <v>N/A</v>
      </c>
      <c r="E41" s="26">
        <v>16635.065965000002</v>
      </c>
      <c r="F41" s="7" t="str">
        <f t="shared" ref="F41:F52" si="8">IF($B41="N/A","N/A",IF(E41&gt;10,"No",IF(E41&lt;-10,"No","Yes")))</f>
        <v>N/A</v>
      </c>
      <c r="G41" s="26">
        <v>17301.671837000002</v>
      </c>
      <c r="H41" s="7" t="str">
        <f t="shared" ref="H41:H52" si="9">IF($B41="N/A","N/A",IF(G41&gt;10,"No",IF(G41&lt;-10,"No","Yes")))</f>
        <v>N/A</v>
      </c>
      <c r="I41" s="8">
        <v>15.46</v>
      </c>
      <c r="J41" s="8">
        <v>4.0069999999999997</v>
      </c>
      <c r="K41" s="25" t="s">
        <v>736</v>
      </c>
      <c r="L41" s="91" t="str">
        <f t="shared" ref="L41:L52" si="10">IF(J41="Div by 0", "N/A", IF(K41="N/A","N/A", IF(J41&gt;VALUE(MID(K41,1,2)), "No", IF(J41&lt;-1*VALUE(MID(K41,1,2)), "No", "Yes"))))</f>
        <v>Yes</v>
      </c>
    </row>
    <row r="42" spans="1:12" x14ac:dyDescent="0.25">
      <c r="A42" s="90" t="s">
        <v>1412</v>
      </c>
      <c r="B42" s="21" t="s">
        <v>213</v>
      </c>
      <c r="C42" s="26">
        <v>8242.9918452000002</v>
      </c>
      <c r="D42" s="7" t="str">
        <f t="shared" si="7"/>
        <v>N/A</v>
      </c>
      <c r="E42" s="26">
        <v>7912.8440627</v>
      </c>
      <c r="F42" s="7" t="str">
        <f t="shared" si="8"/>
        <v>N/A</v>
      </c>
      <c r="G42" s="26">
        <v>8660.5699423000005</v>
      </c>
      <c r="H42" s="7" t="str">
        <f t="shared" si="9"/>
        <v>N/A</v>
      </c>
      <c r="I42" s="8">
        <v>-4.01</v>
      </c>
      <c r="J42" s="8">
        <v>9.4499999999999993</v>
      </c>
      <c r="K42" s="25" t="s">
        <v>736</v>
      </c>
      <c r="L42" s="91" t="str">
        <f t="shared" si="10"/>
        <v>Yes</v>
      </c>
    </row>
    <row r="43" spans="1:12" x14ac:dyDescent="0.25">
      <c r="A43" s="90" t="s">
        <v>1413</v>
      </c>
      <c r="B43" s="21" t="s">
        <v>213</v>
      </c>
      <c r="C43" s="26" t="s">
        <v>1747</v>
      </c>
      <c r="D43" s="7" t="str">
        <f t="shared" si="7"/>
        <v>N/A</v>
      </c>
      <c r="E43" s="26" t="s">
        <v>1747</v>
      </c>
      <c r="F43" s="7" t="str">
        <f t="shared" si="8"/>
        <v>N/A</v>
      </c>
      <c r="G43" s="26" t="s">
        <v>1747</v>
      </c>
      <c r="H43" s="7" t="str">
        <f t="shared" si="9"/>
        <v>N/A</v>
      </c>
      <c r="I43" s="8" t="s">
        <v>1747</v>
      </c>
      <c r="J43" s="8" t="s">
        <v>1747</v>
      </c>
      <c r="K43" s="25" t="s">
        <v>736</v>
      </c>
      <c r="L43" s="91" t="str">
        <f t="shared" si="10"/>
        <v>N/A</v>
      </c>
    </row>
    <row r="44" spans="1:12" x14ac:dyDescent="0.25">
      <c r="A44" s="90" t="s">
        <v>1414</v>
      </c>
      <c r="B44" s="21" t="s">
        <v>213</v>
      </c>
      <c r="C44" s="26">
        <v>3226.8877438</v>
      </c>
      <c r="D44" s="7" t="str">
        <f t="shared" si="7"/>
        <v>N/A</v>
      </c>
      <c r="E44" s="26">
        <v>5765.3794606000001</v>
      </c>
      <c r="F44" s="7" t="str">
        <f t="shared" si="8"/>
        <v>N/A</v>
      </c>
      <c r="G44" s="26">
        <v>4920.7249776999997</v>
      </c>
      <c r="H44" s="7" t="str">
        <f t="shared" si="9"/>
        <v>N/A</v>
      </c>
      <c r="I44" s="8">
        <v>78.67</v>
      </c>
      <c r="J44" s="8">
        <v>-14.7</v>
      </c>
      <c r="K44" s="25" t="s">
        <v>736</v>
      </c>
      <c r="L44" s="91" t="str">
        <f t="shared" si="10"/>
        <v>Yes</v>
      </c>
    </row>
    <row r="45" spans="1:12" x14ac:dyDescent="0.25">
      <c r="A45" s="90" t="s">
        <v>1415</v>
      </c>
      <c r="B45" s="21" t="s">
        <v>213</v>
      </c>
      <c r="C45" s="26">
        <v>19171.092547</v>
      </c>
      <c r="D45" s="7" t="str">
        <f t="shared" si="7"/>
        <v>N/A</v>
      </c>
      <c r="E45" s="26">
        <v>19568.036705999999</v>
      </c>
      <c r="F45" s="7" t="str">
        <f t="shared" si="8"/>
        <v>N/A</v>
      </c>
      <c r="G45" s="26">
        <v>20129.529149999998</v>
      </c>
      <c r="H45" s="7" t="str">
        <f t="shared" si="9"/>
        <v>N/A</v>
      </c>
      <c r="I45" s="8">
        <v>2.0710000000000002</v>
      </c>
      <c r="J45" s="8">
        <v>2.8690000000000002</v>
      </c>
      <c r="K45" s="25" t="s">
        <v>736</v>
      </c>
      <c r="L45" s="91" t="str">
        <f t="shared" si="10"/>
        <v>Yes</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17955.886092000001</v>
      </c>
      <c r="D47" s="7" t="str">
        <f t="shared" si="7"/>
        <v>N/A</v>
      </c>
      <c r="E47" s="26">
        <v>20656.380696</v>
      </c>
      <c r="F47" s="7" t="str">
        <f t="shared" si="8"/>
        <v>N/A</v>
      </c>
      <c r="G47" s="26">
        <v>21266.962286000002</v>
      </c>
      <c r="H47" s="7" t="str">
        <f t="shared" si="9"/>
        <v>N/A</v>
      </c>
      <c r="I47" s="8">
        <v>15.04</v>
      </c>
      <c r="J47" s="8">
        <v>2.956</v>
      </c>
      <c r="K47" s="25" t="s">
        <v>736</v>
      </c>
      <c r="L47" s="91" t="str">
        <f t="shared" si="10"/>
        <v>Yes</v>
      </c>
    </row>
    <row r="48" spans="1:12" x14ac:dyDescent="0.25">
      <c r="A48" s="90" t="s">
        <v>1418</v>
      </c>
      <c r="B48" s="25" t="s">
        <v>213</v>
      </c>
      <c r="C48" s="10">
        <v>8761.8474827999999</v>
      </c>
      <c r="D48" s="7" t="str">
        <f t="shared" si="7"/>
        <v>N/A</v>
      </c>
      <c r="E48" s="10">
        <v>9921.9103618000008</v>
      </c>
      <c r="F48" s="7" t="str">
        <f t="shared" si="8"/>
        <v>N/A</v>
      </c>
      <c r="G48" s="10">
        <v>10593.03427</v>
      </c>
      <c r="H48" s="7" t="str">
        <f t="shared" si="9"/>
        <v>N/A</v>
      </c>
      <c r="I48" s="8">
        <v>13.24</v>
      </c>
      <c r="J48" s="8">
        <v>6.7640000000000002</v>
      </c>
      <c r="K48" s="25" t="s">
        <v>736</v>
      </c>
      <c r="L48" s="91" t="str">
        <f t="shared" si="10"/>
        <v>Yes</v>
      </c>
    </row>
    <row r="49" spans="1:12" x14ac:dyDescent="0.25">
      <c r="A49" s="90" t="s">
        <v>1419</v>
      </c>
      <c r="B49" s="25" t="s">
        <v>213</v>
      </c>
      <c r="C49" s="10" t="s">
        <v>1747</v>
      </c>
      <c r="D49" s="7" t="str">
        <f t="shared" si="7"/>
        <v>N/A</v>
      </c>
      <c r="E49" s="10" t="s">
        <v>1747</v>
      </c>
      <c r="F49" s="7" t="str">
        <f t="shared" si="8"/>
        <v>N/A</v>
      </c>
      <c r="G49" s="10" t="s">
        <v>1747</v>
      </c>
      <c r="H49" s="7" t="str">
        <f t="shared" si="9"/>
        <v>N/A</v>
      </c>
      <c r="I49" s="8" t="s">
        <v>1747</v>
      </c>
      <c r="J49" s="8" t="s">
        <v>1747</v>
      </c>
      <c r="K49" s="25" t="s">
        <v>736</v>
      </c>
      <c r="L49" s="91" t="str">
        <f t="shared" si="10"/>
        <v>N/A</v>
      </c>
    </row>
    <row r="50" spans="1:12" x14ac:dyDescent="0.25">
      <c r="A50" s="90" t="s">
        <v>1420</v>
      </c>
      <c r="B50" s="25" t="s">
        <v>213</v>
      </c>
      <c r="C50" s="10">
        <v>3049.6047287000001</v>
      </c>
      <c r="D50" s="7" t="str">
        <f t="shared" si="7"/>
        <v>N/A</v>
      </c>
      <c r="E50" s="10">
        <v>3170.8749275999999</v>
      </c>
      <c r="F50" s="7" t="str">
        <f t="shared" si="8"/>
        <v>N/A</v>
      </c>
      <c r="G50" s="10">
        <v>2900.7540496000001</v>
      </c>
      <c r="H50" s="7" t="str">
        <f t="shared" si="9"/>
        <v>N/A</v>
      </c>
      <c r="I50" s="8">
        <v>3.9769999999999999</v>
      </c>
      <c r="J50" s="8">
        <v>-8.52</v>
      </c>
      <c r="K50" s="25" t="s">
        <v>736</v>
      </c>
      <c r="L50" s="91" t="str">
        <f t="shared" si="10"/>
        <v>Yes</v>
      </c>
    </row>
    <row r="51" spans="1:12" x14ac:dyDescent="0.25">
      <c r="A51" s="90" t="s">
        <v>1421</v>
      </c>
      <c r="B51" s="25" t="s">
        <v>213</v>
      </c>
      <c r="C51" s="10">
        <v>28793.820229000001</v>
      </c>
      <c r="D51" s="7" t="str">
        <f t="shared" si="7"/>
        <v>N/A</v>
      </c>
      <c r="E51" s="10">
        <v>29698.658299999999</v>
      </c>
      <c r="F51" s="7" t="str">
        <f t="shared" si="8"/>
        <v>N/A</v>
      </c>
      <c r="G51" s="10">
        <v>29797.987129000001</v>
      </c>
      <c r="H51" s="7" t="str">
        <f t="shared" si="9"/>
        <v>N/A</v>
      </c>
      <c r="I51" s="8">
        <v>3.1419999999999999</v>
      </c>
      <c r="J51" s="8">
        <v>0.33450000000000002</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38864200</v>
      </c>
      <c r="D53" s="7" t="str">
        <f t="shared" ref="D53:D122" si="11">IF($B53="N/A","N/A",IF(C53&gt;10,"No",IF(C53&lt;-10,"No","Yes")))</f>
        <v>N/A</v>
      </c>
      <c r="E53" s="26">
        <v>19737054</v>
      </c>
      <c r="F53" s="7" t="str">
        <f t="shared" ref="F53:F122" si="12">IF($B53="N/A","N/A",IF(E53&gt;10,"No",IF(E53&lt;-10,"No","Yes")))</f>
        <v>N/A</v>
      </c>
      <c r="G53" s="26">
        <v>22954778</v>
      </c>
      <c r="H53" s="7" t="str">
        <f t="shared" ref="H53:H122" si="13">IF($B53="N/A","N/A",IF(G53&gt;10,"No",IF(G53&lt;-10,"No","Yes")))</f>
        <v>N/A</v>
      </c>
      <c r="I53" s="8">
        <v>-49.2</v>
      </c>
      <c r="J53" s="8">
        <v>16.3</v>
      </c>
      <c r="K53" s="25" t="s">
        <v>736</v>
      </c>
      <c r="L53" s="91" t="str">
        <f t="shared" ref="L53:L113" si="14">IF(J53="Div by 0", "N/A", IF(K53="N/A","N/A", IF(J53&gt;VALUE(MID(K53,1,2)), "No", IF(J53&lt;-1*VALUE(MID(K53,1,2)), "No", "Yes"))))</f>
        <v>Yes</v>
      </c>
    </row>
    <row r="54" spans="1:12" x14ac:dyDescent="0.25">
      <c r="A54" s="148" t="s">
        <v>596</v>
      </c>
      <c r="B54" s="21" t="s">
        <v>213</v>
      </c>
      <c r="C54" s="22">
        <v>17742</v>
      </c>
      <c r="D54" s="7" t="str">
        <f t="shared" si="11"/>
        <v>N/A</v>
      </c>
      <c r="E54" s="22">
        <v>11291</v>
      </c>
      <c r="F54" s="7" t="str">
        <f t="shared" si="12"/>
        <v>N/A</v>
      </c>
      <c r="G54" s="22">
        <v>13265</v>
      </c>
      <c r="H54" s="7" t="str">
        <f t="shared" si="13"/>
        <v>N/A</v>
      </c>
      <c r="I54" s="8">
        <v>-36.4</v>
      </c>
      <c r="J54" s="8">
        <v>17.48</v>
      </c>
      <c r="K54" s="25" t="s">
        <v>736</v>
      </c>
      <c r="L54" s="91" t="str">
        <f t="shared" si="14"/>
        <v>Yes</v>
      </c>
    </row>
    <row r="55" spans="1:12" x14ac:dyDescent="0.25">
      <c r="A55" s="148" t="s">
        <v>1423</v>
      </c>
      <c r="B55" s="21" t="s">
        <v>213</v>
      </c>
      <c r="C55" s="26">
        <v>2190.5196707999999</v>
      </c>
      <c r="D55" s="7" t="str">
        <f t="shared" si="11"/>
        <v>N/A</v>
      </c>
      <c r="E55" s="26">
        <v>1748.0341865</v>
      </c>
      <c r="F55" s="7" t="str">
        <f t="shared" si="12"/>
        <v>N/A</v>
      </c>
      <c r="G55" s="26">
        <v>1730.4770449</v>
      </c>
      <c r="H55" s="7" t="str">
        <f t="shared" si="13"/>
        <v>N/A</v>
      </c>
      <c r="I55" s="8">
        <v>-20.2</v>
      </c>
      <c r="J55" s="8">
        <v>-1</v>
      </c>
      <c r="K55" s="25" t="s">
        <v>736</v>
      </c>
      <c r="L55" s="91" t="str">
        <f t="shared" si="14"/>
        <v>Yes</v>
      </c>
    </row>
    <row r="56" spans="1:12" x14ac:dyDescent="0.25">
      <c r="A56" s="148" t="s">
        <v>1424</v>
      </c>
      <c r="B56" s="21" t="s">
        <v>213</v>
      </c>
      <c r="C56" s="22">
        <v>1.1646375831</v>
      </c>
      <c r="D56" s="7" t="str">
        <f t="shared" si="11"/>
        <v>N/A</v>
      </c>
      <c r="E56" s="22">
        <v>0.68009919399999996</v>
      </c>
      <c r="F56" s="7" t="str">
        <f t="shared" si="12"/>
        <v>N/A</v>
      </c>
      <c r="G56" s="22">
        <v>0.56200527700000003</v>
      </c>
      <c r="H56" s="7" t="str">
        <f t="shared" si="13"/>
        <v>N/A</v>
      </c>
      <c r="I56" s="8">
        <v>-41.6</v>
      </c>
      <c r="J56" s="8">
        <v>-17.399999999999999</v>
      </c>
      <c r="K56" s="25" t="s">
        <v>736</v>
      </c>
      <c r="L56" s="91" t="str">
        <f t="shared" si="14"/>
        <v>Yes</v>
      </c>
    </row>
    <row r="57" spans="1:12" x14ac:dyDescent="0.25">
      <c r="A57" s="148" t="s">
        <v>597</v>
      </c>
      <c r="B57" s="21" t="s">
        <v>213</v>
      </c>
      <c r="C57" s="26">
        <v>3062506</v>
      </c>
      <c r="D57" s="7" t="str">
        <f t="shared" si="11"/>
        <v>N/A</v>
      </c>
      <c r="E57" s="26">
        <v>2903285</v>
      </c>
      <c r="F57" s="7" t="str">
        <f t="shared" si="12"/>
        <v>N/A</v>
      </c>
      <c r="G57" s="26">
        <v>2297439</v>
      </c>
      <c r="H57" s="7" t="str">
        <f t="shared" si="13"/>
        <v>N/A</v>
      </c>
      <c r="I57" s="8">
        <v>-5.2</v>
      </c>
      <c r="J57" s="8">
        <v>-20.9</v>
      </c>
      <c r="K57" s="25" t="s">
        <v>736</v>
      </c>
      <c r="L57" s="91" t="str">
        <f t="shared" si="14"/>
        <v>Yes</v>
      </c>
    </row>
    <row r="58" spans="1:12" x14ac:dyDescent="0.25">
      <c r="A58" s="148" t="s">
        <v>598</v>
      </c>
      <c r="B58" s="21" t="s">
        <v>213</v>
      </c>
      <c r="C58" s="22">
        <v>98</v>
      </c>
      <c r="D58" s="7" t="str">
        <f t="shared" si="11"/>
        <v>N/A</v>
      </c>
      <c r="E58" s="22">
        <v>64</v>
      </c>
      <c r="F58" s="7" t="str">
        <f t="shared" si="12"/>
        <v>N/A</v>
      </c>
      <c r="G58" s="22">
        <v>43</v>
      </c>
      <c r="H58" s="7" t="str">
        <f t="shared" si="13"/>
        <v>N/A</v>
      </c>
      <c r="I58" s="8">
        <v>-34.700000000000003</v>
      </c>
      <c r="J58" s="8">
        <v>-32.799999999999997</v>
      </c>
      <c r="K58" s="25" t="s">
        <v>736</v>
      </c>
      <c r="L58" s="91" t="str">
        <f t="shared" si="14"/>
        <v>No</v>
      </c>
    </row>
    <row r="59" spans="1:12" x14ac:dyDescent="0.25">
      <c r="A59" s="148" t="s">
        <v>1425</v>
      </c>
      <c r="B59" s="21" t="s">
        <v>213</v>
      </c>
      <c r="C59" s="26">
        <v>31250.061224000001</v>
      </c>
      <c r="D59" s="7" t="str">
        <f t="shared" si="11"/>
        <v>N/A</v>
      </c>
      <c r="E59" s="26">
        <v>45363.828125</v>
      </c>
      <c r="F59" s="7" t="str">
        <f t="shared" si="12"/>
        <v>N/A</v>
      </c>
      <c r="G59" s="26">
        <v>53428.813952999997</v>
      </c>
      <c r="H59" s="7" t="str">
        <f t="shared" si="13"/>
        <v>N/A</v>
      </c>
      <c r="I59" s="8">
        <v>45.16</v>
      </c>
      <c r="J59" s="8">
        <v>17.78</v>
      </c>
      <c r="K59" s="25" t="s">
        <v>736</v>
      </c>
      <c r="L59" s="91" t="str">
        <f t="shared" si="14"/>
        <v>Yes</v>
      </c>
    </row>
    <row r="60" spans="1:12" ht="25" x14ac:dyDescent="0.25">
      <c r="A60" s="148" t="s">
        <v>599</v>
      </c>
      <c r="B60" s="21" t="s">
        <v>213</v>
      </c>
      <c r="C60" s="26">
        <v>133626</v>
      </c>
      <c r="D60" s="7" t="str">
        <f t="shared" si="11"/>
        <v>N/A</v>
      </c>
      <c r="E60" s="26">
        <v>39458</v>
      </c>
      <c r="F60" s="7" t="str">
        <f t="shared" si="12"/>
        <v>N/A</v>
      </c>
      <c r="G60" s="26">
        <v>105948</v>
      </c>
      <c r="H60" s="7" t="str">
        <f t="shared" si="13"/>
        <v>N/A</v>
      </c>
      <c r="I60" s="8">
        <v>-70.5</v>
      </c>
      <c r="J60" s="8">
        <v>168.5</v>
      </c>
      <c r="K60" s="25" t="s">
        <v>736</v>
      </c>
      <c r="L60" s="91" t="str">
        <f t="shared" si="14"/>
        <v>No</v>
      </c>
    </row>
    <row r="61" spans="1:12" x14ac:dyDescent="0.25">
      <c r="A61" s="122" t="s">
        <v>600</v>
      </c>
      <c r="B61" s="25" t="s">
        <v>213</v>
      </c>
      <c r="C61" s="1">
        <v>17</v>
      </c>
      <c r="D61" s="7" t="str">
        <f t="shared" si="11"/>
        <v>N/A</v>
      </c>
      <c r="E61" s="1">
        <v>11</v>
      </c>
      <c r="F61" s="7" t="str">
        <f t="shared" si="12"/>
        <v>N/A</v>
      </c>
      <c r="G61" s="1">
        <v>11</v>
      </c>
      <c r="H61" s="7" t="str">
        <f t="shared" si="13"/>
        <v>N/A</v>
      </c>
      <c r="I61" s="8">
        <v>-47.1</v>
      </c>
      <c r="J61" s="8">
        <v>11.11</v>
      </c>
      <c r="K61" s="25" t="s">
        <v>736</v>
      </c>
      <c r="L61" s="91" t="str">
        <f t="shared" si="14"/>
        <v>Yes</v>
      </c>
    </row>
    <row r="62" spans="1:12" ht="25" x14ac:dyDescent="0.25">
      <c r="A62" s="122" t="s">
        <v>1426</v>
      </c>
      <c r="B62" s="25" t="s">
        <v>213</v>
      </c>
      <c r="C62" s="10">
        <v>7860.3529411999998</v>
      </c>
      <c r="D62" s="7" t="str">
        <f t="shared" si="11"/>
        <v>N/A</v>
      </c>
      <c r="E62" s="10">
        <v>4384.2222222</v>
      </c>
      <c r="F62" s="7" t="str">
        <f t="shared" si="12"/>
        <v>N/A</v>
      </c>
      <c r="G62" s="10">
        <v>10594.8</v>
      </c>
      <c r="H62" s="7" t="str">
        <f t="shared" si="13"/>
        <v>N/A</v>
      </c>
      <c r="I62" s="8">
        <v>-44.2</v>
      </c>
      <c r="J62" s="8">
        <v>141.69999999999999</v>
      </c>
      <c r="K62" s="25" t="s">
        <v>736</v>
      </c>
      <c r="L62" s="91" t="str">
        <f t="shared" si="14"/>
        <v>No</v>
      </c>
    </row>
    <row r="63" spans="1:12" x14ac:dyDescent="0.25">
      <c r="A63" s="122" t="s">
        <v>601</v>
      </c>
      <c r="B63" s="25" t="s">
        <v>213</v>
      </c>
      <c r="C63" s="10">
        <v>699942288</v>
      </c>
      <c r="D63" s="7" t="str">
        <f t="shared" si="11"/>
        <v>N/A</v>
      </c>
      <c r="E63" s="10">
        <v>728849710</v>
      </c>
      <c r="F63" s="7" t="str">
        <f t="shared" si="12"/>
        <v>N/A</v>
      </c>
      <c r="G63" s="10">
        <v>750838824</v>
      </c>
      <c r="H63" s="7" t="str">
        <f t="shared" si="13"/>
        <v>N/A</v>
      </c>
      <c r="I63" s="8">
        <v>4.13</v>
      </c>
      <c r="J63" s="8">
        <v>3.0169999999999999</v>
      </c>
      <c r="K63" s="25" t="s">
        <v>736</v>
      </c>
      <c r="L63" s="91" t="str">
        <f t="shared" si="14"/>
        <v>Yes</v>
      </c>
    </row>
    <row r="64" spans="1:12" x14ac:dyDescent="0.25">
      <c r="A64" s="122" t="s">
        <v>602</v>
      </c>
      <c r="B64" s="25" t="s">
        <v>213</v>
      </c>
      <c r="C64" s="1">
        <v>6715</v>
      </c>
      <c r="D64" s="7" t="str">
        <f t="shared" si="11"/>
        <v>N/A</v>
      </c>
      <c r="E64" s="1">
        <v>6587</v>
      </c>
      <c r="F64" s="7" t="str">
        <f t="shared" si="12"/>
        <v>N/A</v>
      </c>
      <c r="G64" s="1">
        <v>6427</v>
      </c>
      <c r="H64" s="7" t="str">
        <f t="shared" si="13"/>
        <v>N/A</v>
      </c>
      <c r="I64" s="8">
        <v>-1.91</v>
      </c>
      <c r="J64" s="8">
        <v>-2.4300000000000002</v>
      </c>
      <c r="K64" s="25" t="s">
        <v>736</v>
      </c>
      <c r="L64" s="91" t="str">
        <f t="shared" si="14"/>
        <v>Yes</v>
      </c>
    </row>
    <row r="65" spans="1:12" x14ac:dyDescent="0.25">
      <c r="A65" s="122" t="s">
        <v>1427</v>
      </c>
      <c r="B65" s="25" t="s">
        <v>213</v>
      </c>
      <c r="C65" s="10">
        <v>104235.63485</v>
      </c>
      <c r="D65" s="7" t="str">
        <f t="shared" si="11"/>
        <v>N/A</v>
      </c>
      <c r="E65" s="10">
        <v>110649.72066000001</v>
      </c>
      <c r="F65" s="7" t="str">
        <f t="shared" si="12"/>
        <v>N/A</v>
      </c>
      <c r="G65" s="10">
        <v>116825.7078</v>
      </c>
      <c r="H65" s="7" t="str">
        <f t="shared" si="13"/>
        <v>N/A</v>
      </c>
      <c r="I65" s="8">
        <v>6.1529999999999996</v>
      </c>
      <c r="J65" s="8">
        <v>5.5819999999999999</v>
      </c>
      <c r="K65" s="25" t="s">
        <v>736</v>
      </c>
      <c r="L65" s="91" t="str">
        <f t="shared" si="14"/>
        <v>Yes</v>
      </c>
    </row>
    <row r="66" spans="1:12" x14ac:dyDescent="0.25">
      <c r="A66" s="122" t="s">
        <v>603</v>
      </c>
      <c r="B66" s="25" t="s">
        <v>213</v>
      </c>
      <c r="C66" s="10">
        <v>1986511345</v>
      </c>
      <c r="D66" s="7" t="str">
        <f t="shared" si="11"/>
        <v>N/A</v>
      </c>
      <c r="E66" s="10">
        <v>2034982013</v>
      </c>
      <c r="F66" s="7" t="str">
        <f t="shared" si="12"/>
        <v>N/A</v>
      </c>
      <c r="G66" s="10">
        <v>2081757281</v>
      </c>
      <c r="H66" s="7" t="str">
        <f t="shared" si="13"/>
        <v>N/A</v>
      </c>
      <c r="I66" s="8">
        <v>2.44</v>
      </c>
      <c r="J66" s="8">
        <v>2.2989999999999999</v>
      </c>
      <c r="K66" s="25" t="s">
        <v>736</v>
      </c>
      <c r="L66" s="91" t="str">
        <f t="shared" si="14"/>
        <v>Yes</v>
      </c>
    </row>
    <row r="67" spans="1:12" x14ac:dyDescent="0.25">
      <c r="A67" s="122" t="s">
        <v>604</v>
      </c>
      <c r="B67" s="25" t="s">
        <v>213</v>
      </c>
      <c r="C67" s="1">
        <v>77928</v>
      </c>
      <c r="D67" s="7" t="str">
        <f t="shared" si="11"/>
        <v>N/A</v>
      </c>
      <c r="E67" s="1">
        <v>75744</v>
      </c>
      <c r="F67" s="7" t="str">
        <f t="shared" si="12"/>
        <v>N/A</v>
      </c>
      <c r="G67" s="1">
        <v>74393</v>
      </c>
      <c r="H67" s="7" t="str">
        <f t="shared" si="13"/>
        <v>N/A</v>
      </c>
      <c r="I67" s="8">
        <v>-2.8</v>
      </c>
      <c r="J67" s="8">
        <v>-1.78</v>
      </c>
      <c r="K67" s="25" t="s">
        <v>736</v>
      </c>
      <c r="L67" s="91" t="str">
        <f t="shared" si="14"/>
        <v>Yes</v>
      </c>
    </row>
    <row r="68" spans="1:12" x14ac:dyDescent="0.25">
      <c r="A68" s="122" t="s">
        <v>1428</v>
      </c>
      <c r="B68" s="25" t="s">
        <v>213</v>
      </c>
      <c r="C68" s="10">
        <v>25491.624897000002</v>
      </c>
      <c r="D68" s="7" t="str">
        <f t="shared" si="11"/>
        <v>N/A</v>
      </c>
      <c r="E68" s="10">
        <v>26866.577062</v>
      </c>
      <c r="F68" s="7" t="str">
        <f t="shared" si="12"/>
        <v>N/A</v>
      </c>
      <c r="G68" s="10">
        <v>27983.241447</v>
      </c>
      <c r="H68" s="7" t="str">
        <f t="shared" si="13"/>
        <v>N/A</v>
      </c>
      <c r="I68" s="8">
        <v>5.3940000000000001</v>
      </c>
      <c r="J68" s="8">
        <v>4.1559999999999997</v>
      </c>
      <c r="K68" s="25" t="s">
        <v>736</v>
      </c>
      <c r="L68" s="91" t="str">
        <f t="shared" si="14"/>
        <v>Yes</v>
      </c>
    </row>
    <row r="69" spans="1:12" x14ac:dyDescent="0.25">
      <c r="A69" s="122" t="s">
        <v>605</v>
      </c>
      <c r="B69" s="25" t="s">
        <v>213</v>
      </c>
      <c r="C69" s="10">
        <v>10508228</v>
      </c>
      <c r="D69" s="7" t="str">
        <f t="shared" si="11"/>
        <v>N/A</v>
      </c>
      <c r="E69" s="10">
        <v>2873595</v>
      </c>
      <c r="F69" s="7" t="str">
        <f t="shared" si="12"/>
        <v>N/A</v>
      </c>
      <c r="G69" s="10">
        <v>3105351</v>
      </c>
      <c r="H69" s="7" t="str">
        <f t="shared" si="13"/>
        <v>N/A</v>
      </c>
      <c r="I69" s="8">
        <v>-72.7</v>
      </c>
      <c r="J69" s="8">
        <v>8.0649999999999995</v>
      </c>
      <c r="K69" s="25" t="s">
        <v>736</v>
      </c>
      <c r="L69" s="91" t="str">
        <f t="shared" si="14"/>
        <v>Yes</v>
      </c>
    </row>
    <row r="70" spans="1:12" x14ac:dyDescent="0.25">
      <c r="A70" s="122" t="s">
        <v>606</v>
      </c>
      <c r="B70" s="25" t="s">
        <v>213</v>
      </c>
      <c r="C70" s="1">
        <v>21189</v>
      </c>
      <c r="D70" s="7" t="str">
        <f t="shared" si="11"/>
        <v>N/A</v>
      </c>
      <c r="E70" s="1">
        <v>7846</v>
      </c>
      <c r="F70" s="7" t="str">
        <f t="shared" si="12"/>
        <v>N/A</v>
      </c>
      <c r="G70" s="1">
        <v>8940</v>
      </c>
      <c r="H70" s="7" t="str">
        <f t="shared" si="13"/>
        <v>N/A</v>
      </c>
      <c r="I70" s="8">
        <v>-63</v>
      </c>
      <c r="J70" s="8">
        <v>13.94</v>
      </c>
      <c r="K70" s="25" t="s">
        <v>736</v>
      </c>
      <c r="L70" s="91" t="str">
        <f t="shared" si="14"/>
        <v>Yes</v>
      </c>
    </row>
    <row r="71" spans="1:12" x14ac:dyDescent="0.25">
      <c r="A71" s="122" t="s">
        <v>1429</v>
      </c>
      <c r="B71" s="25" t="s">
        <v>213</v>
      </c>
      <c r="C71" s="10">
        <v>495.92845344</v>
      </c>
      <c r="D71" s="7" t="str">
        <f t="shared" si="11"/>
        <v>N/A</v>
      </c>
      <c r="E71" s="10">
        <v>366.24968137000002</v>
      </c>
      <c r="F71" s="7" t="str">
        <f t="shared" si="12"/>
        <v>N/A</v>
      </c>
      <c r="G71" s="10">
        <v>347.35469798999998</v>
      </c>
      <c r="H71" s="7" t="str">
        <f t="shared" si="13"/>
        <v>N/A</v>
      </c>
      <c r="I71" s="8">
        <v>-26.1</v>
      </c>
      <c r="J71" s="8">
        <v>-5.16</v>
      </c>
      <c r="K71" s="25" t="s">
        <v>736</v>
      </c>
      <c r="L71" s="91" t="str">
        <f t="shared" si="14"/>
        <v>Yes</v>
      </c>
    </row>
    <row r="72" spans="1:12" x14ac:dyDescent="0.25">
      <c r="A72" s="122" t="s">
        <v>607</v>
      </c>
      <c r="B72" s="25" t="s">
        <v>213</v>
      </c>
      <c r="C72" s="10">
        <v>22765445</v>
      </c>
      <c r="D72" s="7" t="str">
        <f t="shared" si="11"/>
        <v>N/A</v>
      </c>
      <c r="E72" s="10">
        <v>34180134</v>
      </c>
      <c r="F72" s="7" t="str">
        <f t="shared" si="12"/>
        <v>N/A</v>
      </c>
      <c r="G72" s="10">
        <v>35032269</v>
      </c>
      <c r="H72" s="7" t="str">
        <f t="shared" si="13"/>
        <v>N/A</v>
      </c>
      <c r="I72" s="8">
        <v>50.14</v>
      </c>
      <c r="J72" s="8">
        <v>2.4929999999999999</v>
      </c>
      <c r="K72" s="25" t="s">
        <v>736</v>
      </c>
      <c r="L72" s="91" t="str">
        <f t="shared" si="14"/>
        <v>Yes</v>
      </c>
    </row>
    <row r="73" spans="1:12" x14ac:dyDescent="0.25">
      <c r="A73" s="122" t="s">
        <v>608</v>
      </c>
      <c r="B73" s="25" t="s">
        <v>213</v>
      </c>
      <c r="C73" s="1">
        <v>20068</v>
      </c>
      <c r="D73" s="7" t="str">
        <f t="shared" si="11"/>
        <v>N/A</v>
      </c>
      <c r="E73" s="1">
        <v>18543</v>
      </c>
      <c r="F73" s="7" t="str">
        <f t="shared" si="12"/>
        <v>N/A</v>
      </c>
      <c r="G73" s="1">
        <v>19479</v>
      </c>
      <c r="H73" s="7" t="str">
        <f t="shared" si="13"/>
        <v>N/A</v>
      </c>
      <c r="I73" s="8">
        <v>-7.6</v>
      </c>
      <c r="J73" s="8">
        <v>5.048</v>
      </c>
      <c r="K73" s="25" t="s">
        <v>736</v>
      </c>
      <c r="L73" s="91" t="str">
        <f t="shared" si="14"/>
        <v>Yes</v>
      </c>
    </row>
    <row r="74" spans="1:12" x14ac:dyDescent="0.25">
      <c r="A74" s="122" t="s">
        <v>1430</v>
      </c>
      <c r="B74" s="25" t="s">
        <v>213</v>
      </c>
      <c r="C74" s="10">
        <v>1134.4152382</v>
      </c>
      <c r="D74" s="7" t="str">
        <f t="shared" si="11"/>
        <v>N/A</v>
      </c>
      <c r="E74" s="10">
        <v>1843.2904060999999</v>
      </c>
      <c r="F74" s="7" t="str">
        <f t="shared" si="12"/>
        <v>N/A</v>
      </c>
      <c r="G74" s="10">
        <v>1798.4634220999999</v>
      </c>
      <c r="H74" s="7" t="str">
        <f t="shared" si="13"/>
        <v>N/A</v>
      </c>
      <c r="I74" s="8">
        <v>62.49</v>
      </c>
      <c r="J74" s="8">
        <v>-2.4300000000000002</v>
      </c>
      <c r="K74" s="25" t="s">
        <v>736</v>
      </c>
      <c r="L74" s="91" t="str">
        <f t="shared" si="14"/>
        <v>Yes</v>
      </c>
    </row>
    <row r="75" spans="1:12" ht="25" x14ac:dyDescent="0.25">
      <c r="A75" s="122" t="s">
        <v>609</v>
      </c>
      <c r="B75" s="25" t="s">
        <v>213</v>
      </c>
      <c r="C75" s="10">
        <v>1262576</v>
      </c>
      <c r="D75" s="7" t="str">
        <f t="shared" si="11"/>
        <v>N/A</v>
      </c>
      <c r="E75" s="10">
        <v>602408</v>
      </c>
      <c r="F75" s="7" t="str">
        <f t="shared" si="12"/>
        <v>N/A</v>
      </c>
      <c r="G75" s="10">
        <v>1368538</v>
      </c>
      <c r="H75" s="7" t="str">
        <f t="shared" si="13"/>
        <v>N/A</v>
      </c>
      <c r="I75" s="8">
        <v>-52.3</v>
      </c>
      <c r="J75" s="8">
        <v>127.2</v>
      </c>
      <c r="K75" s="25" t="s">
        <v>736</v>
      </c>
      <c r="L75" s="91" t="str">
        <f t="shared" si="14"/>
        <v>No</v>
      </c>
    </row>
    <row r="76" spans="1:12" x14ac:dyDescent="0.25">
      <c r="A76" s="148" t="s">
        <v>610</v>
      </c>
      <c r="B76" s="21" t="s">
        <v>213</v>
      </c>
      <c r="C76" s="22">
        <v>27303</v>
      </c>
      <c r="D76" s="7" t="str">
        <f t="shared" si="11"/>
        <v>N/A</v>
      </c>
      <c r="E76" s="22">
        <v>18543</v>
      </c>
      <c r="F76" s="7" t="str">
        <f t="shared" si="12"/>
        <v>N/A</v>
      </c>
      <c r="G76" s="22">
        <v>21284</v>
      </c>
      <c r="H76" s="7" t="str">
        <f t="shared" si="13"/>
        <v>N/A</v>
      </c>
      <c r="I76" s="8">
        <v>-32.1</v>
      </c>
      <c r="J76" s="8">
        <v>14.78</v>
      </c>
      <c r="K76" s="25" t="s">
        <v>736</v>
      </c>
      <c r="L76" s="91" t="str">
        <f t="shared" si="14"/>
        <v>Yes</v>
      </c>
    </row>
    <row r="77" spans="1:12" ht="25" x14ac:dyDescent="0.25">
      <c r="A77" s="148" t="s">
        <v>1431</v>
      </c>
      <c r="B77" s="21" t="s">
        <v>213</v>
      </c>
      <c r="C77" s="26">
        <v>46.243123466</v>
      </c>
      <c r="D77" s="7" t="str">
        <f t="shared" si="11"/>
        <v>N/A</v>
      </c>
      <c r="E77" s="26">
        <v>32.487084074999999</v>
      </c>
      <c r="F77" s="7" t="str">
        <f t="shared" si="12"/>
        <v>N/A</v>
      </c>
      <c r="G77" s="26">
        <v>64.298909979000001</v>
      </c>
      <c r="H77" s="7" t="str">
        <f t="shared" si="13"/>
        <v>N/A</v>
      </c>
      <c r="I77" s="8">
        <v>-29.7</v>
      </c>
      <c r="J77" s="8">
        <v>97.92</v>
      </c>
      <c r="K77" s="25" t="s">
        <v>736</v>
      </c>
      <c r="L77" s="91" t="str">
        <f t="shared" si="14"/>
        <v>No</v>
      </c>
    </row>
    <row r="78" spans="1:12" ht="25" x14ac:dyDescent="0.25">
      <c r="A78" s="148" t="s">
        <v>611</v>
      </c>
      <c r="B78" s="21" t="s">
        <v>213</v>
      </c>
      <c r="C78" s="26">
        <v>4062035</v>
      </c>
      <c r="D78" s="7" t="str">
        <f t="shared" si="11"/>
        <v>N/A</v>
      </c>
      <c r="E78" s="26">
        <v>1240551</v>
      </c>
      <c r="F78" s="7" t="str">
        <f t="shared" si="12"/>
        <v>N/A</v>
      </c>
      <c r="G78" s="26">
        <v>3664958</v>
      </c>
      <c r="H78" s="7" t="str">
        <f t="shared" si="13"/>
        <v>N/A</v>
      </c>
      <c r="I78" s="8">
        <v>-69.5</v>
      </c>
      <c r="J78" s="8">
        <v>195.4</v>
      </c>
      <c r="K78" s="25" t="s">
        <v>736</v>
      </c>
      <c r="L78" s="91" t="str">
        <f t="shared" si="14"/>
        <v>No</v>
      </c>
    </row>
    <row r="79" spans="1:12" x14ac:dyDescent="0.25">
      <c r="A79" s="148" t="s">
        <v>612</v>
      </c>
      <c r="B79" s="21" t="s">
        <v>213</v>
      </c>
      <c r="C79" s="22">
        <v>4453</v>
      </c>
      <c r="D79" s="7" t="str">
        <f t="shared" si="11"/>
        <v>N/A</v>
      </c>
      <c r="E79" s="22">
        <v>1899</v>
      </c>
      <c r="F79" s="7" t="str">
        <f t="shared" si="12"/>
        <v>N/A</v>
      </c>
      <c r="G79" s="22">
        <v>23714</v>
      </c>
      <c r="H79" s="7" t="str">
        <f t="shared" si="13"/>
        <v>N/A</v>
      </c>
      <c r="I79" s="8">
        <v>-57.4</v>
      </c>
      <c r="J79" s="8">
        <v>1149</v>
      </c>
      <c r="K79" s="25" t="s">
        <v>736</v>
      </c>
      <c r="L79" s="91" t="str">
        <f t="shared" si="14"/>
        <v>No</v>
      </c>
    </row>
    <row r="80" spans="1:12" x14ac:dyDescent="0.25">
      <c r="A80" s="148" t="s">
        <v>1432</v>
      </c>
      <c r="B80" s="21" t="s">
        <v>213</v>
      </c>
      <c r="C80" s="26">
        <v>912.20188637000001</v>
      </c>
      <c r="D80" s="7" t="str">
        <f t="shared" si="11"/>
        <v>N/A</v>
      </c>
      <c r="E80" s="26">
        <v>653.26540283999998</v>
      </c>
      <c r="F80" s="7" t="str">
        <f t="shared" si="12"/>
        <v>N/A</v>
      </c>
      <c r="G80" s="26">
        <v>154.54828370999999</v>
      </c>
      <c r="H80" s="7" t="str">
        <f t="shared" si="13"/>
        <v>N/A</v>
      </c>
      <c r="I80" s="8">
        <v>-28.4</v>
      </c>
      <c r="J80" s="8">
        <v>-76.3</v>
      </c>
      <c r="K80" s="25" t="s">
        <v>736</v>
      </c>
      <c r="L80" s="91" t="str">
        <f t="shared" si="14"/>
        <v>No</v>
      </c>
    </row>
    <row r="81" spans="1:12" x14ac:dyDescent="0.25">
      <c r="A81" s="148" t="s">
        <v>613</v>
      </c>
      <c r="B81" s="21" t="s">
        <v>213</v>
      </c>
      <c r="C81" s="26">
        <v>937872</v>
      </c>
      <c r="D81" s="7" t="str">
        <f t="shared" si="11"/>
        <v>N/A</v>
      </c>
      <c r="E81" s="26">
        <v>237939</v>
      </c>
      <c r="F81" s="7" t="str">
        <f t="shared" si="12"/>
        <v>N/A</v>
      </c>
      <c r="G81" s="26">
        <v>191265</v>
      </c>
      <c r="H81" s="7" t="str">
        <f t="shared" si="13"/>
        <v>N/A</v>
      </c>
      <c r="I81" s="8">
        <v>-74.599999999999994</v>
      </c>
      <c r="J81" s="8">
        <v>-19.600000000000001</v>
      </c>
      <c r="K81" s="25" t="s">
        <v>736</v>
      </c>
      <c r="L81" s="91" t="str">
        <f t="shared" si="14"/>
        <v>Yes</v>
      </c>
    </row>
    <row r="82" spans="1:12" x14ac:dyDescent="0.25">
      <c r="A82" s="148" t="s">
        <v>614</v>
      </c>
      <c r="B82" s="21" t="s">
        <v>213</v>
      </c>
      <c r="C82" s="22">
        <v>2464</v>
      </c>
      <c r="D82" s="7" t="str">
        <f t="shared" si="11"/>
        <v>N/A</v>
      </c>
      <c r="E82" s="22">
        <v>890</v>
      </c>
      <c r="F82" s="7" t="str">
        <f t="shared" si="12"/>
        <v>N/A</v>
      </c>
      <c r="G82" s="22">
        <v>793</v>
      </c>
      <c r="H82" s="7" t="str">
        <f t="shared" si="13"/>
        <v>N/A</v>
      </c>
      <c r="I82" s="8">
        <v>-63.9</v>
      </c>
      <c r="J82" s="8">
        <v>-10.9</v>
      </c>
      <c r="K82" s="25" t="s">
        <v>736</v>
      </c>
      <c r="L82" s="91" t="str">
        <f t="shared" si="14"/>
        <v>Yes</v>
      </c>
    </row>
    <row r="83" spans="1:12" x14ac:dyDescent="0.25">
      <c r="A83" s="148" t="s">
        <v>1433</v>
      </c>
      <c r="B83" s="21" t="s">
        <v>213</v>
      </c>
      <c r="C83" s="26">
        <v>380.62987012999997</v>
      </c>
      <c r="D83" s="7" t="str">
        <f t="shared" si="11"/>
        <v>N/A</v>
      </c>
      <c r="E83" s="26">
        <v>267.34719101000002</v>
      </c>
      <c r="F83" s="7" t="str">
        <f t="shared" si="12"/>
        <v>N/A</v>
      </c>
      <c r="G83" s="26">
        <v>241.19167718</v>
      </c>
      <c r="H83" s="7" t="str">
        <f t="shared" si="13"/>
        <v>N/A</v>
      </c>
      <c r="I83" s="8">
        <v>-29.8</v>
      </c>
      <c r="J83" s="8">
        <v>-9.7799999999999994</v>
      </c>
      <c r="K83" s="25" t="s">
        <v>736</v>
      </c>
      <c r="L83" s="91" t="str">
        <f t="shared" si="14"/>
        <v>Yes</v>
      </c>
    </row>
    <row r="84" spans="1:12" ht="25" x14ac:dyDescent="0.25">
      <c r="A84" s="148" t="s">
        <v>615</v>
      </c>
      <c r="B84" s="21" t="s">
        <v>213</v>
      </c>
      <c r="C84" s="26">
        <v>4704895</v>
      </c>
      <c r="D84" s="7" t="str">
        <f t="shared" si="11"/>
        <v>N/A</v>
      </c>
      <c r="E84" s="26">
        <v>7021495</v>
      </c>
      <c r="F84" s="7" t="str">
        <f t="shared" si="12"/>
        <v>N/A</v>
      </c>
      <c r="G84" s="26">
        <v>8024436</v>
      </c>
      <c r="H84" s="7" t="str">
        <f t="shared" si="13"/>
        <v>N/A</v>
      </c>
      <c r="I84" s="8">
        <v>49.24</v>
      </c>
      <c r="J84" s="8">
        <v>14.28</v>
      </c>
      <c r="K84" s="25" t="s">
        <v>736</v>
      </c>
      <c r="L84" s="91" t="str">
        <f t="shared" si="14"/>
        <v>Yes</v>
      </c>
    </row>
    <row r="85" spans="1:12" x14ac:dyDescent="0.25">
      <c r="A85" s="148" t="s">
        <v>616</v>
      </c>
      <c r="B85" s="21" t="s">
        <v>213</v>
      </c>
      <c r="C85" s="22">
        <v>687</v>
      </c>
      <c r="D85" s="7" t="str">
        <f t="shared" si="11"/>
        <v>N/A</v>
      </c>
      <c r="E85" s="22">
        <v>365</v>
      </c>
      <c r="F85" s="7" t="str">
        <f t="shared" si="12"/>
        <v>N/A</v>
      </c>
      <c r="G85" s="22">
        <v>1094</v>
      </c>
      <c r="H85" s="7" t="str">
        <f t="shared" si="13"/>
        <v>N/A</v>
      </c>
      <c r="I85" s="8">
        <v>-46.9</v>
      </c>
      <c r="J85" s="8">
        <v>199.7</v>
      </c>
      <c r="K85" s="25" t="s">
        <v>736</v>
      </c>
      <c r="L85" s="91" t="str">
        <f t="shared" si="14"/>
        <v>No</v>
      </c>
    </row>
    <row r="86" spans="1:12" x14ac:dyDescent="0.25">
      <c r="A86" s="148" t="s">
        <v>1434</v>
      </c>
      <c r="B86" s="21" t="s">
        <v>213</v>
      </c>
      <c r="C86" s="26">
        <v>6848.4643377000002</v>
      </c>
      <c r="D86" s="7" t="str">
        <f t="shared" si="11"/>
        <v>N/A</v>
      </c>
      <c r="E86" s="26">
        <v>19236.972602999998</v>
      </c>
      <c r="F86" s="7" t="str">
        <f t="shared" si="12"/>
        <v>N/A</v>
      </c>
      <c r="G86" s="26">
        <v>7334.9506399000002</v>
      </c>
      <c r="H86" s="7" t="str">
        <f t="shared" si="13"/>
        <v>N/A</v>
      </c>
      <c r="I86" s="8">
        <v>180.9</v>
      </c>
      <c r="J86" s="8">
        <v>-61.9</v>
      </c>
      <c r="K86" s="25" t="s">
        <v>736</v>
      </c>
      <c r="L86" s="91" t="str">
        <f t="shared" si="14"/>
        <v>No</v>
      </c>
    </row>
    <row r="87" spans="1:12" x14ac:dyDescent="0.25">
      <c r="A87" s="148" t="s">
        <v>617</v>
      </c>
      <c r="B87" s="21" t="s">
        <v>213</v>
      </c>
      <c r="C87" s="26">
        <v>8739922</v>
      </c>
      <c r="D87" s="7" t="str">
        <f t="shared" si="11"/>
        <v>N/A</v>
      </c>
      <c r="E87" s="26">
        <v>3864491</v>
      </c>
      <c r="F87" s="7" t="str">
        <f t="shared" si="12"/>
        <v>N/A</v>
      </c>
      <c r="G87" s="26">
        <v>4338304</v>
      </c>
      <c r="H87" s="7" t="str">
        <f t="shared" si="13"/>
        <v>N/A</v>
      </c>
      <c r="I87" s="8">
        <v>-55.8</v>
      </c>
      <c r="J87" s="8">
        <v>12.26</v>
      </c>
      <c r="K87" s="25" t="s">
        <v>736</v>
      </c>
      <c r="L87" s="91" t="str">
        <f t="shared" si="14"/>
        <v>Yes</v>
      </c>
    </row>
    <row r="88" spans="1:12" x14ac:dyDescent="0.25">
      <c r="A88" s="148" t="s">
        <v>618</v>
      </c>
      <c r="B88" s="21" t="s">
        <v>213</v>
      </c>
      <c r="C88" s="22">
        <v>12020</v>
      </c>
      <c r="D88" s="7" t="str">
        <f t="shared" si="11"/>
        <v>N/A</v>
      </c>
      <c r="E88" s="22">
        <v>5124</v>
      </c>
      <c r="F88" s="7" t="str">
        <f t="shared" si="12"/>
        <v>N/A</v>
      </c>
      <c r="G88" s="22">
        <v>5332</v>
      </c>
      <c r="H88" s="7" t="str">
        <f t="shared" si="13"/>
        <v>N/A</v>
      </c>
      <c r="I88" s="8">
        <v>-57.4</v>
      </c>
      <c r="J88" s="8">
        <v>4.0590000000000002</v>
      </c>
      <c r="K88" s="25" t="s">
        <v>736</v>
      </c>
      <c r="L88" s="91" t="str">
        <f t="shared" si="14"/>
        <v>Yes</v>
      </c>
    </row>
    <row r="89" spans="1:12" x14ac:dyDescent="0.25">
      <c r="A89" s="148" t="s">
        <v>1435</v>
      </c>
      <c r="B89" s="21" t="s">
        <v>213</v>
      </c>
      <c r="C89" s="26">
        <v>727.11497503999999</v>
      </c>
      <c r="D89" s="7" t="str">
        <f t="shared" si="11"/>
        <v>N/A</v>
      </c>
      <c r="E89" s="26">
        <v>754.19418423000002</v>
      </c>
      <c r="F89" s="7" t="str">
        <f t="shared" si="12"/>
        <v>N/A</v>
      </c>
      <c r="G89" s="26">
        <v>813.63540884999998</v>
      </c>
      <c r="H89" s="7" t="str">
        <f t="shared" si="13"/>
        <v>N/A</v>
      </c>
      <c r="I89" s="8">
        <v>3.7240000000000002</v>
      </c>
      <c r="J89" s="8">
        <v>7.8810000000000002</v>
      </c>
      <c r="K89" s="25" t="s">
        <v>736</v>
      </c>
      <c r="L89" s="91" t="str">
        <f t="shared" si="14"/>
        <v>Yes</v>
      </c>
    </row>
    <row r="90" spans="1:12" x14ac:dyDescent="0.25">
      <c r="A90" s="148" t="s">
        <v>619</v>
      </c>
      <c r="B90" s="21" t="s">
        <v>213</v>
      </c>
      <c r="C90" s="26">
        <v>33995245</v>
      </c>
      <c r="D90" s="7" t="str">
        <f t="shared" si="11"/>
        <v>N/A</v>
      </c>
      <c r="E90" s="26">
        <v>18785068</v>
      </c>
      <c r="F90" s="7" t="str">
        <f t="shared" si="12"/>
        <v>N/A</v>
      </c>
      <c r="G90" s="26">
        <v>12684839</v>
      </c>
      <c r="H90" s="7" t="str">
        <f t="shared" si="13"/>
        <v>N/A</v>
      </c>
      <c r="I90" s="8">
        <v>-44.7</v>
      </c>
      <c r="J90" s="8">
        <v>-32.5</v>
      </c>
      <c r="K90" s="25" t="s">
        <v>736</v>
      </c>
      <c r="L90" s="91" t="str">
        <f t="shared" si="14"/>
        <v>No</v>
      </c>
    </row>
    <row r="91" spans="1:12" x14ac:dyDescent="0.25">
      <c r="A91" s="148" t="s">
        <v>620</v>
      </c>
      <c r="B91" s="21" t="s">
        <v>213</v>
      </c>
      <c r="C91" s="22">
        <v>116889</v>
      </c>
      <c r="D91" s="7" t="str">
        <f t="shared" si="11"/>
        <v>N/A</v>
      </c>
      <c r="E91" s="22">
        <v>71821</v>
      </c>
      <c r="F91" s="7" t="str">
        <f t="shared" si="12"/>
        <v>N/A</v>
      </c>
      <c r="G91" s="22">
        <v>38090</v>
      </c>
      <c r="H91" s="7" t="str">
        <f t="shared" si="13"/>
        <v>N/A</v>
      </c>
      <c r="I91" s="8">
        <v>-38.6</v>
      </c>
      <c r="J91" s="8">
        <v>-47</v>
      </c>
      <c r="K91" s="25" t="s">
        <v>736</v>
      </c>
      <c r="L91" s="91" t="str">
        <f t="shared" si="14"/>
        <v>No</v>
      </c>
    </row>
    <row r="92" spans="1:12" x14ac:dyDescent="0.25">
      <c r="A92" s="148" t="s">
        <v>1436</v>
      </c>
      <c r="B92" s="21" t="s">
        <v>213</v>
      </c>
      <c r="C92" s="26">
        <v>290.83356859999998</v>
      </c>
      <c r="D92" s="7" t="str">
        <f t="shared" si="11"/>
        <v>N/A</v>
      </c>
      <c r="E92" s="26">
        <v>261.55397446000001</v>
      </c>
      <c r="F92" s="7" t="str">
        <f t="shared" si="12"/>
        <v>N/A</v>
      </c>
      <c r="G92" s="26">
        <v>333.02281439000001</v>
      </c>
      <c r="H92" s="7" t="str">
        <f t="shared" si="13"/>
        <v>N/A</v>
      </c>
      <c r="I92" s="8">
        <v>-10.1</v>
      </c>
      <c r="J92" s="8">
        <v>27.32</v>
      </c>
      <c r="K92" s="25" t="s">
        <v>736</v>
      </c>
      <c r="L92" s="91" t="str">
        <f t="shared" si="14"/>
        <v>Yes</v>
      </c>
    </row>
    <row r="93" spans="1:12" ht="25" x14ac:dyDescent="0.25">
      <c r="A93" s="148" t="s">
        <v>621</v>
      </c>
      <c r="B93" s="21" t="s">
        <v>213</v>
      </c>
      <c r="C93" s="26">
        <v>1612398900</v>
      </c>
      <c r="D93" s="7" t="str">
        <f t="shared" si="11"/>
        <v>N/A</v>
      </c>
      <c r="E93" s="26">
        <v>1107659883</v>
      </c>
      <c r="F93" s="7" t="str">
        <f t="shared" si="12"/>
        <v>N/A</v>
      </c>
      <c r="G93" s="26">
        <v>1132235307</v>
      </c>
      <c r="H93" s="7" t="str">
        <f t="shared" si="13"/>
        <v>N/A</v>
      </c>
      <c r="I93" s="8">
        <v>-31.3</v>
      </c>
      <c r="J93" s="8">
        <v>2.2189999999999999</v>
      </c>
      <c r="K93" s="25" t="s">
        <v>736</v>
      </c>
      <c r="L93" s="91" t="str">
        <f t="shared" si="14"/>
        <v>Yes</v>
      </c>
    </row>
    <row r="94" spans="1:12" x14ac:dyDescent="0.25">
      <c r="A94" s="151" t="s">
        <v>622</v>
      </c>
      <c r="B94" s="22" t="s">
        <v>213</v>
      </c>
      <c r="C94" s="22">
        <v>135093</v>
      </c>
      <c r="D94" s="7" t="str">
        <f t="shared" si="11"/>
        <v>N/A</v>
      </c>
      <c r="E94" s="22">
        <v>93956</v>
      </c>
      <c r="F94" s="7" t="str">
        <f t="shared" si="12"/>
        <v>N/A</v>
      </c>
      <c r="G94" s="22">
        <v>95451</v>
      </c>
      <c r="H94" s="7" t="str">
        <f t="shared" si="13"/>
        <v>N/A</v>
      </c>
      <c r="I94" s="8">
        <v>-30.5</v>
      </c>
      <c r="J94" s="8">
        <v>1.591</v>
      </c>
      <c r="K94" s="1" t="s">
        <v>736</v>
      </c>
      <c r="L94" s="91" t="str">
        <f t="shared" si="14"/>
        <v>Yes</v>
      </c>
    </row>
    <row r="95" spans="1:12" x14ac:dyDescent="0.25">
      <c r="A95" s="148" t="s">
        <v>1437</v>
      </c>
      <c r="B95" s="21" t="s">
        <v>213</v>
      </c>
      <c r="C95" s="26">
        <v>11935.473341000001</v>
      </c>
      <c r="D95" s="7" t="str">
        <f t="shared" si="11"/>
        <v>N/A</v>
      </c>
      <c r="E95" s="26">
        <v>11789.134094999999</v>
      </c>
      <c r="F95" s="7" t="str">
        <f t="shared" si="12"/>
        <v>N/A</v>
      </c>
      <c r="G95" s="26">
        <v>11861.953326999999</v>
      </c>
      <c r="H95" s="7" t="str">
        <f t="shared" si="13"/>
        <v>N/A</v>
      </c>
      <c r="I95" s="8">
        <v>-1.23</v>
      </c>
      <c r="J95" s="8">
        <v>0.61770000000000003</v>
      </c>
      <c r="K95" s="25" t="s">
        <v>736</v>
      </c>
      <c r="L95" s="91" t="str">
        <f t="shared" si="14"/>
        <v>Yes</v>
      </c>
    </row>
    <row r="96" spans="1:12" ht="25" x14ac:dyDescent="0.25">
      <c r="A96" s="148" t="s">
        <v>623</v>
      </c>
      <c r="B96" s="21" t="s">
        <v>213</v>
      </c>
      <c r="C96" s="26">
        <v>35666560</v>
      </c>
      <c r="D96" s="7" t="str">
        <f t="shared" si="11"/>
        <v>N/A</v>
      </c>
      <c r="E96" s="26">
        <v>8068689</v>
      </c>
      <c r="F96" s="7" t="str">
        <f t="shared" si="12"/>
        <v>N/A</v>
      </c>
      <c r="G96" s="26">
        <v>19209401</v>
      </c>
      <c r="H96" s="7" t="str">
        <f t="shared" si="13"/>
        <v>N/A</v>
      </c>
      <c r="I96" s="8">
        <v>-77.400000000000006</v>
      </c>
      <c r="J96" s="8">
        <v>138.1</v>
      </c>
      <c r="K96" s="25" t="s">
        <v>736</v>
      </c>
      <c r="L96" s="91" t="str">
        <f t="shared" si="14"/>
        <v>No</v>
      </c>
    </row>
    <row r="97" spans="1:12" x14ac:dyDescent="0.25">
      <c r="A97" s="148" t="s">
        <v>624</v>
      </c>
      <c r="B97" s="21" t="s">
        <v>213</v>
      </c>
      <c r="C97" s="22">
        <v>25213</v>
      </c>
      <c r="D97" s="7" t="str">
        <f t="shared" si="11"/>
        <v>N/A</v>
      </c>
      <c r="E97" s="22">
        <v>9714</v>
      </c>
      <c r="F97" s="7" t="str">
        <f t="shared" si="12"/>
        <v>N/A</v>
      </c>
      <c r="G97" s="22">
        <v>12126</v>
      </c>
      <c r="H97" s="7" t="str">
        <f t="shared" si="13"/>
        <v>N/A</v>
      </c>
      <c r="I97" s="8">
        <v>-61.5</v>
      </c>
      <c r="J97" s="8">
        <v>24.83</v>
      </c>
      <c r="K97" s="25" t="s">
        <v>736</v>
      </c>
      <c r="L97" s="91" t="str">
        <f t="shared" si="14"/>
        <v>Yes</v>
      </c>
    </row>
    <row r="98" spans="1:12" x14ac:dyDescent="0.25">
      <c r="A98" s="148" t="s">
        <v>1438</v>
      </c>
      <c r="B98" s="21" t="s">
        <v>213</v>
      </c>
      <c r="C98" s="26">
        <v>1414.6099234999999</v>
      </c>
      <c r="D98" s="7" t="str">
        <f t="shared" si="11"/>
        <v>N/A</v>
      </c>
      <c r="E98" s="26">
        <v>830.62476837999998</v>
      </c>
      <c r="F98" s="7" t="str">
        <f t="shared" si="12"/>
        <v>N/A</v>
      </c>
      <c r="G98" s="26">
        <v>1584.1498432999999</v>
      </c>
      <c r="H98" s="7" t="str">
        <f t="shared" si="13"/>
        <v>N/A</v>
      </c>
      <c r="I98" s="8">
        <v>-41.3</v>
      </c>
      <c r="J98" s="8">
        <v>90.72</v>
      </c>
      <c r="K98" s="25" t="s">
        <v>736</v>
      </c>
      <c r="L98" s="91" t="str">
        <f t="shared" si="14"/>
        <v>No</v>
      </c>
    </row>
    <row r="99" spans="1:12" ht="25" x14ac:dyDescent="0.25">
      <c r="A99" s="148" t="s">
        <v>625</v>
      </c>
      <c r="B99" s="21" t="s">
        <v>213</v>
      </c>
      <c r="C99" s="26">
        <v>6716877</v>
      </c>
      <c r="D99" s="7" t="str">
        <f t="shared" si="11"/>
        <v>N/A</v>
      </c>
      <c r="E99" s="26">
        <v>8358134</v>
      </c>
      <c r="F99" s="7" t="str">
        <f t="shared" si="12"/>
        <v>N/A</v>
      </c>
      <c r="G99" s="26">
        <v>14501463</v>
      </c>
      <c r="H99" s="7" t="str">
        <f t="shared" si="13"/>
        <v>N/A</v>
      </c>
      <c r="I99" s="8">
        <v>24.43</v>
      </c>
      <c r="J99" s="8">
        <v>73.5</v>
      </c>
      <c r="K99" s="25" t="s">
        <v>736</v>
      </c>
      <c r="L99" s="91" t="str">
        <f t="shared" si="14"/>
        <v>No</v>
      </c>
    </row>
    <row r="100" spans="1:12" x14ac:dyDescent="0.25">
      <c r="A100" s="148" t="s">
        <v>626</v>
      </c>
      <c r="B100" s="21" t="s">
        <v>213</v>
      </c>
      <c r="C100" s="22">
        <v>9943</v>
      </c>
      <c r="D100" s="7" t="str">
        <f t="shared" si="11"/>
        <v>N/A</v>
      </c>
      <c r="E100" s="22">
        <v>10725</v>
      </c>
      <c r="F100" s="7" t="str">
        <f t="shared" si="12"/>
        <v>N/A</v>
      </c>
      <c r="G100" s="22">
        <v>13962</v>
      </c>
      <c r="H100" s="7" t="str">
        <f t="shared" si="13"/>
        <v>N/A</v>
      </c>
      <c r="I100" s="8">
        <v>7.8650000000000002</v>
      </c>
      <c r="J100" s="8">
        <v>30.18</v>
      </c>
      <c r="K100" s="25" t="s">
        <v>736</v>
      </c>
      <c r="L100" s="91" t="str">
        <f t="shared" si="14"/>
        <v>No</v>
      </c>
    </row>
    <row r="101" spans="1:12" ht="25" x14ac:dyDescent="0.25">
      <c r="A101" s="148" t="s">
        <v>1439</v>
      </c>
      <c r="B101" s="21" t="s">
        <v>213</v>
      </c>
      <c r="C101" s="26">
        <v>675.53826813000001</v>
      </c>
      <c r="D101" s="7" t="str">
        <f t="shared" si="11"/>
        <v>N/A</v>
      </c>
      <c r="E101" s="26">
        <v>779.31319346999999</v>
      </c>
      <c r="F101" s="7" t="str">
        <f t="shared" si="12"/>
        <v>N/A</v>
      </c>
      <c r="G101" s="26">
        <v>1038.6379459</v>
      </c>
      <c r="H101" s="7" t="str">
        <f t="shared" si="13"/>
        <v>N/A</v>
      </c>
      <c r="I101" s="8">
        <v>15.36</v>
      </c>
      <c r="J101" s="8">
        <v>33.28</v>
      </c>
      <c r="K101" s="25" t="s">
        <v>736</v>
      </c>
      <c r="L101" s="91" t="str">
        <f t="shared" si="14"/>
        <v>No</v>
      </c>
    </row>
    <row r="102" spans="1:12" ht="25" x14ac:dyDescent="0.25">
      <c r="A102" s="148" t="s">
        <v>627</v>
      </c>
      <c r="B102" s="21" t="s">
        <v>213</v>
      </c>
      <c r="C102" s="26">
        <v>16723803</v>
      </c>
      <c r="D102" s="7" t="str">
        <f t="shared" si="11"/>
        <v>N/A</v>
      </c>
      <c r="E102" s="26">
        <v>983976</v>
      </c>
      <c r="F102" s="7" t="str">
        <f t="shared" si="12"/>
        <v>N/A</v>
      </c>
      <c r="G102" s="26">
        <v>1059058</v>
      </c>
      <c r="H102" s="7" t="str">
        <f t="shared" si="13"/>
        <v>N/A</v>
      </c>
      <c r="I102" s="8">
        <v>-94.1</v>
      </c>
      <c r="J102" s="8">
        <v>7.63</v>
      </c>
      <c r="K102" s="25" t="s">
        <v>736</v>
      </c>
      <c r="L102" s="91" t="str">
        <f t="shared" si="14"/>
        <v>Yes</v>
      </c>
    </row>
    <row r="103" spans="1:12" x14ac:dyDescent="0.25">
      <c r="A103" s="148" t="s">
        <v>628</v>
      </c>
      <c r="B103" s="21" t="s">
        <v>213</v>
      </c>
      <c r="C103" s="22">
        <v>16208</v>
      </c>
      <c r="D103" s="7" t="str">
        <f t="shared" si="11"/>
        <v>N/A</v>
      </c>
      <c r="E103" s="22">
        <v>2660</v>
      </c>
      <c r="F103" s="7" t="str">
        <f t="shared" si="12"/>
        <v>N/A</v>
      </c>
      <c r="G103" s="22">
        <v>2672</v>
      </c>
      <c r="H103" s="7" t="str">
        <f t="shared" si="13"/>
        <v>N/A</v>
      </c>
      <c r="I103" s="8">
        <v>-83.6</v>
      </c>
      <c r="J103" s="8">
        <v>0.4511</v>
      </c>
      <c r="K103" s="25" t="s">
        <v>736</v>
      </c>
      <c r="L103" s="91" t="str">
        <f t="shared" si="14"/>
        <v>Yes</v>
      </c>
    </row>
    <row r="104" spans="1:12" ht="25" x14ac:dyDescent="0.25">
      <c r="A104" s="148" t="s">
        <v>1440</v>
      </c>
      <c r="B104" s="21" t="s">
        <v>213</v>
      </c>
      <c r="C104" s="26">
        <v>1031.8239758</v>
      </c>
      <c r="D104" s="7" t="str">
        <f t="shared" si="11"/>
        <v>N/A</v>
      </c>
      <c r="E104" s="26">
        <v>369.91578946999999</v>
      </c>
      <c r="F104" s="7" t="str">
        <f t="shared" si="12"/>
        <v>N/A</v>
      </c>
      <c r="G104" s="26">
        <v>396.35404191999999</v>
      </c>
      <c r="H104" s="7" t="str">
        <f t="shared" si="13"/>
        <v>N/A</v>
      </c>
      <c r="I104" s="8">
        <v>-64.099999999999994</v>
      </c>
      <c r="J104" s="8">
        <v>7.1470000000000002</v>
      </c>
      <c r="K104" s="25" t="s">
        <v>736</v>
      </c>
      <c r="L104" s="91" t="str">
        <f t="shared" si="14"/>
        <v>Yes</v>
      </c>
    </row>
    <row r="105" spans="1:12" ht="25" x14ac:dyDescent="0.25">
      <c r="A105" s="148" t="s">
        <v>629</v>
      </c>
      <c r="B105" s="21" t="s">
        <v>213</v>
      </c>
      <c r="C105" s="26">
        <v>613466</v>
      </c>
      <c r="D105" s="7" t="str">
        <f t="shared" si="11"/>
        <v>N/A</v>
      </c>
      <c r="E105" s="26">
        <v>612387</v>
      </c>
      <c r="F105" s="7" t="str">
        <f t="shared" si="12"/>
        <v>N/A</v>
      </c>
      <c r="G105" s="26">
        <v>939350</v>
      </c>
      <c r="H105" s="7" t="str">
        <f t="shared" si="13"/>
        <v>N/A</v>
      </c>
      <c r="I105" s="8">
        <v>-0.17599999999999999</v>
      </c>
      <c r="J105" s="8">
        <v>53.39</v>
      </c>
      <c r="K105" s="25" t="s">
        <v>736</v>
      </c>
      <c r="L105" s="91" t="str">
        <f t="shared" si="14"/>
        <v>No</v>
      </c>
    </row>
    <row r="106" spans="1:12" x14ac:dyDescent="0.25">
      <c r="A106" s="148" t="s">
        <v>630</v>
      </c>
      <c r="B106" s="21" t="s">
        <v>213</v>
      </c>
      <c r="C106" s="22">
        <v>125</v>
      </c>
      <c r="D106" s="7" t="str">
        <f t="shared" si="11"/>
        <v>N/A</v>
      </c>
      <c r="E106" s="22">
        <v>115</v>
      </c>
      <c r="F106" s="7" t="str">
        <f t="shared" si="12"/>
        <v>N/A</v>
      </c>
      <c r="G106" s="22">
        <v>1016</v>
      </c>
      <c r="H106" s="7" t="str">
        <f t="shared" si="13"/>
        <v>N/A</v>
      </c>
      <c r="I106" s="8">
        <v>-8</v>
      </c>
      <c r="J106" s="8">
        <v>783.5</v>
      </c>
      <c r="K106" s="25" t="s">
        <v>736</v>
      </c>
      <c r="L106" s="91" t="str">
        <f t="shared" si="14"/>
        <v>No</v>
      </c>
    </row>
    <row r="107" spans="1:12" ht="25" x14ac:dyDescent="0.25">
      <c r="A107" s="148" t="s">
        <v>1441</v>
      </c>
      <c r="B107" s="21" t="s">
        <v>213</v>
      </c>
      <c r="C107" s="26">
        <v>4907.7280000000001</v>
      </c>
      <c r="D107" s="7" t="str">
        <f t="shared" si="11"/>
        <v>N/A</v>
      </c>
      <c r="E107" s="26">
        <v>5325.1043478000001</v>
      </c>
      <c r="F107" s="7" t="str">
        <f t="shared" si="12"/>
        <v>N/A</v>
      </c>
      <c r="G107" s="26">
        <v>924.55708661000006</v>
      </c>
      <c r="H107" s="7" t="str">
        <f t="shared" si="13"/>
        <v>N/A</v>
      </c>
      <c r="I107" s="8">
        <v>8.5039999999999996</v>
      </c>
      <c r="J107" s="8">
        <v>-82.6</v>
      </c>
      <c r="K107" s="25" t="s">
        <v>736</v>
      </c>
      <c r="L107" s="91" t="str">
        <f t="shared" si="14"/>
        <v>No</v>
      </c>
    </row>
    <row r="108" spans="1:12" ht="25" x14ac:dyDescent="0.25">
      <c r="A108" s="148" t="s">
        <v>631</v>
      </c>
      <c r="B108" s="21" t="s">
        <v>213</v>
      </c>
      <c r="C108" s="26">
        <v>2153228</v>
      </c>
      <c r="D108" s="7" t="str">
        <f t="shared" si="11"/>
        <v>N/A</v>
      </c>
      <c r="E108" s="26">
        <v>1574719</v>
      </c>
      <c r="F108" s="7" t="str">
        <f t="shared" si="12"/>
        <v>N/A</v>
      </c>
      <c r="G108" s="26">
        <v>1641662</v>
      </c>
      <c r="H108" s="7" t="str">
        <f t="shared" si="13"/>
        <v>N/A</v>
      </c>
      <c r="I108" s="8">
        <v>-26.9</v>
      </c>
      <c r="J108" s="8">
        <v>4.2510000000000003</v>
      </c>
      <c r="K108" s="25" t="s">
        <v>736</v>
      </c>
      <c r="L108" s="91" t="str">
        <f t="shared" si="14"/>
        <v>Yes</v>
      </c>
    </row>
    <row r="109" spans="1:12" x14ac:dyDescent="0.25">
      <c r="A109" s="148" t="s">
        <v>632</v>
      </c>
      <c r="B109" s="21" t="s">
        <v>213</v>
      </c>
      <c r="C109" s="22">
        <v>4626</v>
      </c>
      <c r="D109" s="7" t="str">
        <f t="shared" si="11"/>
        <v>N/A</v>
      </c>
      <c r="E109" s="22">
        <v>2239</v>
      </c>
      <c r="F109" s="7" t="str">
        <f t="shared" si="12"/>
        <v>N/A</v>
      </c>
      <c r="G109" s="22">
        <v>2500</v>
      </c>
      <c r="H109" s="7" t="str">
        <f t="shared" si="13"/>
        <v>N/A</v>
      </c>
      <c r="I109" s="8">
        <v>-51.6</v>
      </c>
      <c r="J109" s="8">
        <v>11.66</v>
      </c>
      <c r="K109" s="25" t="s">
        <v>736</v>
      </c>
      <c r="L109" s="91" t="str">
        <f t="shared" si="14"/>
        <v>Yes</v>
      </c>
    </row>
    <row r="110" spans="1:12" ht="25" x14ac:dyDescent="0.25">
      <c r="A110" s="148" t="s">
        <v>1442</v>
      </c>
      <c r="B110" s="21" t="s">
        <v>213</v>
      </c>
      <c r="C110" s="26">
        <v>465.46217034</v>
      </c>
      <c r="D110" s="7" t="str">
        <f t="shared" si="11"/>
        <v>N/A</v>
      </c>
      <c r="E110" s="26">
        <v>703.31353282999999</v>
      </c>
      <c r="F110" s="7" t="str">
        <f t="shared" si="12"/>
        <v>N/A</v>
      </c>
      <c r="G110" s="26">
        <v>656.66480000000001</v>
      </c>
      <c r="H110" s="7" t="str">
        <f t="shared" si="13"/>
        <v>N/A</v>
      </c>
      <c r="I110" s="8">
        <v>51.1</v>
      </c>
      <c r="J110" s="8">
        <v>-6.63</v>
      </c>
      <c r="K110" s="25" t="s">
        <v>736</v>
      </c>
      <c r="L110" s="91" t="str">
        <f t="shared" si="14"/>
        <v>Yes</v>
      </c>
    </row>
    <row r="111" spans="1:12" x14ac:dyDescent="0.25">
      <c r="A111" s="148" t="s">
        <v>633</v>
      </c>
      <c r="B111" s="21" t="s">
        <v>213</v>
      </c>
      <c r="C111" s="26">
        <v>160606586</v>
      </c>
      <c r="D111" s="7" t="str">
        <f t="shared" si="11"/>
        <v>N/A</v>
      </c>
      <c r="E111" s="26">
        <v>164227509</v>
      </c>
      <c r="F111" s="7" t="str">
        <f t="shared" si="12"/>
        <v>N/A</v>
      </c>
      <c r="G111" s="26">
        <v>179028445</v>
      </c>
      <c r="H111" s="7" t="str">
        <f t="shared" si="13"/>
        <v>N/A</v>
      </c>
      <c r="I111" s="8">
        <v>2.2549999999999999</v>
      </c>
      <c r="J111" s="8">
        <v>9.0120000000000005</v>
      </c>
      <c r="K111" s="25" t="s">
        <v>736</v>
      </c>
      <c r="L111" s="91" t="str">
        <f t="shared" si="14"/>
        <v>Yes</v>
      </c>
    </row>
    <row r="112" spans="1:12" x14ac:dyDescent="0.25">
      <c r="A112" s="148" t="s">
        <v>634</v>
      </c>
      <c r="B112" s="21" t="s">
        <v>213</v>
      </c>
      <c r="C112" s="22">
        <v>15050</v>
      </c>
      <c r="D112" s="7" t="str">
        <f t="shared" si="11"/>
        <v>N/A</v>
      </c>
      <c r="E112" s="22">
        <v>15099</v>
      </c>
      <c r="F112" s="7" t="str">
        <f t="shared" si="12"/>
        <v>N/A</v>
      </c>
      <c r="G112" s="22">
        <v>15359</v>
      </c>
      <c r="H112" s="7" t="str">
        <f t="shared" si="13"/>
        <v>N/A</v>
      </c>
      <c r="I112" s="8">
        <v>0.3256</v>
      </c>
      <c r="J112" s="8">
        <v>1.722</v>
      </c>
      <c r="K112" s="25" t="s">
        <v>736</v>
      </c>
      <c r="L112" s="91" t="str">
        <f t="shared" si="14"/>
        <v>Yes</v>
      </c>
    </row>
    <row r="113" spans="1:12" x14ac:dyDescent="0.25">
      <c r="A113" s="148" t="s">
        <v>1443</v>
      </c>
      <c r="B113" s="21" t="s">
        <v>213</v>
      </c>
      <c r="C113" s="26">
        <v>10671.533953</v>
      </c>
      <c r="D113" s="7" t="str">
        <f t="shared" si="11"/>
        <v>N/A</v>
      </c>
      <c r="E113" s="26">
        <v>10876.714286</v>
      </c>
      <c r="F113" s="7" t="str">
        <f t="shared" si="12"/>
        <v>N/A</v>
      </c>
      <c r="G113" s="26">
        <v>11656.256592</v>
      </c>
      <c r="H113" s="7" t="str">
        <f t="shared" si="13"/>
        <v>N/A</v>
      </c>
      <c r="I113" s="8">
        <v>1.923</v>
      </c>
      <c r="J113" s="8">
        <v>7.1669999999999998</v>
      </c>
      <c r="K113" s="25" t="s">
        <v>736</v>
      </c>
      <c r="L113" s="91" t="str">
        <f t="shared" si="14"/>
        <v>Yes</v>
      </c>
    </row>
    <row r="114" spans="1:12" ht="25" x14ac:dyDescent="0.25">
      <c r="A114" s="148" t="s">
        <v>635</v>
      </c>
      <c r="B114" s="21" t="s">
        <v>213</v>
      </c>
      <c r="C114" s="26">
        <v>434229</v>
      </c>
      <c r="D114" s="7" t="str">
        <f t="shared" si="11"/>
        <v>N/A</v>
      </c>
      <c r="E114" s="26">
        <v>242493</v>
      </c>
      <c r="F114" s="7" t="str">
        <f t="shared" si="12"/>
        <v>N/A</v>
      </c>
      <c r="G114" s="26">
        <v>334295</v>
      </c>
      <c r="H114" s="7" t="str">
        <f t="shared" si="13"/>
        <v>N/A</v>
      </c>
      <c r="I114" s="8">
        <v>-44.2</v>
      </c>
      <c r="J114" s="8">
        <v>37.86</v>
      </c>
      <c r="K114" s="25" t="s">
        <v>736</v>
      </c>
      <c r="L114" s="91" t="str">
        <f>IF(J114="Div by 0", "N/A", IF(OR(J114="N/A",K114="N/A"),"N/A", IF(J114&gt;VALUE(MID(K114,1,2)), "No", IF(J114&lt;-1*VALUE(MID(K114,1,2)), "No", "Yes"))))</f>
        <v>No</v>
      </c>
    </row>
    <row r="115" spans="1:12" x14ac:dyDescent="0.25">
      <c r="A115" s="148" t="s">
        <v>636</v>
      </c>
      <c r="B115" s="21" t="s">
        <v>213</v>
      </c>
      <c r="C115" s="22">
        <v>3043</v>
      </c>
      <c r="D115" s="7" t="str">
        <f t="shared" si="11"/>
        <v>N/A</v>
      </c>
      <c r="E115" s="22">
        <v>1829</v>
      </c>
      <c r="F115" s="7" t="str">
        <f t="shared" si="12"/>
        <v>N/A</v>
      </c>
      <c r="G115" s="22">
        <v>2157</v>
      </c>
      <c r="H115" s="7" t="str">
        <f t="shared" si="13"/>
        <v>N/A</v>
      </c>
      <c r="I115" s="8">
        <v>-39.9</v>
      </c>
      <c r="J115" s="8">
        <v>17.93</v>
      </c>
      <c r="K115" s="25" t="s">
        <v>736</v>
      </c>
      <c r="L115" s="91" t="str">
        <f t="shared" ref="L115:L119" si="15">IF(J115="Div by 0", "N/A", IF(OR(J115="N/A",K115="N/A"),"N/A", IF(J115&gt;VALUE(MID(K115,1,2)), "No", IF(J115&lt;-1*VALUE(MID(K115,1,2)), "No", "Yes"))))</f>
        <v>Yes</v>
      </c>
    </row>
    <row r="116" spans="1:12" ht="25" x14ac:dyDescent="0.25">
      <c r="A116" s="148" t="s">
        <v>1444</v>
      </c>
      <c r="B116" s="21" t="s">
        <v>213</v>
      </c>
      <c r="C116" s="26">
        <v>142.69766677999999</v>
      </c>
      <c r="D116" s="7" t="str">
        <f t="shared" si="11"/>
        <v>N/A</v>
      </c>
      <c r="E116" s="26">
        <v>132.58228539999999</v>
      </c>
      <c r="F116" s="7" t="str">
        <f t="shared" si="12"/>
        <v>N/A</v>
      </c>
      <c r="G116" s="26">
        <v>154.98145572999999</v>
      </c>
      <c r="H116" s="7" t="str">
        <f t="shared" si="13"/>
        <v>N/A</v>
      </c>
      <c r="I116" s="8">
        <v>-7.09</v>
      </c>
      <c r="J116" s="8">
        <v>16.89</v>
      </c>
      <c r="K116" s="25" t="s">
        <v>736</v>
      </c>
      <c r="L116" s="91" t="str">
        <f t="shared" si="15"/>
        <v>Yes</v>
      </c>
    </row>
    <row r="117" spans="1:12" ht="25" x14ac:dyDescent="0.25">
      <c r="A117" s="148" t="s">
        <v>637</v>
      </c>
      <c r="B117" s="21" t="s">
        <v>213</v>
      </c>
      <c r="C117" s="26">
        <v>228735</v>
      </c>
      <c r="D117" s="7" t="str">
        <f t="shared" si="11"/>
        <v>N/A</v>
      </c>
      <c r="E117" s="26">
        <v>241589</v>
      </c>
      <c r="F117" s="7" t="str">
        <f t="shared" si="12"/>
        <v>N/A</v>
      </c>
      <c r="G117" s="26">
        <v>369887</v>
      </c>
      <c r="H117" s="7" t="str">
        <f t="shared" si="13"/>
        <v>N/A</v>
      </c>
      <c r="I117" s="8">
        <v>5.62</v>
      </c>
      <c r="J117" s="8">
        <v>53.11</v>
      </c>
      <c r="K117" s="25" t="s">
        <v>736</v>
      </c>
      <c r="L117" s="91" t="str">
        <f t="shared" si="15"/>
        <v>No</v>
      </c>
    </row>
    <row r="118" spans="1:12" x14ac:dyDescent="0.25">
      <c r="A118" s="148" t="s">
        <v>638</v>
      </c>
      <c r="B118" s="21" t="s">
        <v>213</v>
      </c>
      <c r="C118" s="22">
        <v>65</v>
      </c>
      <c r="D118" s="7" t="str">
        <f t="shared" si="11"/>
        <v>N/A</v>
      </c>
      <c r="E118" s="22">
        <v>64</v>
      </c>
      <c r="F118" s="7" t="str">
        <f t="shared" si="12"/>
        <v>N/A</v>
      </c>
      <c r="G118" s="22">
        <v>70</v>
      </c>
      <c r="H118" s="7" t="str">
        <f t="shared" si="13"/>
        <v>N/A</v>
      </c>
      <c r="I118" s="8">
        <v>-1.54</v>
      </c>
      <c r="J118" s="8">
        <v>9.375</v>
      </c>
      <c r="K118" s="25" t="s">
        <v>736</v>
      </c>
      <c r="L118" s="91" t="str">
        <f t="shared" si="15"/>
        <v>Yes</v>
      </c>
    </row>
    <row r="119" spans="1:12" ht="25" x14ac:dyDescent="0.25">
      <c r="A119" s="148" t="s">
        <v>1445</v>
      </c>
      <c r="B119" s="21" t="s">
        <v>213</v>
      </c>
      <c r="C119" s="26">
        <v>3519</v>
      </c>
      <c r="D119" s="7" t="str">
        <f t="shared" si="11"/>
        <v>N/A</v>
      </c>
      <c r="E119" s="26">
        <v>3774.828125</v>
      </c>
      <c r="F119" s="7" t="str">
        <f t="shared" si="12"/>
        <v>N/A</v>
      </c>
      <c r="G119" s="26">
        <v>5284.1</v>
      </c>
      <c r="H119" s="7" t="str">
        <f t="shared" si="13"/>
        <v>N/A</v>
      </c>
      <c r="I119" s="8">
        <v>7.27</v>
      </c>
      <c r="J119" s="8">
        <v>39.979999999999997</v>
      </c>
      <c r="K119" s="25" t="s">
        <v>736</v>
      </c>
      <c r="L119" s="91" t="str">
        <f t="shared" si="15"/>
        <v>No</v>
      </c>
    </row>
    <row r="120" spans="1:12" ht="25" x14ac:dyDescent="0.25">
      <c r="A120" s="148" t="s">
        <v>639</v>
      </c>
      <c r="B120" s="21" t="s">
        <v>213</v>
      </c>
      <c r="C120" s="26">
        <v>115800774</v>
      </c>
      <c r="D120" s="7" t="str">
        <f t="shared" si="11"/>
        <v>N/A</v>
      </c>
      <c r="E120" s="26">
        <v>43964658</v>
      </c>
      <c r="F120" s="7" t="str">
        <f t="shared" si="12"/>
        <v>N/A</v>
      </c>
      <c r="G120" s="26">
        <v>30280491</v>
      </c>
      <c r="H120" s="7" t="str">
        <f t="shared" si="13"/>
        <v>N/A</v>
      </c>
      <c r="I120" s="8">
        <v>-62</v>
      </c>
      <c r="J120" s="8">
        <v>-31.1</v>
      </c>
      <c r="K120" s="25" t="s">
        <v>736</v>
      </c>
      <c r="L120" s="91" t="str">
        <f t="shared" ref="L120:L131" si="16">IF(J120="Div by 0", "N/A", IF(K120="N/A","N/A", IF(J120&gt;VALUE(MID(K120,1,2)), "No", IF(J120&lt;-1*VALUE(MID(K120,1,2)), "No", "Yes"))))</f>
        <v>No</v>
      </c>
    </row>
    <row r="121" spans="1:12" x14ac:dyDescent="0.25">
      <c r="A121" s="148" t="s">
        <v>640</v>
      </c>
      <c r="B121" s="21" t="s">
        <v>213</v>
      </c>
      <c r="C121" s="22">
        <v>85353</v>
      </c>
      <c r="D121" s="7" t="str">
        <f t="shared" si="11"/>
        <v>N/A</v>
      </c>
      <c r="E121" s="22">
        <v>39286</v>
      </c>
      <c r="F121" s="7" t="str">
        <f t="shared" si="12"/>
        <v>N/A</v>
      </c>
      <c r="G121" s="22">
        <v>37620</v>
      </c>
      <c r="H121" s="7" t="str">
        <f t="shared" si="13"/>
        <v>N/A</v>
      </c>
      <c r="I121" s="8">
        <v>-54</v>
      </c>
      <c r="J121" s="8">
        <v>-4.24</v>
      </c>
      <c r="K121" s="25" t="s">
        <v>736</v>
      </c>
      <c r="L121" s="91" t="str">
        <f t="shared" si="16"/>
        <v>Yes</v>
      </c>
    </row>
    <row r="122" spans="1:12" ht="25" x14ac:dyDescent="0.25">
      <c r="A122" s="148" t="s">
        <v>1446</v>
      </c>
      <c r="B122" s="21" t="s">
        <v>213</v>
      </c>
      <c r="C122" s="26">
        <v>1356.727637</v>
      </c>
      <c r="D122" s="7" t="str">
        <f t="shared" si="11"/>
        <v>N/A</v>
      </c>
      <c r="E122" s="26">
        <v>1119.0922466</v>
      </c>
      <c r="F122" s="7" t="str">
        <f t="shared" si="12"/>
        <v>N/A</v>
      </c>
      <c r="G122" s="26">
        <v>804.90406699000005</v>
      </c>
      <c r="H122" s="7" t="str">
        <f t="shared" si="13"/>
        <v>N/A</v>
      </c>
      <c r="I122" s="8">
        <v>-17.5</v>
      </c>
      <c r="J122" s="8">
        <v>-28.1</v>
      </c>
      <c r="K122" s="25" t="s">
        <v>736</v>
      </c>
      <c r="L122" s="91" t="str">
        <f t="shared" si="16"/>
        <v>Yes</v>
      </c>
    </row>
    <row r="123" spans="1:12" ht="25" x14ac:dyDescent="0.25">
      <c r="A123" s="148" t="s">
        <v>641</v>
      </c>
      <c r="B123" s="21" t="s">
        <v>213</v>
      </c>
      <c r="C123" s="26">
        <v>3279209</v>
      </c>
      <c r="D123" s="7" t="str">
        <f t="shared" ref="D123:D131" si="17">IF($B123="N/A","N/A",IF(C123&gt;10,"No",IF(C123&lt;-10,"No","Yes")))</f>
        <v>N/A</v>
      </c>
      <c r="E123" s="26">
        <v>14051060</v>
      </c>
      <c r="F123" s="7" t="str">
        <f t="shared" ref="F123:F131" si="18">IF($B123="N/A","N/A",IF(E123&gt;10,"No",IF(E123&lt;-10,"No","Yes")))</f>
        <v>N/A</v>
      </c>
      <c r="G123" s="26">
        <v>12937539</v>
      </c>
      <c r="H123" s="7" t="str">
        <f t="shared" ref="H123:H131" si="19">IF($B123="N/A","N/A",IF(G123&gt;10,"No",IF(G123&lt;-10,"No","Yes")))</f>
        <v>N/A</v>
      </c>
      <c r="I123" s="8">
        <v>328.5</v>
      </c>
      <c r="J123" s="8">
        <v>-7.92</v>
      </c>
      <c r="K123" s="25" t="s">
        <v>736</v>
      </c>
      <c r="L123" s="91" t="str">
        <f t="shared" si="16"/>
        <v>Yes</v>
      </c>
    </row>
    <row r="124" spans="1:12" x14ac:dyDescent="0.25">
      <c r="A124" s="148" t="s">
        <v>642</v>
      </c>
      <c r="B124" s="21" t="s">
        <v>213</v>
      </c>
      <c r="C124" s="22">
        <v>162</v>
      </c>
      <c r="D124" s="7" t="str">
        <f t="shared" si="17"/>
        <v>N/A</v>
      </c>
      <c r="E124" s="22">
        <v>1131</v>
      </c>
      <c r="F124" s="7" t="str">
        <f t="shared" si="18"/>
        <v>N/A</v>
      </c>
      <c r="G124" s="22">
        <v>1116</v>
      </c>
      <c r="H124" s="7" t="str">
        <f t="shared" si="19"/>
        <v>N/A</v>
      </c>
      <c r="I124" s="8">
        <v>598.1</v>
      </c>
      <c r="J124" s="8">
        <v>-1.33</v>
      </c>
      <c r="K124" s="25" t="s">
        <v>736</v>
      </c>
      <c r="L124" s="91" t="str">
        <f t="shared" si="16"/>
        <v>Yes</v>
      </c>
    </row>
    <row r="125" spans="1:12" ht="25" x14ac:dyDescent="0.25">
      <c r="A125" s="148" t="s">
        <v>1447</v>
      </c>
      <c r="B125" s="21" t="s">
        <v>213</v>
      </c>
      <c r="C125" s="26">
        <v>20242.030864</v>
      </c>
      <c r="D125" s="7" t="str">
        <f t="shared" si="17"/>
        <v>N/A</v>
      </c>
      <c r="E125" s="26">
        <v>12423.57206</v>
      </c>
      <c r="F125" s="7" t="str">
        <f t="shared" si="18"/>
        <v>N/A</v>
      </c>
      <c r="G125" s="26">
        <v>11592.776882</v>
      </c>
      <c r="H125" s="7" t="str">
        <f t="shared" si="19"/>
        <v>N/A</v>
      </c>
      <c r="I125" s="8">
        <v>-38.6</v>
      </c>
      <c r="J125" s="8">
        <v>-6.69</v>
      </c>
      <c r="K125" s="25" t="s">
        <v>736</v>
      </c>
      <c r="L125" s="91" t="str">
        <f t="shared" si="16"/>
        <v>Yes</v>
      </c>
    </row>
    <row r="126" spans="1:12" ht="25" x14ac:dyDescent="0.25">
      <c r="A126" s="148" t="s">
        <v>643</v>
      </c>
      <c r="B126" s="21" t="s">
        <v>213</v>
      </c>
      <c r="C126" s="26">
        <v>10701538</v>
      </c>
      <c r="D126" s="7" t="str">
        <f t="shared" si="17"/>
        <v>N/A</v>
      </c>
      <c r="E126" s="26">
        <v>6185009</v>
      </c>
      <c r="F126" s="7" t="str">
        <f t="shared" si="18"/>
        <v>N/A</v>
      </c>
      <c r="G126" s="26">
        <v>5225555</v>
      </c>
      <c r="H126" s="7" t="str">
        <f t="shared" si="19"/>
        <v>N/A</v>
      </c>
      <c r="I126" s="8">
        <v>-42.2</v>
      </c>
      <c r="J126" s="8">
        <v>-15.5</v>
      </c>
      <c r="K126" s="25" t="s">
        <v>736</v>
      </c>
      <c r="L126" s="91" t="str">
        <f t="shared" si="16"/>
        <v>Yes</v>
      </c>
    </row>
    <row r="127" spans="1:12" x14ac:dyDescent="0.25">
      <c r="A127" s="148" t="s">
        <v>644</v>
      </c>
      <c r="B127" s="21" t="s">
        <v>213</v>
      </c>
      <c r="C127" s="22">
        <v>8684</v>
      </c>
      <c r="D127" s="7" t="str">
        <f t="shared" si="17"/>
        <v>N/A</v>
      </c>
      <c r="E127" s="22">
        <v>5702</v>
      </c>
      <c r="F127" s="7" t="str">
        <f t="shared" si="18"/>
        <v>N/A</v>
      </c>
      <c r="G127" s="22">
        <v>5387</v>
      </c>
      <c r="H127" s="7" t="str">
        <f t="shared" si="19"/>
        <v>N/A</v>
      </c>
      <c r="I127" s="8">
        <v>-34.299999999999997</v>
      </c>
      <c r="J127" s="8">
        <v>-5.52</v>
      </c>
      <c r="K127" s="25" t="s">
        <v>736</v>
      </c>
      <c r="L127" s="91" t="str">
        <f t="shared" si="16"/>
        <v>Yes</v>
      </c>
    </row>
    <row r="128" spans="1:12" ht="25" x14ac:dyDescent="0.25">
      <c r="A128" s="148" t="s">
        <v>1448</v>
      </c>
      <c r="B128" s="21" t="s">
        <v>213</v>
      </c>
      <c r="C128" s="26">
        <v>1232.3281898</v>
      </c>
      <c r="D128" s="7" t="str">
        <f t="shared" si="17"/>
        <v>N/A</v>
      </c>
      <c r="E128" s="26">
        <v>1084.7086987</v>
      </c>
      <c r="F128" s="7" t="str">
        <f t="shared" si="18"/>
        <v>N/A</v>
      </c>
      <c r="G128" s="26">
        <v>970.03062928999998</v>
      </c>
      <c r="H128" s="7" t="str">
        <f t="shared" si="19"/>
        <v>N/A</v>
      </c>
      <c r="I128" s="8">
        <v>-12</v>
      </c>
      <c r="J128" s="8">
        <v>-10.6</v>
      </c>
      <c r="K128" s="25" t="s">
        <v>736</v>
      </c>
      <c r="L128" s="91" t="str">
        <f t="shared" si="16"/>
        <v>Yes</v>
      </c>
    </row>
    <row r="129" spans="1:12" ht="25" x14ac:dyDescent="0.25">
      <c r="A129" s="148" t="s">
        <v>645</v>
      </c>
      <c r="B129" s="21" t="s">
        <v>213</v>
      </c>
      <c r="C129" s="26">
        <v>86724600</v>
      </c>
      <c r="D129" s="7" t="str">
        <f t="shared" si="17"/>
        <v>N/A</v>
      </c>
      <c r="E129" s="26">
        <v>26875637</v>
      </c>
      <c r="F129" s="7" t="str">
        <f t="shared" si="18"/>
        <v>N/A</v>
      </c>
      <c r="G129" s="26">
        <v>28639106</v>
      </c>
      <c r="H129" s="7" t="str">
        <f t="shared" si="19"/>
        <v>N/A</v>
      </c>
      <c r="I129" s="8">
        <v>-69</v>
      </c>
      <c r="J129" s="8">
        <v>6.5620000000000003</v>
      </c>
      <c r="K129" s="25" t="s">
        <v>736</v>
      </c>
      <c r="L129" s="91" t="str">
        <f t="shared" si="16"/>
        <v>Yes</v>
      </c>
    </row>
    <row r="130" spans="1:12" x14ac:dyDescent="0.25">
      <c r="A130" s="148" t="s">
        <v>646</v>
      </c>
      <c r="B130" s="21" t="s">
        <v>213</v>
      </c>
      <c r="C130" s="22">
        <v>15713</v>
      </c>
      <c r="D130" s="7" t="str">
        <f t="shared" si="17"/>
        <v>N/A</v>
      </c>
      <c r="E130" s="22">
        <v>2216</v>
      </c>
      <c r="F130" s="7" t="str">
        <f t="shared" si="18"/>
        <v>N/A</v>
      </c>
      <c r="G130" s="22">
        <v>2150</v>
      </c>
      <c r="H130" s="7" t="str">
        <f t="shared" si="19"/>
        <v>N/A</v>
      </c>
      <c r="I130" s="8">
        <v>-85.9</v>
      </c>
      <c r="J130" s="8">
        <v>-2.98</v>
      </c>
      <c r="K130" s="25" t="s">
        <v>736</v>
      </c>
      <c r="L130" s="91" t="str">
        <f t="shared" si="16"/>
        <v>Yes</v>
      </c>
    </row>
    <row r="131" spans="1:12" ht="25" x14ac:dyDescent="0.25">
      <c r="A131" s="148" t="s">
        <v>1449</v>
      </c>
      <c r="B131" s="21" t="s">
        <v>213</v>
      </c>
      <c r="C131" s="26">
        <v>5519.2897601000004</v>
      </c>
      <c r="D131" s="7" t="str">
        <f t="shared" si="17"/>
        <v>N/A</v>
      </c>
      <c r="E131" s="26">
        <v>12127.995036</v>
      </c>
      <c r="F131" s="7" t="str">
        <f t="shared" si="18"/>
        <v>N/A</v>
      </c>
      <c r="G131" s="26">
        <v>13320.514418999999</v>
      </c>
      <c r="H131" s="7" t="str">
        <f t="shared" si="19"/>
        <v>N/A</v>
      </c>
      <c r="I131" s="8">
        <v>119.7</v>
      </c>
      <c r="J131" s="8">
        <v>9.8330000000000002</v>
      </c>
      <c r="K131" s="25" t="s">
        <v>736</v>
      </c>
      <c r="L131" s="91" t="str">
        <f t="shared" si="16"/>
        <v>Yes</v>
      </c>
    </row>
    <row r="132" spans="1:12" x14ac:dyDescent="0.25">
      <c r="A132" s="148" t="s">
        <v>1450</v>
      </c>
      <c r="B132" s="21" t="s">
        <v>213</v>
      </c>
      <c r="C132" s="26">
        <v>123.47601754999999</v>
      </c>
      <c r="D132" s="7" t="str">
        <f t="shared" ref="D132:D143" si="20">IF($B132="N/A","N/A",IF(C132&gt;10,"No",IF(C132&lt;-10,"No","Yes")))</f>
        <v>N/A</v>
      </c>
      <c r="E132" s="26">
        <v>83.497846668999998</v>
      </c>
      <c r="F132" s="7" t="str">
        <f t="shared" ref="F132:F143" si="21">IF($B132="N/A","N/A",IF(E132&gt;10,"No",IF(E132&lt;-10,"No","Yes")))</f>
        <v>N/A</v>
      </c>
      <c r="G132" s="26">
        <v>98.024033308</v>
      </c>
      <c r="H132" s="7" t="str">
        <f t="shared" ref="H132:H143" si="22">IF($B132="N/A","N/A",IF(G132&gt;10,"No",IF(G132&lt;-10,"No","Yes")))</f>
        <v>N/A</v>
      </c>
      <c r="I132" s="8">
        <v>-32.4</v>
      </c>
      <c r="J132" s="8">
        <v>17.399999999999999</v>
      </c>
      <c r="K132" s="25" t="s">
        <v>736</v>
      </c>
      <c r="L132" s="91" t="str">
        <f t="shared" ref="L132:L143" si="23">IF(J132="Div by 0", "N/A", IF(K132="N/A","N/A", IF(J132&gt;VALUE(MID(K132,1,2)), "No", IF(J132&lt;-1*VALUE(MID(K132,1,2)), "No", "Yes"))))</f>
        <v>Yes</v>
      </c>
    </row>
    <row r="133" spans="1:12" x14ac:dyDescent="0.25">
      <c r="A133" s="148" t="s">
        <v>1451</v>
      </c>
      <c r="B133" s="21" t="s">
        <v>213</v>
      </c>
      <c r="C133" s="26">
        <v>76.555283294999995</v>
      </c>
      <c r="D133" s="7" t="str">
        <f t="shared" si="20"/>
        <v>N/A</v>
      </c>
      <c r="E133" s="26">
        <v>56.676252437999999</v>
      </c>
      <c r="F133" s="7" t="str">
        <f t="shared" si="21"/>
        <v>N/A</v>
      </c>
      <c r="G133" s="26">
        <v>80.821008595999999</v>
      </c>
      <c r="H133" s="7" t="str">
        <f t="shared" si="22"/>
        <v>N/A</v>
      </c>
      <c r="I133" s="8">
        <v>-26</v>
      </c>
      <c r="J133" s="8">
        <v>42.6</v>
      </c>
      <c r="K133" s="25" t="s">
        <v>736</v>
      </c>
      <c r="L133" s="91" t="str">
        <f t="shared" si="23"/>
        <v>No</v>
      </c>
    </row>
    <row r="134" spans="1:12" x14ac:dyDescent="0.25">
      <c r="A134" s="148" t="s">
        <v>1452</v>
      </c>
      <c r="B134" s="21" t="s">
        <v>213</v>
      </c>
      <c r="C134" s="26">
        <v>217.16945154000001</v>
      </c>
      <c r="D134" s="7" t="str">
        <f t="shared" si="20"/>
        <v>N/A</v>
      </c>
      <c r="E134" s="26">
        <v>132.29830777000001</v>
      </c>
      <c r="F134" s="7" t="str">
        <f t="shared" si="21"/>
        <v>N/A</v>
      </c>
      <c r="G134" s="26">
        <v>131.23640447</v>
      </c>
      <c r="H134" s="7" t="str">
        <f t="shared" si="22"/>
        <v>N/A</v>
      </c>
      <c r="I134" s="8">
        <v>-39.1</v>
      </c>
      <c r="J134" s="8">
        <v>-0.80300000000000005</v>
      </c>
      <c r="K134" s="25" t="s">
        <v>736</v>
      </c>
      <c r="L134" s="91" t="str">
        <f t="shared" si="23"/>
        <v>Yes</v>
      </c>
    </row>
    <row r="135" spans="1:12" x14ac:dyDescent="0.25">
      <c r="A135" s="148" t="s">
        <v>1453</v>
      </c>
      <c r="B135" s="21" t="s">
        <v>213</v>
      </c>
      <c r="C135" s="26">
        <v>8545.3255589</v>
      </c>
      <c r="D135" s="7" t="str">
        <f t="shared" si="20"/>
        <v>N/A</v>
      </c>
      <c r="E135" s="26">
        <v>11704.872982999999</v>
      </c>
      <c r="F135" s="7" t="str">
        <f t="shared" si="21"/>
        <v>N/A</v>
      </c>
      <c r="G135" s="26">
        <v>12106.328566</v>
      </c>
      <c r="H135" s="7" t="str">
        <f t="shared" si="22"/>
        <v>N/A</v>
      </c>
      <c r="I135" s="8">
        <v>36.97</v>
      </c>
      <c r="J135" s="8">
        <v>3.43</v>
      </c>
      <c r="K135" s="25" t="s">
        <v>736</v>
      </c>
      <c r="L135" s="91" t="str">
        <f t="shared" si="23"/>
        <v>Yes</v>
      </c>
    </row>
    <row r="136" spans="1:12" x14ac:dyDescent="0.25">
      <c r="A136" s="148" t="s">
        <v>1454</v>
      </c>
      <c r="B136" s="21" t="s">
        <v>213</v>
      </c>
      <c r="C136" s="26">
        <v>8385.9613919999993</v>
      </c>
      <c r="D136" s="7" t="str">
        <f t="shared" si="20"/>
        <v>N/A</v>
      </c>
      <c r="E136" s="26">
        <v>12002.529277</v>
      </c>
      <c r="F136" s="7" t="str">
        <f t="shared" si="21"/>
        <v>N/A</v>
      </c>
      <c r="G136" s="26">
        <v>12508.025663</v>
      </c>
      <c r="H136" s="7" t="str">
        <f t="shared" si="22"/>
        <v>N/A</v>
      </c>
      <c r="I136" s="8">
        <v>43.13</v>
      </c>
      <c r="J136" s="8">
        <v>4.2119999999999997</v>
      </c>
      <c r="K136" s="25" t="s">
        <v>736</v>
      </c>
      <c r="L136" s="91" t="str">
        <f t="shared" si="23"/>
        <v>Yes</v>
      </c>
    </row>
    <row r="137" spans="1:12" x14ac:dyDescent="0.25">
      <c r="A137" s="148" t="s">
        <v>1455</v>
      </c>
      <c r="B137" s="21" t="s">
        <v>213</v>
      </c>
      <c r="C137" s="26">
        <v>9018.4799007000001</v>
      </c>
      <c r="D137" s="7" t="str">
        <f t="shared" si="20"/>
        <v>N/A</v>
      </c>
      <c r="E137" s="26">
        <v>11257.782923999999</v>
      </c>
      <c r="F137" s="7" t="str">
        <f t="shared" si="21"/>
        <v>N/A</v>
      </c>
      <c r="G137" s="26">
        <v>11495.96639</v>
      </c>
      <c r="H137" s="7" t="str">
        <f t="shared" si="22"/>
        <v>N/A</v>
      </c>
      <c r="I137" s="8">
        <v>24.83</v>
      </c>
      <c r="J137" s="8">
        <v>2.1160000000000001</v>
      </c>
      <c r="K137" s="25" t="s">
        <v>736</v>
      </c>
      <c r="L137" s="91" t="str">
        <f t="shared" si="23"/>
        <v>Yes</v>
      </c>
    </row>
    <row r="138" spans="1:12" x14ac:dyDescent="0.25">
      <c r="A138" s="148" t="s">
        <v>1456</v>
      </c>
      <c r="B138" s="21" t="s">
        <v>213</v>
      </c>
      <c r="C138" s="26">
        <v>108.00678949</v>
      </c>
      <c r="D138" s="7" t="str">
        <f t="shared" si="20"/>
        <v>N/A</v>
      </c>
      <c r="E138" s="26">
        <v>79.470458334</v>
      </c>
      <c r="F138" s="7" t="str">
        <f t="shared" si="21"/>
        <v>N/A</v>
      </c>
      <c r="G138" s="26">
        <v>54.168203267000003</v>
      </c>
      <c r="H138" s="7" t="str">
        <f t="shared" si="22"/>
        <v>N/A</v>
      </c>
      <c r="I138" s="8">
        <v>-26.4</v>
      </c>
      <c r="J138" s="8">
        <v>-31.8</v>
      </c>
      <c r="K138" s="25" t="s">
        <v>736</v>
      </c>
      <c r="L138" s="91" t="str">
        <f t="shared" si="23"/>
        <v>No</v>
      </c>
    </row>
    <row r="139" spans="1:12" x14ac:dyDescent="0.25">
      <c r="A139" s="148" t="s">
        <v>1457</v>
      </c>
      <c r="B139" s="21" t="s">
        <v>213</v>
      </c>
      <c r="C139" s="26">
        <v>74.770631068</v>
      </c>
      <c r="D139" s="7" t="str">
        <f t="shared" si="20"/>
        <v>N/A</v>
      </c>
      <c r="E139" s="26">
        <v>57.417577764000001</v>
      </c>
      <c r="F139" s="7" t="str">
        <f t="shared" si="21"/>
        <v>N/A</v>
      </c>
      <c r="G139" s="26">
        <v>31.208850541</v>
      </c>
      <c r="H139" s="7" t="str">
        <f t="shared" si="22"/>
        <v>N/A</v>
      </c>
      <c r="I139" s="8">
        <v>-23.2</v>
      </c>
      <c r="J139" s="8">
        <v>-45.6</v>
      </c>
      <c r="K139" s="25" t="s">
        <v>736</v>
      </c>
      <c r="L139" s="91" t="str">
        <f t="shared" si="23"/>
        <v>No</v>
      </c>
    </row>
    <row r="140" spans="1:12" x14ac:dyDescent="0.25">
      <c r="A140" s="148" t="s">
        <v>1458</v>
      </c>
      <c r="B140" s="21" t="s">
        <v>213</v>
      </c>
      <c r="C140" s="26">
        <v>172.82393246999999</v>
      </c>
      <c r="D140" s="7" t="str">
        <f t="shared" si="20"/>
        <v>N/A</v>
      </c>
      <c r="E140" s="26">
        <v>121.87453360000001</v>
      </c>
      <c r="F140" s="7" t="str">
        <f t="shared" si="21"/>
        <v>N/A</v>
      </c>
      <c r="G140" s="26">
        <v>96.667194809999998</v>
      </c>
      <c r="H140" s="7" t="str">
        <f t="shared" si="22"/>
        <v>N/A</v>
      </c>
      <c r="I140" s="8">
        <v>-29.5</v>
      </c>
      <c r="J140" s="8">
        <v>-20.7</v>
      </c>
      <c r="K140" s="25" t="s">
        <v>736</v>
      </c>
      <c r="L140" s="91" t="str">
        <f t="shared" si="23"/>
        <v>Yes</v>
      </c>
    </row>
    <row r="141" spans="1:12" x14ac:dyDescent="0.25">
      <c r="A141" s="148" t="s">
        <v>1459</v>
      </c>
      <c r="B141" s="21" t="s">
        <v>213</v>
      </c>
      <c r="C141" s="26">
        <v>6689.2142868000001</v>
      </c>
      <c r="D141" s="7" t="str">
        <f t="shared" si="20"/>
        <v>N/A</v>
      </c>
      <c r="E141" s="26">
        <v>6062.6566516000003</v>
      </c>
      <c r="F141" s="7" t="str">
        <f t="shared" si="21"/>
        <v>N/A</v>
      </c>
      <c r="G141" s="26">
        <v>6329.5484743999996</v>
      </c>
      <c r="H141" s="7" t="str">
        <f t="shared" si="22"/>
        <v>N/A</v>
      </c>
      <c r="I141" s="8">
        <v>-9.3699999999999992</v>
      </c>
      <c r="J141" s="8">
        <v>4.4020000000000001</v>
      </c>
      <c r="K141" s="25" t="s">
        <v>736</v>
      </c>
      <c r="L141" s="91" t="str">
        <f t="shared" si="23"/>
        <v>Yes</v>
      </c>
    </row>
    <row r="142" spans="1:12" x14ac:dyDescent="0.25">
      <c r="A142" s="148" t="s">
        <v>1460</v>
      </c>
      <c r="B142" s="21" t="s">
        <v>213</v>
      </c>
      <c r="C142" s="26">
        <v>5870.7751102000002</v>
      </c>
      <c r="D142" s="7" t="str">
        <f t="shared" si="20"/>
        <v>N/A</v>
      </c>
      <c r="E142" s="26">
        <v>4518.4428575000002</v>
      </c>
      <c r="F142" s="7" t="str">
        <f t="shared" si="21"/>
        <v>N/A</v>
      </c>
      <c r="G142" s="26">
        <v>4681.6163152999998</v>
      </c>
      <c r="H142" s="7" t="str">
        <f t="shared" si="22"/>
        <v>N/A</v>
      </c>
      <c r="I142" s="8">
        <v>-23</v>
      </c>
      <c r="J142" s="8">
        <v>3.6110000000000002</v>
      </c>
      <c r="K142" s="25" t="s">
        <v>736</v>
      </c>
      <c r="L142" s="91" t="str">
        <f t="shared" si="23"/>
        <v>Yes</v>
      </c>
    </row>
    <row r="143" spans="1:12" x14ac:dyDescent="0.25">
      <c r="A143" s="148" t="s">
        <v>1461</v>
      </c>
      <c r="B143" s="21" t="s">
        <v>213</v>
      </c>
      <c r="C143" s="26">
        <v>8547.4128072999993</v>
      </c>
      <c r="D143" s="7" t="str">
        <f t="shared" si="20"/>
        <v>N/A</v>
      </c>
      <c r="E143" s="26">
        <v>9144.4249299999992</v>
      </c>
      <c r="F143" s="7" t="str">
        <f t="shared" si="21"/>
        <v>N/A</v>
      </c>
      <c r="G143" s="26">
        <v>9543.0922962000004</v>
      </c>
      <c r="H143" s="7" t="str">
        <f t="shared" si="22"/>
        <v>N/A</v>
      </c>
      <c r="I143" s="8">
        <v>6.9850000000000003</v>
      </c>
      <c r="J143" s="8">
        <v>4.3600000000000003</v>
      </c>
      <c r="K143" s="25" t="s">
        <v>736</v>
      </c>
      <c r="L143" s="91" t="str">
        <f t="shared" si="23"/>
        <v>Yes</v>
      </c>
    </row>
    <row r="144" spans="1:12" x14ac:dyDescent="0.25">
      <c r="A144" s="148" t="s">
        <v>89</v>
      </c>
      <c r="B144" s="21" t="s">
        <v>213</v>
      </c>
      <c r="C144" s="4">
        <v>5.6368367376000004</v>
      </c>
      <c r="D144" s="7" t="str">
        <f t="shared" ref="D144:D161" si="24">IF($B144="N/A","N/A",IF(C144&gt;10,"No",IF(C144&lt;-10,"No","Yes")))</f>
        <v>N/A</v>
      </c>
      <c r="E144" s="4">
        <v>4.7766712638</v>
      </c>
      <c r="F144" s="7" t="str">
        <f t="shared" ref="F144:F161" si="25">IF($B144="N/A","N/A",IF(E144&gt;10,"No",IF(E144&lt;-10,"No","Yes")))</f>
        <v>N/A</v>
      </c>
      <c r="G144" s="4">
        <v>5.6645670973</v>
      </c>
      <c r="H144" s="7" t="str">
        <f t="shared" ref="H144:H161" si="26">IF($B144="N/A","N/A",IF(G144&gt;10,"No",IF(G144&lt;-10,"No","Yes")))</f>
        <v>N/A</v>
      </c>
      <c r="I144" s="8">
        <v>-15.3</v>
      </c>
      <c r="J144" s="8">
        <v>18.59</v>
      </c>
      <c r="K144" s="25" t="s">
        <v>736</v>
      </c>
      <c r="L144" s="91" t="str">
        <f t="shared" ref="L144:L161" si="27">IF(J144="Div by 0", "N/A", IF(K144="N/A","N/A", IF(J144&gt;VALUE(MID(K144,1,2)), "No", IF(J144&lt;-1*VALUE(MID(K144,1,2)), "No", "Yes"))))</f>
        <v>Yes</v>
      </c>
    </row>
    <row r="145" spans="1:12" x14ac:dyDescent="0.25">
      <c r="A145" s="148" t="s">
        <v>475</v>
      </c>
      <c r="B145" s="21" t="s">
        <v>213</v>
      </c>
      <c r="C145" s="4">
        <v>5.5232342695999996</v>
      </c>
      <c r="D145" s="7" t="str">
        <f t="shared" si="24"/>
        <v>N/A</v>
      </c>
      <c r="E145" s="4">
        <v>4.944307566</v>
      </c>
      <c r="F145" s="7" t="str">
        <f t="shared" si="25"/>
        <v>N/A</v>
      </c>
      <c r="G145" s="4">
        <v>6.0247736706000001</v>
      </c>
      <c r="H145" s="7" t="str">
        <f t="shared" si="26"/>
        <v>N/A</v>
      </c>
      <c r="I145" s="8">
        <v>-10.5</v>
      </c>
      <c r="J145" s="8">
        <v>21.85</v>
      </c>
      <c r="K145" s="25" t="s">
        <v>736</v>
      </c>
      <c r="L145" s="91" t="str">
        <f t="shared" si="27"/>
        <v>Yes</v>
      </c>
    </row>
    <row r="146" spans="1:12" x14ac:dyDescent="0.25">
      <c r="A146" s="148" t="s">
        <v>476</v>
      </c>
      <c r="B146" s="21" t="s">
        <v>213</v>
      </c>
      <c r="C146" s="4">
        <v>5.8220758839000002</v>
      </c>
      <c r="D146" s="7" t="str">
        <f t="shared" si="24"/>
        <v>N/A</v>
      </c>
      <c r="E146" s="4">
        <v>4.4699054008000001</v>
      </c>
      <c r="F146" s="7" t="str">
        <f t="shared" si="25"/>
        <v>N/A</v>
      </c>
      <c r="G146" s="4">
        <v>5.0227683863000001</v>
      </c>
      <c r="H146" s="7" t="str">
        <f t="shared" si="26"/>
        <v>N/A</v>
      </c>
      <c r="I146" s="8">
        <v>-23.2</v>
      </c>
      <c r="J146" s="8">
        <v>12.37</v>
      </c>
      <c r="K146" s="25" t="s">
        <v>736</v>
      </c>
      <c r="L146" s="91" t="str">
        <f t="shared" si="27"/>
        <v>Yes</v>
      </c>
    </row>
    <row r="147" spans="1:12" x14ac:dyDescent="0.25">
      <c r="A147" s="148" t="s">
        <v>1462</v>
      </c>
      <c r="B147" s="21" t="s">
        <v>213</v>
      </c>
      <c r="C147" s="4">
        <v>26.886014659000001</v>
      </c>
      <c r="D147" s="7" t="str">
        <f t="shared" si="24"/>
        <v>N/A</v>
      </c>
      <c r="E147" s="4">
        <v>34.804000371999997</v>
      </c>
      <c r="F147" s="7" t="str">
        <f t="shared" si="25"/>
        <v>N/A</v>
      </c>
      <c r="G147" s="4">
        <v>34.480196434</v>
      </c>
      <c r="H147" s="7" t="str">
        <f t="shared" si="26"/>
        <v>N/A</v>
      </c>
      <c r="I147" s="8">
        <v>29.45</v>
      </c>
      <c r="J147" s="8">
        <v>-0.93</v>
      </c>
      <c r="K147" s="25" t="s">
        <v>736</v>
      </c>
      <c r="L147" s="91" t="str">
        <f t="shared" si="27"/>
        <v>Yes</v>
      </c>
    </row>
    <row r="148" spans="1:12" x14ac:dyDescent="0.25">
      <c r="A148" s="148" t="s">
        <v>1463</v>
      </c>
      <c r="B148" s="21" t="s">
        <v>213</v>
      </c>
      <c r="C148" s="4">
        <v>31.945731120000001</v>
      </c>
      <c r="D148" s="7" t="str">
        <f t="shared" si="24"/>
        <v>N/A</v>
      </c>
      <c r="E148" s="4">
        <v>43.136613283999999</v>
      </c>
      <c r="F148" s="7" t="str">
        <f t="shared" si="25"/>
        <v>N/A</v>
      </c>
      <c r="G148" s="4">
        <v>43.090499069000003</v>
      </c>
      <c r="H148" s="7" t="str">
        <f t="shared" si="26"/>
        <v>N/A</v>
      </c>
      <c r="I148" s="8">
        <v>35.03</v>
      </c>
      <c r="J148" s="8">
        <v>-0.107</v>
      </c>
      <c r="K148" s="25" t="s">
        <v>736</v>
      </c>
      <c r="L148" s="91" t="str">
        <f t="shared" si="27"/>
        <v>Yes</v>
      </c>
    </row>
    <row r="149" spans="1:12" x14ac:dyDescent="0.25">
      <c r="A149" s="148" t="s">
        <v>1464</v>
      </c>
      <c r="B149" s="21" t="s">
        <v>213</v>
      </c>
      <c r="C149" s="4">
        <v>16.058918258999999</v>
      </c>
      <c r="D149" s="7" t="str">
        <f t="shared" si="24"/>
        <v>N/A</v>
      </c>
      <c r="E149" s="4">
        <v>18.892197138</v>
      </c>
      <c r="F149" s="7" t="str">
        <f t="shared" si="25"/>
        <v>N/A</v>
      </c>
      <c r="G149" s="4">
        <v>18.491672385000001</v>
      </c>
      <c r="H149" s="7" t="str">
        <f t="shared" si="26"/>
        <v>N/A</v>
      </c>
      <c r="I149" s="8">
        <v>17.64</v>
      </c>
      <c r="J149" s="8">
        <v>-2.12</v>
      </c>
      <c r="K149" s="25" t="s">
        <v>736</v>
      </c>
      <c r="L149" s="91" t="str">
        <f t="shared" si="27"/>
        <v>Yes</v>
      </c>
    </row>
    <row r="150" spans="1:12" x14ac:dyDescent="0.25">
      <c r="A150" s="148" t="s">
        <v>90</v>
      </c>
      <c r="B150" s="21" t="s">
        <v>213</v>
      </c>
      <c r="C150" s="4">
        <v>37.136974942000002</v>
      </c>
      <c r="D150" s="7" t="str">
        <f t="shared" si="24"/>
        <v>N/A</v>
      </c>
      <c r="E150" s="4">
        <v>30.383961282000001</v>
      </c>
      <c r="F150" s="7" t="str">
        <f t="shared" si="25"/>
        <v>N/A</v>
      </c>
      <c r="G150" s="4">
        <v>16.265613323</v>
      </c>
      <c r="H150" s="7" t="str">
        <f t="shared" si="26"/>
        <v>N/A</v>
      </c>
      <c r="I150" s="8">
        <v>-18.2</v>
      </c>
      <c r="J150" s="8">
        <v>-46.5</v>
      </c>
      <c r="K150" s="25" t="s">
        <v>736</v>
      </c>
      <c r="L150" s="91" t="str">
        <f t="shared" si="27"/>
        <v>No</v>
      </c>
    </row>
    <row r="151" spans="1:12" x14ac:dyDescent="0.25">
      <c r="A151" s="148" t="s">
        <v>477</v>
      </c>
      <c r="B151" s="21" t="s">
        <v>213</v>
      </c>
      <c r="C151" s="4">
        <v>36.731082784000002</v>
      </c>
      <c r="D151" s="7" t="str">
        <f t="shared" si="24"/>
        <v>N/A</v>
      </c>
      <c r="E151" s="4">
        <v>29.228903602999999</v>
      </c>
      <c r="F151" s="7" t="str">
        <f t="shared" si="25"/>
        <v>N/A</v>
      </c>
      <c r="G151" s="4">
        <v>14.556329052000001</v>
      </c>
      <c r="H151" s="7" t="str">
        <f t="shared" si="26"/>
        <v>N/A</v>
      </c>
      <c r="I151" s="8">
        <v>-20.399999999999999</v>
      </c>
      <c r="J151" s="8">
        <v>-50.2</v>
      </c>
      <c r="K151" s="25" t="s">
        <v>736</v>
      </c>
      <c r="L151" s="91" t="str">
        <f t="shared" si="27"/>
        <v>No</v>
      </c>
    </row>
    <row r="152" spans="1:12" x14ac:dyDescent="0.25">
      <c r="A152" s="148" t="s">
        <v>478</v>
      </c>
      <c r="B152" s="21" t="s">
        <v>213</v>
      </c>
      <c r="C152" s="4">
        <v>37.828107209999999</v>
      </c>
      <c r="D152" s="7" t="str">
        <f t="shared" si="24"/>
        <v>N/A</v>
      </c>
      <c r="E152" s="4">
        <v>32.652420257000003</v>
      </c>
      <c r="F152" s="7" t="str">
        <f t="shared" si="25"/>
        <v>N/A</v>
      </c>
      <c r="G152" s="4">
        <v>19.477262802999999</v>
      </c>
      <c r="H152" s="7" t="str">
        <f t="shared" si="26"/>
        <v>N/A</v>
      </c>
      <c r="I152" s="8">
        <v>-13.7</v>
      </c>
      <c r="J152" s="8">
        <v>-40.299999999999997</v>
      </c>
      <c r="K152" s="25" t="s">
        <v>736</v>
      </c>
      <c r="L152" s="91" t="str">
        <f t="shared" si="27"/>
        <v>No</v>
      </c>
    </row>
    <row r="153" spans="1:12" x14ac:dyDescent="0.25">
      <c r="A153" s="148" t="s">
        <v>117</v>
      </c>
      <c r="B153" s="21" t="s">
        <v>213</v>
      </c>
      <c r="C153" s="4">
        <v>66.579931438000003</v>
      </c>
      <c r="D153" s="7" t="str">
        <f t="shared" si="24"/>
        <v>N/A</v>
      </c>
      <c r="E153" s="4">
        <v>61.817089576999997</v>
      </c>
      <c r="F153" s="7" t="str">
        <f t="shared" si="25"/>
        <v>N/A</v>
      </c>
      <c r="G153" s="4">
        <v>66.598057009000001</v>
      </c>
      <c r="H153" s="7" t="str">
        <f t="shared" si="26"/>
        <v>N/A</v>
      </c>
      <c r="I153" s="8">
        <v>-7.15</v>
      </c>
      <c r="J153" s="8">
        <v>7.734</v>
      </c>
      <c r="K153" s="25" t="s">
        <v>736</v>
      </c>
      <c r="L153" s="91" t="str">
        <f t="shared" si="27"/>
        <v>Yes</v>
      </c>
    </row>
    <row r="154" spans="1:12" x14ac:dyDescent="0.25">
      <c r="A154" s="148" t="s">
        <v>479</v>
      </c>
      <c r="B154" s="21" t="s">
        <v>213</v>
      </c>
      <c r="C154" s="4">
        <v>65.341288074999994</v>
      </c>
      <c r="D154" s="7" t="str">
        <f t="shared" si="24"/>
        <v>N/A</v>
      </c>
      <c r="E154" s="4">
        <v>59.461297608000002</v>
      </c>
      <c r="F154" s="7" t="str">
        <f t="shared" si="25"/>
        <v>N/A</v>
      </c>
      <c r="G154" s="4">
        <v>63.785338432000003</v>
      </c>
      <c r="H154" s="7" t="str">
        <f t="shared" si="26"/>
        <v>N/A</v>
      </c>
      <c r="I154" s="8">
        <v>-9</v>
      </c>
      <c r="J154" s="8">
        <v>7.2720000000000002</v>
      </c>
      <c r="K154" s="25" t="s">
        <v>736</v>
      </c>
      <c r="L154" s="91" t="str">
        <f t="shared" si="27"/>
        <v>Yes</v>
      </c>
    </row>
    <row r="155" spans="1:12" x14ac:dyDescent="0.25">
      <c r="A155" s="148" t="s">
        <v>480</v>
      </c>
      <c r="B155" s="21" t="s">
        <v>213</v>
      </c>
      <c r="C155" s="4">
        <v>69.423844251999995</v>
      </c>
      <c r="D155" s="7" t="str">
        <f t="shared" si="24"/>
        <v>N/A</v>
      </c>
      <c r="E155" s="4">
        <v>66.742044497999998</v>
      </c>
      <c r="F155" s="7" t="str">
        <f t="shared" si="25"/>
        <v>N/A</v>
      </c>
      <c r="G155" s="4">
        <v>72.347327054000004</v>
      </c>
      <c r="H155" s="7" t="str">
        <f t="shared" si="26"/>
        <v>N/A</v>
      </c>
      <c r="I155" s="8">
        <v>-3.86</v>
      </c>
      <c r="J155" s="8">
        <v>8.3979999999999997</v>
      </c>
      <c r="K155" s="25" t="s">
        <v>736</v>
      </c>
      <c r="L155" s="91" t="str">
        <f t="shared" si="27"/>
        <v>Yes</v>
      </c>
    </row>
    <row r="156" spans="1:12" x14ac:dyDescent="0.25">
      <c r="A156" s="148" t="s">
        <v>1465</v>
      </c>
      <c r="B156" s="21" t="s">
        <v>213</v>
      </c>
      <c r="C156" s="22">
        <v>1.1646375831</v>
      </c>
      <c r="D156" s="7" t="str">
        <f t="shared" si="24"/>
        <v>N/A</v>
      </c>
      <c r="E156" s="22">
        <v>0.68009919399999996</v>
      </c>
      <c r="F156" s="7" t="str">
        <f t="shared" si="25"/>
        <v>N/A</v>
      </c>
      <c r="G156" s="22">
        <v>0.56200527700000003</v>
      </c>
      <c r="H156" s="7" t="str">
        <f t="shared" si="26"/>
        <v>N/A</v>
      </c>
      <c r="I156" s="8">
        <v>-41.6</v>
      </c>
      <c r="J156" s="8">
        <v>-17.399999999999999</v>
      </c>
      <c r="K156" s="25" t="s">
        <v>736</v>
      </c>
      <c r="L156" s="91" t="str">
        <f t="shared" si="27"/>
        <v>Yes</v>
      </c>
    </row>
    <row r="157" spans="1:12" x14ac:dyDescent="0.25">
      <c r="A157" s="148" t="s">
        <v>1466</v>
      </c>
      <c r="B157" s="21" t="s">
        <v>213</v>
      </c>
      <c r="C157" s="22">
        <v>0.45991278089999998</v>
      </c>
      <c r="D157" s="7" t="str">
        <f t="shared" si="24"/>
        <v>N/A</v>
      </c>
      <c r="E157" s="22">
        <v>0.25875940829999999</v>
      </c>
      <c r="F157" s="7" t="str">
        <f t="shared" si="25"/>
        <v>N/A</v>
      </c>
      <c r="G157" s="22">
        <v>0.23478355209999999</v>
      </c>
      <c r="H157" s="7" t="str">
        <f t="shared" si="26"/>
        <v>N/A</v>
      </c>
      <c r="I157" s="8">
        <v>-43.7</v>
      </c>
      <c r="J157" s="8">
        <v>-9.27</v>
      </c>
      <c r="K157" s="25" t="s">
        <v>736</v>
      </c>
      <c r="L157" s="91" t="str">
        <f t="shared" si="27"/>
        <v>Yes</v>
      </c>
    </row>
    <row r="158" spans="1:12" x14ac:dyDescent="0.25">
      <c r="A158" s="148" t="s">
        <v>1467</v>
      </c>
      <c r="B158" s="21" t="s">
        <v>213</v>
      </c>
      <c r="C158" s="22">
        <v>2.5271317829000002</v>
      </c>
      <c r="D158" s="7" t="str">
        <f t="shared" si="24"/>
        <v>N/A</v>
      </c>
      <c r="E158" s="22">
        <v>1.523608769</v>
      </c>
      <c r="F158" s="7" t="str">
        <f t="shared" si="25"/>
        <v>N/A</v>
      </c>
      <c r="G158" s="22">
        <v>1.3007948335999999</v>
      </c>
      <c r="H158" s="7" t="str">
        <f t="shared" si="26"/>
        <v>N/A</v>
      </c>
      <c r="I158" s="8">
        <v>-39.700000000000003</v>
      </c>
      <c r="J158" s="8">
        <v>-14.6</v>
      </c>
      <c r="K158" s="25" t="s">
        <v>736</v>
      </c>
      <c r="L158" s="91" t="str">
        <f t="shared" si="27"/>
        <v>Yes</v>
      </c>
    </row>
    <row r="159" spans="1:12" x14ac:dyDescent="0.25">
      <c r="A159" s="148" t="s">
        <v>1468</v>
      </c>
      <c r="B159" s="21" t="s">
        <v>213</v>
      </c>
      <c r="C159" s="22">
        <v>240.24697484999999</v>
      </c>
      <c r="D159" s="7" t="str">
        <f t="shared" si="24"/>
        <v>N/A</v>
      </c>
      <c r="E159" s="22">
        <v>238.02496687999999</v>
      </c>
      <c r="F159" s="7" t="str">
        <f t="shared" si="25"/>
        <v>N/A</v>
      </c>
      <c r="G159" s="22">
        <v>246.33396909000001</v>
      </c>
      <c r="H159" s="7" t="str">
        <f t="shared" si="26"/>
        <v>N/A</v>
      </c>
      <c r="I159" s="8">
        <v>-0.92500000000000004</v>
      </c>
      <c r="J159" s="8">
        <v>3.4910000000000001</v>
      </c>
      <c r="K159" s="25" t="s">
        <v>736</v>
      </c>
      <c r="L159" s="91" t="str">
        <f t="shared" si="27"/>
        <v>Yes</v>
      </c>
    </row>
    <row r="160" spans="1:12" x14ac:dyDescent="0.25">
      <c r="A160" s="148" t="s">
        <v>1469</v>
      </c>
      <c r="B160" s="21" t="s">
        <v>213</v>
      </c>
      <c r="C160" s="22">
        <v>233.67720793999999</v>
      </c>
      <c r="D160" s="7" t="str">
        <f t="shared" si="24"/>
        <v>N/A</v>
      </c>
      <c r="E160" s="22">
        <v>230.41500200999999</v>
      </c>
      <c r="F160" s="7" t="str">
        <f t="shared" si="25"/>
        <v>N/A</v>
      </c>
      <c r="G160" s="22">
        <v>239.30084038999999</v>
      </c>
      <c r="H160" s="7" t="str">
        <f t="shared" si="26"/>
        <v>N/A</v>
      </c>
      <c r="I160" s="8">
        <v>-1.4</v>
      </c>
      <c r="J160" s="8">
        <v>3.8559999999999999</v>
      </c>
      <c r="K160" s="25" t="s">
        <v>736</v>
      </c>
      <c r="L160" s="91" t="str">
        <f t="shared" si="27"/>
        <v>Yes</v>
      </c>
    </row>
    <row r="161" spans="1:12" x14ac:dyDescent="0.25">
      <c r="A161" s="148" t="s">
        <v>1470</v>
      </c>
      <c r="B161" s="21" t="s">
        <v>213</v>
      </c>
      <c r="C161" s="22">
        <v>269.20279764999998</v>
      </c>
      <c r="D161" s="7" t="str">
        <f t="shared" si="24"/>
        <v>N/A</v>
      </c>
      <c r="E161" s="22">
        <v>272.04714723000001</v>
      </c>
      <c r="F161" s="7" t="str">
        <f t="shared" si="25"/>
        <v>N/A</v>
      </c>
      <c r="G161" s="22">
        <v>277.61435704000002</v>
      </c>
      <c r="H161" s="7" t="str">
        <f t="shared" si="26"/>
        <v>N/A</v>
      </c>
      <c r="I161" s="8">
        <v>1.0569999999999999</v>
      </c>
      <c r="J161" s="8">
        <v>2.0459999999999998</v>
      </c>
      <c r="K161" s="25" t="s">
        <v>736</v>
      </c>
      <c r="L161" s="91" t="str">
        <f t="shared" si="27"/>
        <v>Yes</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0</v>
      </c>
      <c r="D163" s="7" t="str">
        <f t="shared" si="28"/>
        <v>N/A</v>
      </c>
      <c r="E163" s="22">
        <v>11</v>
      </c>
      <c r="F163" s="7" t="str">
        <f t="shared" si="29"/>
        <v>N/A</v>
      </c>
      <c r="G163" s="22">
        <v>11</v>
      </c>
      <c r="H163" s="7" t="str">
        <f t="shared" si="30"/>
        <v>N/A</v>
      </c>
      <c r="I163" s="8" t="s">
        <v>1747</v>
      </c>
      <c r="J163" s="8">
        <v>0</v>
      </c>
      <c r="K163" s="10" t="s">
        <v>213</v>
      </c>
      <c r="L163" s="91" t="str">
        <f t="shared" si="31"/>
        <v>N/A</v>
      </c>
    </row>
    <row r="164" spans="1:12" ht="25" x14ac:dyDescent="0.25">
      <c r="A164" s="148" t="s">
        <v>1604</v>
      </c>
      <c r="B164" s="21" t="s">
        <v>213</v>
      </c>
      <c r="C164" s="22">
        <v>0</v>
      </c>
      <c r="D164" s="7" t="str">
        <f t="shared" si="28"/>
        <v>N/A</v>
      </c>
      <c r="E164" s="22">
        <v>11</v>
      </c>
      <c r="F164" s="7" t="str">
        <f t="shared" si="29"/>
        <v>N/A</v>
      </c>
      <c r="G164" s="22">
        <v>0</v>
      </c>
      <c r="H164" s="7" t="str">
        <f t="shared" si="30"/>
        <v>N/A</v>
      </c>
      <c r="I164" s="8" t="s">
        <v>1747</v>
      </c>
      <c r="J164" s="8">
        <v>-100</v>
      </c>
      <c r="K164" s="10" t="s">
        <v>213</v>
      </c>
      <c r="L164" s="91" t="str">
        <f t="shared" si="31"/>
        <v>N/A</v>
      </c>
    </row>
    <row r="165" spans="1:12" ht="25" x14ac:dyDescent="0.25">
      <c r="A165" s="148" t="s">
        <v>1471</v>
      </c>
      <c r="B165" s="21" t="s">
        <v>213</v>
      </c>
      <c r="C165" s="22">
        <v>38</v>
      </c>
      <c r="D165" s="7" t="str">
        <f t="shared" si="28"/>
        <v>N/A</v>
      </c>
      <c r="E165" s="22">
        <v>2142</v>
      </c>
      <c r="F165" s="7" t="str">
        <f t="shared" si="29"/>
        <v>N/A</v>
      </c>
      <c r="G165" s="22">
        <v>2399</v>
      </c>
      <c r="H165" s="7" t="str">
        <f t="shared" si="30"/>
        <v>N/A</v>
      </c>
      <c r="I165" s="8">
        <v>5537</v>
      </c>
      <c r="J165" s="8">
        <v>12</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11</v>
      </c>
      <c r="D167" s="7" t="str">
        <f t="shared" si="28"/>
        <v>N/A</v>
      </c>
      <c r="E167" s="22">
        <v>11</v>
      </c>
      <c r="F167" s="7" t="str">
        <f t="shared" si="29"/>
        <v>N/A</v>
      </c>
      <c r="G167" s="22">
        <v>11</v>
      </c>
      <c r="H167" s="7" t="str">
        <f t="shared" si="30"/>
        <v>N/A</v>
      </c>
      <c r="I167" s="8">
        <v>83.33</v>
      </c>
      <c r="J167" s="8">
        <v>-27.3</v>
      </c>
      <c r="K167" s="10" t="s">
        <v>213</v>
      </c>
      <c r="L167" s="91" t="str">
        <f t="shared" si="31"/>
        <v>N/A</v>
      </c>
    </row>
    <row r="168" spans="1:12" x14ac:dyDescent="0.25">
      <c r="A168" s="148" t="s">
        <v>125</v>
      </c>
      <c r="B168" s="21" t="s">
        <v>213</v>
      </c>
      <c r="C168" s="26">
        <v>418612</v>
      </c>
      <c r="D168" s="7" t="str">
        <f t="shared" si="28"/>
        <v>N/A</v>
      </c>
      <c r="E168" s="26">
        <v>773149</v>
      </c>
      <c r="F168" s="7" t="str">
        <f t="shared" si="29"/>
        <v>N/A</v>
      </c>
      <c r="G168" s="26">
        <v>629212</v>
      </c>
      <c r="H168" s="7" t="str">
        <f t="shared" si="30"/>
        <v>N/A</v>
      </c>
      <c r="I168" s="8">
        <v>84.69</v>
      </c>
      <c r="J168" s="8">
        <v>-18.600000000000001</v>
      </c>
      <c r="K168" s="10" t="s">
        <v>213</v>
      </c>
      <c r="L168" s="91" t="str">
        <f t="shared" si="31"/>
        <v>N/A</v>
      </c>
    </row>
    <row r="169" spans="1:12" x14ac:dyDescent="0.25">
      <c r="A169" s="148" t="s">
        <v>1607</v>
      </c>
      <c r="B169" s="21" t="s">
        <v>213</v>
      </c>
      <c r="C169" s="26">
        <v>265292</v>
      </c>
      <c r="D169" s="7" t="str">
        <f t="shared" si="28"/>
        <v>N/A</v>
      </c>
      <c r="E169" s="26">
        <v>730544</v>
      </c>
      <c r="F169" s="7" t="str">
        <f t="shared" si="29"/>
        <v>N/A</v>
      </c>
      <c r="G169" s="26">
        <v>373755</v>
      </c>
      <c r="H169" s="7" t="str">
        <f t="shared" si="30"/>
        <v>N/A</v>
      </c>
      <c r="I169" s="8">
        <v>175.4</v>
      </c>
      <c r="J169" s="8">
        <v>-48.8</v>
      </c>
      <c r="K169" s="10" t="s">
        <v>213</v>
      </c>
      <c r="L169" s="91" t="str">
        <f t="shared" si="31"/>
        <v>N/A</v>
      </c>
    </row>
    <row r="170" spans="1:12" x14ac:dyDescent="0.25">
      <c r="A170" s="148" t="s">
        <v>1364</v>
      </c>
      <c r="B170" s="21" t="s">
        <v>213</v>
      </c>
      <c r="C170" s="26">
        <v>371658</v>
      </c>
      <c r="D170" s="7" t="str">
        <f t="shared" si="28"/>
        <v>N/A</v>
      </c>
      <c r="E170" s="26">
        <v>403889</v>
      </c>
      <c r="F170" s="7" t="str">
        <f t="shared" si="29"/>
        <v>N/A</v>
      </c>
      <c r="G170" s="26">
        <v>285134</v>
      </c>
      <c r="H170" s="7" t="str">
        <f t="shared" si="30"/>
        <v>N/A</v>
      </c>
      <c r="I170" s="8">
        <v>8.6720000000000006</v>
      </c>
      <c r="J170" s="8">
        <v>-29.4</v>
      </c>
      <c r="K170" s="10" t="s">
        <v>213</v>
      </c>
      <c r="L170" s="91" t="str">
        <f t="shared" si="31"/>
        <v>N/A</v>
      </c>
    </row>
    <row r="171" spans="1:12" x14ac:dyDescent="0.25">
      <c r="A171" s="148" t="s">
        <v>1601</v>
      </c>
      <c r="B171" s="21" t="s">
        <v>213</v>
      </c>
      <c r="C171" s="26">
        <v>80007</v>
      </c>
      <c r="D171" s="7" t="str">
        <f t="shared" si="28"/>
        <v>N/A</v>
      </c>
      <c r="E171" s="26">
        <v>107728</v>
      </c>
      <c r="F171" s="7" t="str">
        <f t="shared" si="29"/>
        <v>N/A</v>
      </c>
      <c r="G171" s="26">
        <v>179432</v>
      </c>
      <c r="H171" s="7" t="str">
        <f t="shared" si="30"/>
        <v>N/A</v>
      </c>
      <c r="I171" s="8">
        <v>34.65</v>
      </c>
      <c r="J171" s="8">
        <v>66.56</v>
      </c>
      <c r="K171" s="10" t="s">
        <v>213</v>
      </c>
      <c r="L171" s="91" t="str">
        <f t="shared" si="31"/>
        <v>N/A</v>
      </c>
    </row>
    <row r="172" spans="1:12" x14ac:dyDescent="0.25">
      <c r="A172" s="148" t="s">
        <v>1602</v>
      </c>
      <c r="B172" s="21" t="s">
        <v>213</v>
      </c>
      <c r="C172" s="26">
        <v>359757</v>
      </c>
      <c r="D172" s="7" t="str">
        <f t="shared" si="28"/>
        <v>N/A</v>
      </c>
      <c r="E172" s="26">
        <v>451841</v>
      </c>
      <c r="F172" s="7" t="str">
        <f t="shared" si="29"/>
        <v>N/A</v>
      </c>
      <c r="G172" s="26">
        <v>425435</v>
      </c>
      <c r="H172" s="7" t="str">
        <f t="shared" si="30"/>
        <v>N/A</v>
      </c>
      <c r="I172" s="8">
        <v>25.6</v>
      </c>
      <c r="J172" s="8">
        <v>-5.84</v>
      </c>
      <c r="K172" s="10" t="s">
        <v>213</v>
      </c>
      <c r="L172" s="91" t="str">
        <f t="shared" si="31"/>
        <v>N/A</v>
      </c>
    </row>
    <row r="173" spans="1:12" ht="25" x14ac:dyDescent="0.25">
      <c r="A173" s="148" t="s">
        <v>1365</v>
      </c>
      <c r="B173" s="21" t="s">
        <v>213</v>
      </c>
      <c r="C173" s="26">
        <v>162369</v>
      </c>
      <c r="D173" s="7" t="str">
        <f t="shared" ref="D173:D187" si="32">IF($B173="N/A","N/A",IF(C173&gt;10,"No",IF(C173&lt;-10,"No","Yes")))</f>
        <v>N/A</v>
      </c>
      <c r="E173" s="26">
        <v>84394</v>
      </c>
      <c r="F173" s="7" t="str">
        <f t="shared" ref="F173:F187" si="33">IF($B173="N/A","N/A",IF(E173&gt;10,"No",IF(E173&lt;-10,"No","Yes")))</f>
        <v>N/A</v>
      </c>
      <c r="G173" s="26">
        <v>54243</v>
      </c>
      <c r="H173" s="7" t="str">
        <f t="shared" ref="H173:H187" si="34">IF($B173="N/A","N/A",IF(G173&gt;10,"No",IF(G173&lt;-10,"No","Yes")))</f>
        <v>N/A</v>
      </c>
      <c r="I173" s="8">
        <v>-48</v>
      </c>
      <c r="J173" s="8">
        <v>-35.700000000000003</v>
      </c>
      <c r="K173" s="25" t="s">
        <v>736</v>
      </c>
      <c r="L173" s="91" t="str">
        <f t="shared" ref="L173:L187" si="35">IF(J173="Div by 0", "N/A", IF(K173="N/A","N/A", IF(J173&gt;VALUE(MID(K173,1,2)), "No", IF(J173&lt;-1*VALUE(MID(K173,1,2)), "No", "Yes"))))</f>
        <v>No</v>
      </c>
    </row>
    <row r="174" spans="1:12" x14ac:dyDescent="0.25">
      <c r="A174" s="148" t="s">
        <v>647</v>
      </c>
      <c r="B174" s="21" t="s">
        <v>213</v>
      </c>
      <c r="C174" s="22">
        <v>875</v>
      </c>
      <c r="D174" s="7" t="str">
        <f t="shared" si="32"/>
        <v>N/A</v>
      </c>
      <c r="E174" s="22">
        <v>465</v>
      </c>
      <c r="F174" s="7" t="str">
        <f t="shared" si="33"/>
        <v>N/A</v>
      </c>
      <c r="G174" s="22">
        <v>353</v>
      </c>
      <c r="H174" s="7" t="str">
        <f t="shared" si="34"/>
        <v>N/A</v>
      </c>
      <c r="I174" s="8">
        <v>-46.9</v>
      </c>
      <c r="J174" s="8">
        <v>-24.1</v>
      </c>
      <c r="K174" s="25" t="s">
        <v>736</v>
      </c>
      <c r="L174" s="91" t="str">
        <f t="shared" si="35"/>
        <v>Yes</v>
      </c>
    </row>
    <row r="175" spans="1:12" x14ac:dyDescent="0.25">
      <c r="A175" s="148" t="s">
        <v>1366</v>
      </c>
      <c r="B175" s="21" t="s">
        <v>213</v>
      </c>
      <c r="C175" s="26">
        <v>185.56457143</v>
      </c>
      <c r="D175" s="7" t="str">
        <f t="shared" si="32"/>
        <v>N/A</v>
      </c>
      <c r="E175" s="26">
        <v>181.49247312</v>
      </c>
      <c r="F175" s="7" t="str">
        <f t="shared" si="33"/>
        <v>N/A</v>
      </c>
      <c r="G175" s="26">
        <v>153.66288951999999</v>
      </c>
      <c r="H175" s="7" t="str">
        <f t="shared" si="34"/>
        <v>N/A</v>
      </c>
      <c r="I175" s="8">
        <v>-2.19</v>
      </c>
      <c r="J175" s="8">
        <v>-15.3</v>
      </c>
      <c r="K175" s="25" t="s">
        <v>736</v>
      </c>
      <c r="L175" s="91" t="str">
        <f t="shared" si="35"/>
        <v>Yes</v>
      </c>
    </row>
    <row r="176" spans="1:12" ht="25" x14ac:dyDescent="0.25">
      <c r="A176" s="148" t="s">
        <v>1367</v>
      </c>
      <c r="B176" s="21" t="s">
        <v>213</v>
      </c>
      <c r="C176" s="26">
        <v>364914</v>
      </c>
      <c r="D176" s="7" t="str">
        <f t="shared" si="32"/>
        <v>N/A</v>
      </c>
      <c r="E176" s="26">
        <v>85659</v>
      </c>
      <c r="F176" s="7" t="str">
        <f t="shared" si="33"/>
        <v>N/A</v>
      </c>
      <c r="G176" s="26">
        <v>79650</v>
      </c>
      <c r="H176" s="7" t="str">
        <f t="shared" si="34"/>
        <v>N/A</v>
      </c>
      <c r="I176" s="8">
        <v>-76.5</v>
      </c>
      <c r="J176" s="8">
        <v>-7.02</v>
      </c>
      <c r="K176" s="25" t="s">
        <v>736</v>
      </c>
      <c r="L176" s="91" t="str">
        <f t="shared" si="35"/>
        <v>Yes</v>
      </c>
    </row>
    <row r="177" spans="1:12" x14ac:dyDescent="0.25">
      <c r="A177" s="148" t="s">
        <v>514</v>
      </c>
      <c r="B177" s="21" t="s">
        <v>213</v>
      </c>
      <c r="C177" s="22">
        <v>976</v>
      </c>
      <c r="D177" s="7" t="str">
        <f t="shared" si="32"/>
        <v>N/A</v>
      </c>
      <c r="E177" s="22">
        <v>264</v>
      </c>
      <c r="F177" s="7" t="str">
        <f t="shared" si="33"/>
        <v>N/A</v>
      </c>
      <c r="G177" s="22">
        <v>351</v>
      </c>
      <c r="H177" s="7" t="str">
        <f t="shared" si="34"/>
        <v>N/A</v>
      </c>
      <c r="I177" s="8">
        <v>-73</v>
      </c>
      <c r="J177" s="8">
        <v>32.950000000000003</v>
      </c>
      <c r="K177" s="25" t="s">
        <v>736</v>
      </c>
      <c r="L177" s="91" t="str">
        <f t="shared" si="35"/>
        <v>No</v>
      </c>
    </row>
    <row r="178" spans="1:12" x14ac:dyDescent="0.25">
      <c r="A178" s="148" t="s">
        <v>1368</v>
      </c>
      <c r="B178" s="21" t="s">
        <v>213</v>
      </c>
      <c r="C178" s="26">
        <v>373.88729508</v>
      </c>
      <c r="D178" s="7" t="str">
        <f t="shared" si="32"/>
        <v>N/A</v>
      </c>
      <c r="E178" s="26">
        <v>324.46590909000003</v>
      </c>
      <c r="F178" s="7" t="str">
        <f t="shared" si="33"/>
        <v>N/A</v>
      </c>
      <c r="G178" s="26">
        <v>226.92307692</v>
      </c>
      <c r="H178" s="7" t="str">
        <f t="shared" si="34"/>
        <v>N/A</v>
      </c>
      <c r="I178" s="8">
        <v>-13.2</v>
      </c>
      <c r="J178" s="8">
        <v>-30.1</v>
      </c>
      <c r="K178" s="25" t="s">
        <v>736</v>
      </c>
      <c r="L178" s="91" t="str">
        <f t="shared" si="35"/>
        <v>No</v>
      </c>
    </row>
    <row r="179" spans="1:12" ht="25" x14ac:dyDescent="0.25">
      <c r="A179" s="148" t="s">
        <v>1369</v>
      </c>
      <c r="B179" s="21" t="s">
        <v>213</v>
      </c>
      <c r="C179" s="26">
        <v>597489</v>
      </c>
      <c r="D179" s="7" t="str">
        <f t="shared" si="32"/>
        <v>N/A</v>
      </c>
      <c r="E179" s="26">
        <v>187918</v>
      </c>
      <c r="F179" s="7" t="str">
        <f t="shared" si="33"/>
        <v>N/A</v>
      </c>
      <c r="G179" s="26">
        <v>171833</v>
      </c>
      <c r="H179" s="7" t="str">
        <f t="shared" si="34"/>
        <v>N/A</v>
      </c>
      <c r="I179" s="8">
        <v>-68.5</v>
      </c>
      <c r="J179" s="8">
        <v>-8.56</v>
      </c>
      <c r="K179" s="25" t="s">
        <v>736</v>
      </c>
      <c r="L179" s="91" t="str">
        <f t="shared" si="35"/>
        <v>Yes</v>
      </c>
    </row>
    <row r="180" spans="1:12" x14ac:dyDescent="0.25">
      <c r="A180" s="148" t="s">
        <v>515</v>
      </c>
      <c r="B180" s="21" t="s">
        <v>213</v>
      </c>
      <c r="C180" s="22">
        <v>1249</v>
      </c>
      <c r="D180" s="7" t="str">
        <f t="shared" si="32"/>
        <v>N/A</v>
      </c>
      <c r="E180" s="22">
        <v>503</v>
      </c>
      <c r="F180" s="7" t="str">
        <f t="shared" si="33"/>
        <v>N/A</v>
      </c>
      <c r="G180" s="22">
        <v>715</v>
      </c>
      <c r="H180" s="7" t="str">
        <f t="shared" si="34"/>
        <v>N/A</v>
      </c>
      <c r="I180" s="8">
        <v>-59.7</v>
      </c>
      <c r="J180" s="8">
        <v>42.15</v>
      </c>
      <c r="K180" s="25" t="s">
        <v>736</v>
      </c>
      <c r="L180" s="91" t="str">
        <f t="shared" si="35"/>
        <v>No</v>
      </c>
    </row>
    <row r="181" spans="1:12" ht="25" x14ac:dyDescent="0.25">
      <c r="A181" s="148" t="s">
        <v>1370</v>
      </c>
      <c r="B181" s="21" t="s">
        <v>213</v>
      </c>
      <c r="C181" s="26">
        <v>478.37389911999998</v>
      </c>
      <c r="D181" s="7" t="str">
        <f t="shared" si="32"/>
        <v>N/A</v>
      </c>
      <c r="E181" s="26">
        <v>373.59443340000001</v>
      </c>
      <c r="F181" s="7" t="str">
        <f t="shared" si="33"/>
        <v>N/A</v>
      </c>
      <c r="G181" s="26">
        <v>240.32587412999999</v>
      </c>
      <c r="H181" s="7" t="str">
        <f t="shared" si="34"/>
        <v>N/A</v>
      </c>
      <c r="I181" s="8">
        <v>-21.9</v>
      </c>
      <c r="J181" s="8">
        <v>-35.700000000000003</v>
      </c>
      <c r="K181" s="25" t="s">
        <v>736</v>
      </c>
      <c r="L181" s="91" t="str">
        <f t="shared" si="35"/>
        <v>No</v>
      </c>
    </row>
    <row r="182" spans="1:12" ht="25" x14ac:dyDescent="0.25">
      <c r="A182" s="148" t="s">
        <v>1371</v>
      </c>
      <c r="B182" s="21" t="s">
        <v>213</v>
      </c>
      <c r="C182" s="26">
        <v>0</v>
      </c>
      <c r="D182" s="7" t="str">
        <f t="shared" si="32"/>
        <v>N/A</v>
      </c>
      <c r="E182" s="26">
        <v>0</v>
      </c>
      <c r="F182" s="7" t="str">
        <f t="shared" si="33"/>
        <v>N/A</v>
      </c>
      <c r="G182" s="26">
        <v>147</v>
      </c>
      <c r="H182" s="7" t="str">
        <f t="shared" si="34"/>
        <v>N/A</v>
      </c>
      <c r="I182" s="8" t="s">
        <v>1747</v>
      </c>
      <c r="J182" s="8" t="s">
        <v>1747</v>
      </c>
      <c r="K182" s="25" t="s">
        <v>736</v>
      </c>
      <c r="L182" s="91" t="str">
        <f t="shared" si="35"/>
        <v>N/A</v>
      </c>
    </row>
    <row r="183" spans="1:12" x14ac:dyDescent="0.25">
      <c r="A183" s="148" t="s">
        <v>516</v>
      </c>
      <c r="B183" s="21" t="s">
        <v>213</v>
      </c>
      <c r="C183" s="22">
        <v>0</v>
      </c>
      <c r="D183" s="7" t="str">
        <f t="shared" si="32"/>
        <v>N/A</v>
      </c>
      <c r="E183" s="22">
        <v>0</v>
      </c>
      <c r="F183" s="7" t="str">
        <f t="shared" si="33"/>
        <v>N/A</v>
      </c>
      <c r="G183" s="22">
        <v>11</v>
      </c>
      <c r="H183" s="7" t="str">
        <f t="shared" si="34"/>
        <v>N/A</v>
      </c>
      <c r="I183" s="8" t="s">
        <v>1747</v>
      </c>
      <c r="J183" s="8" t="s">
        <v>1747</v>
      </c>
      <c r="K183" s="25" t="s">
        <v>736</v>
      </c>
      <c r="L183" s="91" t="str">
        <f t="shared" si="35"/>
        <v>N/A</v>
      </c>
    </row>
    <row r="184" spans="1:12" x14ac:dyDescent="0.25">
      <c r="A184" s="148" t="s">
        <v>1372</v>
      </c>
      <c r="B184" s="21" t="s">
        <v>213</v>
      </c>
      <c r="C184" s="26" t="s">
        <v>1747</v>
      </c>
      <c r="D184" s="7" t="str">
        <f t="shared" si="32"/>
        <v>N/A</v>
      </c>
      <c r="E184" s="26" t="s">
        <v>1747</v>
      </c>
      <c r="F184" s="7" t="str">
        <f t="shared" si="33"/>
        <v>N/A</v>
      </c>
      <c r="G184" s="26">
        <v>147</v>
      </c>
      <c r="H184" s="7" t="str">
        <f t="shared" si="34"/>
        <v>N/A</v>
      </c>
      <c r="I184" s="8" t="s">
        <v>1747</v>
      </c>
      <c r="J184" s="8" t="s">
        <v>1747</v>
      </c>
      <c r="K184" s="25" t="s">
        <v>736</v>
      </c>
      <c r="L184" s="91" t="str">
        <f t="shared" si="35"/>
        <v>N/A</v>
      </c>
    </row>
    <row r="185" spans="1:12" ht="25" x14ac:dyDescent="0.25">
      <c r="A185" s="148" t="s">
        <v>1373</v>
      </c>
      <c r="B185" s="21" t="s">
        <v>213</v>
      </c>
      <c r="C185" s="26">
        <v>1255158960</v>
      </c>
      <c r="D185" s="7" t="str">
        <f t="shared" si="32"/>
        <v>N/A</v>
      </c>
      <c r="E185" s="26">
        <v>1104960721</v>
      </c>
      <c r="F185" s="7" t="str">
        <f t="shared" si="33"/>
        <v>N/A</v>
      </c>
      <c r="G185" s="26">
        <v>1135761427</v>
      </c>
      <c r="H185" s="7" t="str">
        <f t="shared" si="34"/>
        <v>N/A</v>
      </c>
      <c r="I185" s="8">
        <v>-12</v>
      </c>
      <c r="J185" s="8">
        <v>2.7869999999999999</v>
      </c>
      <c r="K185" s="25" t="s">
        <v>736</v>
      </c>
      <c r="L185" s="91" t="str">
        <f t="shared" si="35"/>
        <v>Yes</v>
      </c>
    </row>
    <row r="186" spans="1:12" ht="25" x14ac:dyDescent="0.25">
      <c r="A186" s="148" t="s">
        <v>517</v>
      </c>
      <c r="B186" s="21" t="s">
        <v>213</v>
      </c>
      <c r="C186" s="22">
        <v>91785</v>
      </c>
      <c r="D186" s="7" t="str">
        <f t="shared" si="32"/>
        <v>N/A</v>
      </c>
      <c r="E186" s="22">
        <v>84446</v>
      </c>
      <c r="F186" s="7" t="str">
        <f t="shared" si="33"/>
        <v>N/A</v>
      </c>
      <c r="G186" s="22">
        <v>87023</v>
      </c>
      <c r="H186" s="7" t="str">
        <f t="shared" si="34"/>
        <v>N/A</v>
      </c>
      <c r="I186" s="8">
        <v>-8</v>
      </c>
      <c r="J186" s="8">
        <v>3.052</v>
      </c>
      <c r="K186" s="25" t="s">
        <v>736</v>
      </c>
      <c r="L186" s="91" t="str">
        <f t="shared" si="35"/>
        <v>Yes</v>
      </c>
    </row>
    <row r="187" spans="1:12" ht="25" x14ac:dyDescent="0.25">
      <c r="A187" s="148" t="s">
        <v>1374</v>
      </c>
      <c r="B187" s="21" t="s">
        <v>213</v>
      </c>
      <c r="C187" s="26">
        <v>13674.990030999999</v>
      </c>
      <c r="D187" s="7" t="str">
        <f t="shared" si="32"/>
        <v>N/A</v>
      </c>
      <c r="E187" s="26">
        <v>13084.820134</v>
      </c>
      <c r="F187" s="7" t="str">
        <f t="shared" si="33"/>
        <v>N/A</v>
      </c>
      <c r="G187" s="26">
        <v>13051.278708</v>
      </c>
      <c r="H187" s="7" t="str">
        <f t="shared" si="34"/>
        <v>N/A</v>
      </c>
      <c r="I187" s="8">
        <v>-4.32</v>
      </c>
      <c r="J187" s="8">
        <v>-0.25600000000000001</v>
      </c>
      <c r="K187" s="25" t="s">
        <v>736</v>
      </c>
      <c r="L187" s="91" t="str">
        <f t="shared" si="35"/>
        <v>Yes</v>
      </c>
    </row>
    <row r="188" spans="1:12" x14ac:dyDescent="0.25">
      <c r="A188" s="122" t="s">
        <v>1375</v>
      </c>
      <c r="B188" s="21" t="s">
        <v>213</v>
      </c>
      <c r="C188" s="26">
        <v>1346052069</v>
      </c>
      <c r="D188" s="7" t="str">
        <f t="shared" ref="D188:D203" si="36">IF($B188="N/A","N/A",IF(C188&gt;10,"No",IF(C188&lt;-10,"No","Yes")))</f>
        <v>N/A</v>
      </c>
      <c r="E188" s="26">
        <v>1117980690</v>
      </c>
      <c r="F188" s="7" t="str">
        <f t="shared" ref="F188:F203" si="37">IF($B188="N/A","N/A",IF(E188&gt;10,"No",IF(E188&lt;-10,"No","Yes")))</f>
        <v>N/A</v>
      </c>
      <c r="G188" s="26">
        <v>1153676195</v>
      </c>
      <c r="H188" s="7" t="str">
        <f t="shared" ref="H188:H203" si="38">IF($B188="N/A","N/A",IF(G188&gt;10,"No",IF(G188&lt;-10,"No","Yes")))</f>
        <v>N/A</v>
      </c>
      <c r="I188" s="8">
        <v>-16.899999999999999</v>
      </c>
      <c r="J188" s="8">
        <v>3.1930000000000001</v>
      </c>
      <c r="K188" s="25" t="s">
        <v>736</v>
      </c>
      <c r="L188" s="91" t="str">
        <f t="shared" ref="L188:L203" si="39">IF(J188="Div by 0", "N/A", IF(K188="N/A","N/A", IF(J188&gt;VALUE(MID(K188,1,2)), "No", IF(J188&lt;-1*VALUE(MID(K188,1,2)), "No", "Yes"))))</f>
        <v>Yes</v>
      </c>
    </row>
    <row r="189" spans="1:12" x14ac:dyDescent="0.25">
      <c r="A189" s="122" t="s">
        <v>1472</v>
      </c>
      <c r="B189" s="21" t="s">
        <v>213</v>
      </c>
      <c r="C189" s="22">
        <v>104603</v>
      </c>
      <c r="D189" s="7" t="str">
        <f t="shared" si="36"/>
        <v>N/A</v>
      </c>
      <c r="E189" s="22">
        <v>85094</v>
      </c>
      <c r="F189" s="7" t="str">
        <f t="shared" si="37"/>
        <v>N/A</v>
      </c>
      <c r="G189" s="22">
        <v>87829</v>
      </c>
      <c r="H189" s="7" t="str">
        <f t="shared" si="38"/>
        <v>N/A</v>
      </c>
      <c r="I189" s="8">
        <v>-18.7</v>
      </c>
      <c r="J189" s="8">
        <v>3.214</v>
      </c>
      <c r="K189" s="25" t="s">
        <v>736</v>
      </c>
      <c r="L189" s="91" t="str">
        <f t="shared" si="39"/>
        <v>Yes</v>
      </c>
    </row>
    <row r="190" spans="1:12" x14ac:dyDescent="0.25">
      <c r="A190" s="122" t="s">
        <v>1473</v>
      </c>
      <c r="B190" s="21" t="s">
        <v>213</v>
      </c>
      <c r="C190" s="26">
        <v>12868.197555999999</v>
      </c>
      <c r="D190" s="7" t="str">
        <f t="shared" si="36"/>
        <v>N/A</v>
      </c>
      <c r="E190" s="26">
        <v>13138.184713000001</v>
      </c>
      <c r="F190" s="7" t="str">
        <f t="shared" si="37"/>
        <v>N/A</v>
      </c>
      <c r="G190" s="26">
        <v>13135.481390000001</v>
      </c>
      <c r="H190" s="7" t="str">
        <f t="shared" si="38"/>
        <v>N/A</v>
      </c>
      <c r="I190" s="8">
        <v>2.0979999999999999</v>
      </c>
      <c r="J190" s="8">
        <v>-2.1000000000000001E-2</v>
      </c>
      <c r="K190" s="25" t="s">
        <v>736</v>
      </c>
      <c r="L190" s="91" t="str">
        <f t="shared" si="39"/>
        <v>Yes</v>
      </c>
    </row>
    <row r="191" spans="1:12" x14ac:dyDescent="0.25">
      <c r="A191" s="122" t="s">
        <v>1474</v>
      </c>
      <c r="B191" s="21" t="s">
        <v>213</v>
      </c>
      <c r="C191" s="26">
        <v>10156.380791</v>
      </c>
      <c r="D191" s="7" t="str">
        <f t="shared" si="36"/>
        <v>N/A</v>
      </c>
      <c r="E191" s="26">
        <v>9251.3239138999998</v>
      </c>
      <c r="F191" s="7" t="str">
        <f t="shared" si="37"/>
        <v>N/A</v>
      </c>
      <c r="G191" s="26">
        <v>9277.2166514</v>
      </c>
      <c r="H191" s="7" t="str">
        <f t="shared" si="38"/>
        <v>N/A</v>
      </c>
      <c r="I191" s="8">
        <v>-8.91</v>
      </c>
      <c r="J191" s="8">
        <v>0.27989999999999998</v>
      </c>
      <c r="K191" s="25" t="s">
        <v>736</v>
      </c>
      <c r="L191" s="91" t="str">
        <f t="shared" si="39"/>
        <v>Yes</v>
      </c>
    </row>
    <row r="192" spans="1:12" x14ac:dyDescent="0.25">
      <c r="A192" s="122" t="s">
        <v>1475</v>
      </c>
      <c r="B192" s="21" t="s">
        <v>213</v>
      </c>
      <c r="C192" s="26">
        <v>17855.349745</v>
      </c>
      <c r="D192" s="7" t="str">
        <f t="shared" si="36"/>
        <v>N/A</v>
      </c>
      <c r="E192" s="26">
        <v>18867.108445999998</v>
      </c>
      <c r="F192" s="7" t="str">
        <f t="shared" si="37"/>
        <v>N/A</v>
      </c>
      <c r="G192" s="26">
        <v>18578.961765</v>
      </c>
      <c r="H192" s="7" t="str">
        <f t="shared" si="38"/>
        <v>N/A</v>
      </c>
      <c r="I192" s="8">
        <v>5.6660000000000004</v>
      </c>
      <c r="J192" s="8">
        <v>-1.53</v>
      </c>
      <c r="K192" s="25" t="s">
        <v>736</v>
      </c>
      <c r="L192" s="91" t="str">
        <f t="shared" si="39"/>
        <v>Yes</v>
      </c>
    </row>
    <row r="193" spans="1:12" x14ac:dyDescent="0.25">
      <c r="A193" s="148" t="s">
        <v>1476</v>
      </c>
      <c r="B193" s="21" t="s">
        <v>213</v>
      </c>
      <c r="C193" s="5">
        <v>33.233571935000001</v>
      </c>
      <c r="D193" s="7" t="str">
        <f t="shared" si="36"/>
        <v>N/A</v>
      </c>
      <c r="E193" s="5">
        <v>35.999120052999999</v>
      </c>
      <c r="F193" s="7" t="str">
        <f t="shared" si="37"/>
        <v>N/A</v>
      </c>
      <c r="G193" s="5">
        <v>37.505711540999997</v>
      </c>
      <c r="H193" s="7" t="str">
        <f t="shared" si="38"/>
        <v>N/A</v>
      </c>
      <c r="I193" s="8">
        <v>8.3219999999999992</v>
      </c>
      <c r="J193" s="8">
        <v>4.1849999999999996</v>
      </c>
      <c r="K193" s="25" t="s">
        <v>736</v>
      </c>
      <c r="L193" s="91" t="str">
        <f t="shared" si="39"/>
        <v>Yes</v>
      </c>
    </row>
    <row r="194" spans="1:12" x14ac:dyDescent="0.25">
      <c r="A194" s="148" t="s">
        <v>1477</v>
      </c>
      <c r="B194" s="21" t="s">
        <v>213</v>
      </c>
      <c r="C194" s="5">
        <v>31.376454458000001</v>
      </c>
      <c r="D194" s="7" t="str">
        <f t="shared" si="36"/>
        <v>N/A</v>
      </c>
      <c r="E194" s="5">
        <v>32.537085515000001</v>
      </c>
      <c r="F194" s="7" t="str">
        <f t="shared" si="37"/>
        <v>N/A</v>
      </c>
      <c r="G194" s="5">
        <v>33.610484688</v>
      </c>
      <c r="H194" s="7" t="str">
        <f t="shared" si="38"/>
        <v>N/A</v>
      </c>
      <c r="I194" s="8">
        <v>3.6989999999999998</v>
      </c>
      <c r="J194" s="8">
        <v>3.2989999999999999</v>
      </c>
      <c r="K194" s="25" t="s">
        <v>736</v>
      </c>
      <c r="L194" s="91" t="str">
        <f t="shared" si="39"/>
        <v>Yes</v>
      </c>
    </row>
    <row r="195" spans="1:12" x14ac:dyDescent="0.25">
      <c r="A195" s="148" t="s">
        <v>1478</v>
      </c>
      <c r="B195" s="21" t="s">
        <v>213</v>
      </c>
      <c r="C195" s="5">
        <v>37.771691746000002</v>
      </c>
      <c r="D195" s="7" t="str">
        <f t="shared" si="36"/>
        <v>N/A</v>
      </c>
      <c r="E195" s="5">
        <v>43.163858842000003</v>
      </c>
      <c r="F195" s="7" t="str">
        <f t="shared" si="37"/>
        <v>N/A</v>
      </c>
      <c r="G195" s="5">
        <v>45.387062565999997</v>
      </c>
      <c r="H195" s="7" t="str">
        <f t="shared" si="38"/>
        <v>N/A</v>
      </c>
      <c r="I195" s="8">
        <v>14.28</v>
      </c>
      <c r="J195" s="8">
        <v>5.1509999999999998</v>
      </c>
      <c r="K195" s="25" t="s">
        <v>736</v>
      </c>
      <c r="L195" s="91" t="str">
        <f t="shared" si="39"/>
        <v>Yes</v>
      </c>
    </row>
    <row r="196" spans="1:12" x14ac:dyDescent="0.25">
      <c r="A196" s="122" t="s">
        <v>1387</v>
      </c>
      <c r="B196" s="21" t="s">
        <v>213</v>
      </c>
      <c r="C196" s="26">
        <v>1254591755</v>
      </c>
      <c r="D196" s="7" t="str">
        <f t="shared" si="36"/>
        <v>N/A</v>
      </c>
      <c r="E196" s="26">
        <v>1104163670</v>
      </c>
      <c r="F196" s="7" t="str">
        <f t="shared" si="37"/>
        <v>N/A</v>
      </c>
      <c r="G196" s="26">
        <v>1134409194</v>
      </c>
      <c r="H196" s="7" t="str">
        <f t="shared" si="38"/>
        <v>N/A</v>
      </c>
      <c r="I196" s="8">
        <v>-12</v>
      </c>
      <c r="J196" s="8">
        <v>2.7389999999999999</v>
      </c>
      <c r="K196" s="25" t="s">
        <v>736</v>
      </c>
      <c r="L196" s="91" t="str">
        <f t="shared" si="39"/>
        <v>Yes</v>
      </c>
    </row>
    <row r="197" spans="1:12" x14ac:dyDescent="0.25">
      <c r="A197" s="122" t="s">
        <v>1479</v>
      </c>
      <c r="B197" s="21" t="s">
        <v>213</v>
      </c>
      <c r="C197" s="22">
        <v>91760</v>
      </c>
      <c r="D197" s="7" t="str">
        <f t="shared" si="36"/>
        <v>N/A</v>
      </c>
      <c r="E197" s="22">
        <v>84412</v>
      </c>
      <c r="F197" s="7" t="str">
        <f t="shared" si="37"/>
        <v>N/A</v>
      </c>
      <c r="G197" s="22">
        <v>86959</v>
      </c>
      <c r="H197" s="7" t="str">
        <f t="shared" si="38"/>
        <v>N/A</v>
      </c>
      <c r="I197" s="8">
        <v>-8.01</v>
      </c>
      <c r="J197" s="8">
        <v>3.0169999999999999</v>
      </c>
      <c r="K197" s="25" t="s">
        <v>736</v>
      </c>
      <c r="L197" s="91" t="str">
        <f t="shared" si="39"/>
        <v>Yes</v>
      </c>
    </row>
    <row r="198" spans="1:12" ht="25" x14ac:dyDescent="0.25">
      <c r="A198" s="122" t="s">
        <v>1480</v>
      </c>
      <c r="B198" s="21" t="s">
        <v>213</v>
      </c>
      <c r="C198" s="26">
        <v>13672.534383</v>
      </c>
      <c r="D198" s="7" t="str">
        <f t="shared" si="36"/>
        <v>N/A</v>
      </c>
      <c r="E198" s="26">
        <v>13080.648131</v>
      </c>
      <c r="F198" s="7" t="str">
        <f t="shared" si="37"/>
        <v>N/A</v>
      </c>
      <c r="G198" s="26">
        <v>13045.333939</v>
      </c>
      <c r="H198" s="7" t="str">
        <f t="shared" si="38"/>
        <v>N/A</v>
      </c>
      <c r="I198" s="8">
        <v>-4.33</v>
      </c>
      <c r="J198" s="8">
        <v>-0.27</v>
      </c>
      <c r="K198" s="25" t="s">
        <v>736</v>
      </c>
      <c r="L198" s="91" t="str">
        <f t="shared" si="39"/>
        <v>Yes</v>
      </c>
    </row>
    <row r="199" spans="1:12" ht="25" x14ac:dyDescent="0.25">
      <c r="A199" s="122" t="s">
        <v>1481</v>
      </c>
      <c r="B199" s="21" t="s">
        <v>213</v>
      </c>
      <c r="C199" s="26">
        <v>10767.621288</v>
      </c>
      <c r="D199" s="7" t="str">
        <f t="shared" si="36"/>
        <v>N/A</v>
      </c>
      <c r="E199" s="26">
        <v>9269.9881158000007</v>
      </c>
      <c r="F199" s="7" t="str">
        <f t="shared" si="37"/>
        <v>N/A</v>
      </c>
      <c r="G199" s="26">
        <v>9258.8181425999992</v>
      </c>
      <c r="H199" s="7" t="str">
        <f t="shared" si="38"/>
        <v>N/A</v>
      </c>
      <c r="I199" s="8">
        <v>-13.9</v>
      </c>
      <c r="J199" s="8">
        <v>-0.12</v>
      </c>
      <c r="K199" s="25" t="s">
        <v>736</v>
      </c>
      <c r="L199" s="91" t="str">
        <f t="shared" si="39"/>
        <v>Yes</v>
      </c>
    </row>
    <row r="200" spans="1:12" ht="25" x14ac:dyDescent="0.25">
      <c r="A200" s="122" t="s">
        <v>1482</v>
      </c>
      <c r="B200" s="21" t="s">
        <v>213</v>
      </c>
      <c r="C200" s="26">
        <v>18571.670415000001</v>
      </c>
      <c r="D200" s="7" t="str">
        <f t="shared" si="36"/>
        <v>N/A</v>
      </c>
      <c r="E200" s="26">
        <v>18709.232934</v>
      </c>
      <c r="F200" s="7" t="str">
        <f t="shared" si="37"/>
        <v>N/A</v>
      </c>
      <c r="G200" s="26">
        <v>18409.938857000001</v>
      </c>
      <c r="H200" s="7" t="str">
        <f t="shared" si="38"/>
        <v>N/A</v>
      </c>
      <c r="I200" s="8">
        <v>0.74070000000000003</v>
      </c>
      <c r="J200" s="8">
        <v>-1.6</v>
      </c>
      <c r="K200" s="25" t="s">
        <v>736</v>
      </c>
      <c r="L200" s="91" t="str">
        <f t="shared" si="39"/>
        <v>Yes</v>
      </c>
    </row>
    <row r="201" spans="1:12" ht="25" x14ac:dyDescent="0.25">
      <c r="A201" s="122" t="s">
        <v>1483</v>
      </c>
      <c r="B201" s="21" t="s">
        <v>213</v>
      </c>
      <c r="C201" s="5">
        <v>29.153203644000001</v>
      </c>
      <c r="D201" s="7" t="str">
        <f t="shared" si="36"/>
        <v>N/A</v>
      </c>
      <c r="E201" s="5">
        <v>35.710599125000002</v>
      </c>
      <c r="F201" s="7" t="str">
        <f t="shared" si="37"/>
        <v>N/A</v>
      </c>
      <c r="G201" s="5">
        <v>37.134194512999997</v>
      </c>
      <c r="H201" s="7" t="str">
        <f t="shared" si="38"/>
        <v>N/A</v>
      </c>
      <c r="I201" s="8">
        <v>22.49</v>
      </c>
      <c r="J201" s="8">
        <v>3.9860000000000002</v>
      </c>
      <c r="K201" s="25" t="s">
        <v>736</v>
      </c>
      <c r="L201" s="91" t="str">
        <f t="shared" si="39"/>
        <v>Yes</v>
      </c>
    </row>
    <row r="202" spans="1:12" ht="25" x14ac:dyDescent="0.25">
      <c r="A202" s="122" t="s">
        <v>1484</v>
      </c>
      <c r="B202" s="21" t="s">
        <v>213</v>
      </c>
      <c r="C202" s="5">
        <v>26.675868969</v>
      </c>
      <c r="D202" s="7" t="str">
        <f t="shared" si="36"/>
        <v>N/A</v>
      </c>
      <c r="E202" s="5">
        <v>32.285571296999997</v>
      </c>
      <c r="F202" s="7" t="str">
        <f t="shared" si="37"/>
        <v>N/A</v>
      </c>
      <c r="G202" s="5">
        <v>33.305226003000001</v>
      </c>
      <c r="H202" s="7" t="str">
        <f t="shared" si="38"/>
        <v>N/A</v>
      </c>
      <c r="I202" s="8">
        <v>21.03</v>
      </c>
      <c r="J202" s="8">
        <v>3.1579999999999999</v>
      </c>
      <c r="K202" s="25" t="s">
        <v>736</v>
      </c>
      <c r="L202" s="91" t="str">
        <f t="shared" si="39"/>
        <v>Yes</v>
      </c>
    </row>
    <row r="203" spans="1:12" ht="25" x14ac:dyDescent="0.25">
      <c r="A203" s="150" t="s">
        <v>1485</v>
      </c>
      <c r="B203" s="99" t="s">
        <v>213</v>
      </c>
      <c r="C203" s="100">
        <v>35.030925932000002</v>
      </c>
      <c r="D203" s="130" t="str">
        <f t="shared" si="36"/>
        <v>N/A</v>
      </c>
      <c r="E203" s="100">
        <v>42.807070441</v>
      </c>
      <c r="F203" s="130" t="str">
        <f t="shared" si="37"/>
        <v>N/A</v>
      </c>
      <c r="G203" s="100">
        <v>44.889277026000002</v>
      </c>
      <c r="H203" s="130" t="str">
        <f t="shared" si="38"/>
        <v>N/A</v>
      </c>
      <c r="I203" s="131">
        <v>22.2</v>
      </c>
      <c r="J203" s="131">
        <v>4.8639999999999999</v>
      </c>
      <c r="K203" s="144" t="s">
        <v>736</v>
      </c>
      <c r="L203" s="102" t="str">
        <f t="shared" si="39"/>
        <v>Yes</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1849199</v>
      </c>
      <c r="D6" s="7" t="str">
        <f>IF($B6="N/A","N/A",IF(C6&gt;10,"No",IF(C6&lt;-10,"No","Yes")))</f>
        <v>N/A</v>
      </c>
      <c r="E6" s="22">
        <v>680549</v>
      </c>
      <c r="F6" s="7" t="str">
        <f>IF($B6="N/A","N/A",IF(E6&gt;10,"No",IF(E6&lt;-10,"No","Yes")))</f>
        <v>N/A</v>
      </c>
      <c r="G6" s="22">
        <v>642662</v>
      </c>
      <c r="H6" s="7" t="str">
        <f>IF($B6="N/A","N/A",IF(G6&gt;10,"No",IF(G6&lt;-10,"No","Yes")))</f>
        <v>N/A</v>
      </c>
      <c r="I6" s="8">
        <v>-63.2</v>
      </c>
      <c r="J6" s="8">
        <v>-5.57</v>
      </c>
      <c r="K6" s="25" t="s">
        <v>736</v>
      </c>
      <c r="L6" s="91" t="str">
        <f t="shared" ref="L6:L46" si="0">IF(J6="Div by 0", "N/A", IF(K6="N/A","N/A", IF(J6&gt;VALUE(MID(K6,1,2)), "No", IF(J6&lt;-1*VALUE(MID(K6,1,2)), "No", "Yes"))))</f>
        <v>Yes</v>
      </c>
    </row>
    <row r="7" spans="1:12" x14ac:dyDescent="0.25">
      <c r="A7" s="148" t="s">
        <v>10</v>
      </c>
      <c r="B7" s="21" t="s">
        <v>213</v>
      </c>
      <c r="C7" s="22">
        <v>1581665</v>
      </c>
      <c r="D7" s="7" t="str">
        <f>IF($B7="N/A","N/A",IF(C7&gt;10,"No",IF(C7&lt;-10,"No","Yes")))</f>
        <v>N/A</v>
      </c>
      <c r="E7" s="22">
        <v>503206</v>
      </c>
      <c r="F7" s="7" t="str">
        <f>IF($B7="N/A","N/A",IF(E7&gt;10,"No",IF(E7&lt;-10,"No","Yes")))</f>
        <v>N/A</v>
      </c>
      <c r="G7" s="22">
        <v>486868</v>
      </c>
      <c r="H7" s="7" t="str">
        <f>IF($B7="N/A","N/A",IF(G7&gt;10,"No",IF(G7&lt;-10,"No","Yes")))</f>
        <v>N/A</v>
      </c>
      <c r="I7" s="8">
        <v>-68.2</v>
      </c>
      <c r="J7" s="8">
        <v>-3.25</v>
      </c>
      <c r="K7" s="25" t="s">
        <v>736</v>
      </c>
      <c r="L7" s="91" t="str">
        <f t="shared" si="0"/>
        <v>Yes</v>
      </c>
    </row>
    <row r="8" spans="1:12" x14ac:dyDescent="0.25">
      <c r="A8" s="148" t="s">
        <v>91</v>
      </c>
      <c r="B8" s="5" t="s">
        <v>297</v>
      </c>
      <c r="C8" s="4">
        <v>85.532438639999995</v>
      </c>
      <c r="D8" s="7" t="str">
        <f>IF($B8="N/A","N/A",IF(C8&gt;90,"No",IF(C8&lt;65,"No","Yes")))</f>
        <v>Yes</v>
      </c>
      <c r="E8" s="4">
        <v>73.941185719000003</v>
      </c>
      <c r="F8" s="7" t="str">
        <f>IF($B8="N/A","N/A",IF(E8&gt;90,"No",IF(E8&lt;65,"No","Yes")))</f>
        <v>Yes</v>
      </c>
      <c r="G8" s="4">
        <v>75.758018989999997</v>
      </c>
      <c r="H8" s="7" t="str">
        <f>IF($B8="N/A","N/A",IF(G8&gt;90,"No",IF(G8&lt;65,"No","Yes")))</f>
        <v>Yes</v>
      </c>
      <c r="I8" s="8">
        <v>-13.6</v>
      </c>
      <c r="J8" s="8">
        <v>2.4569999999999999</v>
      </c>
      <c r="K8" s="25" t="s">
        <v>736</v>
      </c>
      <c r="L8" s="91" t="str">
        <f t="shared" si="0"/>
        <v>Yes</v>
      </c>
    </row>
    <row r="9" spans="1:12" x14ac:dyDescent="0.25">
      <c r="A9" s="148" t="s">
        <v>92</v>
      </c>
      <c r="B9" s="5" t="s">
        <v>298</v>
      </c>
      <c r="C9" s="4">
        <v>85.559754390999998</v>
      </c>
      <c r="D9" s="7" t="str">
        <f>IF($B9="N/A","N/A",IF(C9&gt;100,"No",IF(C9&lt;90,"No","Yes")))</f>
        <v>No</v>
      </c>
      <c r="E9" s="4">
        <v>85.287356321999994</v>
      </c>
      <c r="F9" s="7" t="str">
        <f>IF($B9="N/A","N/A",IF(E9&gt;100,"No",IF(E9&lt;90,"No","Yes")))</f>
        <v>No</v>
      </c>
      <c r="G9" s="4">
        <v>86.690446351000006</v>
      </c>
      <c r="H9" s="7" t="str">
        <f>IF($B9="N/A","N/A",IF(G9&gt;100,"No",IF(G9&lt;90,"No","Yes")))</f>
        <v>No</v>
      </c>
      <c r="I9" s="8">
        <v>-0.318</v>
      </c>
      <c r="J9" s="8">
        <v>1.645</v>
      </c>
      <c r="K9" s="25" t="s">
        <v>736</v>
      </c>
      <c r="L9" s="91" t="str">
        <f t="shared" si="0"/>
        <v>Yes</v>
      </c>
    </row>
    <row r="10" spans="1:12" x14ac:dyDescent="0.25">
      <c r="A10" s="148" t="s">
        <v>93</v>
      </c>
      <c r="B10" s="5" t="s">
        <v>299</v>
      </c>
      <c r="C10" s="4">
        <v>87.096067802999997</v>
      </c>
      <c r="D10" s="7" t="str">
        <f>IF($B10="N/A","N/A",IF(C10&gt;100,"No",IF(C10&lt;85,"No","Yes")))</f>
        <v>Yes</v>
      </c>
      <c r="E10" s="4">
        <v>84.528667749999997</v>
      </c>
      <c r="F10" s="7" t="str">
        <f>IF($B10="N/A","N/A",IF(E10&gt;100,"No",IF(E10&lt;85,"No","Yes")))</f>
        <v>No</v>
      </c>
      <c r="G10" s="4">
        <v>85.817556316999998</v>
      </c>
      <c r="H10" s="7" t="str">
        <f>IF($B10="N/A","N/A",IF(G10&gt;100,"No",IF(G10&lt;85,"No","Yes")))</f>
        <v>Yes</v>
      </c>
      <c r="I10" s="8">
        <v>-2.95</v>
      </c>
      <c r="J10" s="8">
        <v>1.5249999999999999</v>
      </c>
      <c r="K10" s="25" t="s">
        <v>736</v>
      </c>
      <c r="L10" s="91" t="str">
        <f t="shared" si="0"/>
        <v>Yes</v>
      </c>
    </row>
    <row r="11" spans="1:12" x14ac:dyDescent="0.25">
      <c r="A11" s="148" t="s">
        <v>94</v>
      </c>
      <c r="B11" s="5" t="s">
        <v>300</v>
      </c>
      <c r="C11" s="4">
        <v>86.344985847000004</v>
      </c>
      <c r="D11" s="7" t="str">
        <f>IF($B11="N/A","N/A",IF(C11&gt;100,"No",IF(C11&lt;80,"No","Yes")))</f>
        <v>Yes</v>
      </c>
      <c r="E11" s="4">
        <v>55.830875442</v>
      </c>
      <c r="F11" s="7" t="str">
        <f>IF($B11="N/A","N/A",IF(E11&gt;100,"No",IF(E11&lt;80,"No","Yes")))</f>
        <v>No</v>
      </c>
      <c r="G11" s="4">
        <v>56.966108490000003</v>
      </c>
      <c r="H11" s="7" t="str">
        <f>IF($B11="N/A","N/A",IF(G11&gt;100,"No",IF(G11&lt;80,"No","Yes")))</f>
        <v>No</v>
      </c>
      <c r="I11" s="8">
        <v>-35.299999999999997</v>
      </c>
      <c r="J11" s="8">
        <v>2.0329999999999999</v>
      </c>
      <c r="K11" s="25" t="s">
        <v>736</v>
      </c>
      <c r="L11" s="91" t="str">
        <f t="shared" si="0"/>
        <v>Yes</v>
      </c>
    </row>
    <row r="12" spans="1:12" x14ac:dyDescent="0.25">
      <c r="A12" s="148" t="s">
        <v>95</v>
      </c>
      <c r="B12" s="5" t="s">
        <v>300</v>
      </c>
      <c r="C12" s="4">
        <v>78.514457116000003</v>
      </c>
      <c r="D12" s="7" t="str">
        <f>IF($B12="N/A","N/A",IF(C12&gt;100,"No",IF(C12&lt;80,"No","Yes")))</f>
        <v>No</v>
      </c>
      <c r="E12" s="4">
        <v>53.098864061999997</v>
      </c>
      <c r="F12" s="7" t="str">
        <f>IF($B12="N/A","N/A",IF(E12&gt;100,"No",IF(E12&lt;80,"No","Yes")))</f>
        <v>No</v>
      </c>
      <c r="G12" s="4">
        <v>49.035923333</v>
      </c>
      <c r="H12" s="7" t="str">
        <f>IF($B12="N/A","N/A",IF(G12&gt;100,"No",IF(G12&lt;80,"No","Yes")))</f>
        <v>No</v>
      </c>
      <c r="I12" s="8">
        <v>-32.4</v>
      </c>
      <c r="J12" s="8">
        <v>-7.65</v>
      </c>
      <c r="K12" s="25" t="s">
        <v>736</v>
      </c>
      <c r="L12" s="91" t="str">
        <f t="shared" si="0"/>
        <v>Yes</v>
      </c>
    </row>
    <row r="13" spans="1:12" x14ac:dyDescent="0.25">
      <c r="A13" s="90" t="s">
        <v>96</v>
      </c>
      <c r="B13" s="21" t="s">
        <v>213</v>
      </c>
      <c r="C13" s="22">
        <v>1393495.51</v>
      </c>
      <c r="D13" s="7" t="str">
        <f t="shared" ref="D13:D44" si="1">IF($B13="N/A","N/A",IF(C13&gt;10,"No",IF(C13&lt;-10,"No","Yes")))</f>
        <v>N/A</v>
      </c>
      <c r="E13" s="22">
        <v>447796.01</v>
      </c>
      <c r="F13" s="7" t="str">
        <f t="shared" ref="F13:F44" si="2">IF($B13="N/A","N/A",IF(E13&gt;10,"No",IF(E13&lt;-10,"No","Yes")))</f>
        <v>N/A</v>
      </c>
      <c r="G13" s="22">
        <v>448835.26</v>
      </c>
      <c r="H13" s="7" t="str">
        <f t="shared" ref="H13:H44" si="3">IF($B13="N/A","N/A",IF(G13&gt;10,"No",IF(G13&lt;-10,"No","Yes")))</f>
        <v>N/A</v>
      </c>
      <c r="I13" s="8">
        <v>-67.900000000000006</v>
      </c>
      <c r="J13" s="8">
        <v>0.2321</v>
      </c>
      <c r="K13" s="25" t="s">
        <v>736</v>
      </c>
      <c r="L13" s="91" t="str">
        <f t="shared" si="0"/>
        <v>Yes</v>
      </c>
    </row>
    <row r="14" spans="1:12" x14ac:dyDescent="0.25">
      <c r="A14" s="90" t="s">
        <v>100</v>
      </c>
      <c r="B14" s="21" t="s">
        <v>213</v>
      </c>
      <c r="C14" s="22">
        <v>219373</v>
      </c>
      <c r="D14" s="7" t="str">
        <f t="shared" si="1"/>
        <v>N/A</v>
      </c>
      <c r="E14" s="22">
        <v>160080</v>
      </c>
      <c r="F14" s="7" t="str">
        <f t="shared" si="2"/>
        <v>N/A</v>
      </c>
      <c r="G14" s="22">
        <v>155595</v>
      </c>
      <c r="H14" s="7" t="str">
        <f t="shared" si="3"/>
        <v>N/A</v>
      </c>
      <c r="I14" s="8">
        <v>-27</v>
      </c>
      <c r="J14" s="8">
        <v>-2.8</v>
      </c>
      <c r="K14" s="25" t="s">
        <v>736</v>
      </c>
      <c r="L14" s="91" t="str">
        <f t="shared" si="0"/>
        <v>Yes</v>
      </c>
    </row>
    <row r="15" spans="1:12" x14ac:dyDescent="0.25">
      <c r="A15" s="90" t="s">
        <v>976</v>
      </c>
      <c r="B15" s="21" t="s">
        <v>213</v>
      </c>
      <c r="C15" s="22">
        <v>91457</v>
      </c>
      <c r="D15" s="7" t="str">
        <f t="shared" si="1"/>
        <v>N/A</v>
      </c>
      <c r="E15" s="22">
        <v>35671</v>
      </c>
      <c r="F15" s="7" t="str">
        <f t="shared" si="2"/>
        <v>N/A</v>
      </c>
      <c r="G15" s="22">
        <v>34088</v>
      </c>
      <c r="H15" s="7" t="str">
        <f t="shared" si="3"/>
        <v>N/A</v>
      </c>
      <c r="I15" s="8">
        <v>-61</v>
      </c>
      <c r="J15" s="8">
        <v>-4.4400000000000004</v>
      </c>
      <c r="K15" s="25" t="s">
        <v>736</v>
      </c>
      <c r="L15" s="91" t="str">
        <f t="shared" si="0"/>
        <v>Yes</v>
      </c>
    </row>
    <row r="16" spans="1:12" x14ac:dyDescent="0.25">
      <c r="A16" s="90" t="s">
        <v>977</v>
      </c>
      <c r="B16" s="21" t="s">
        <v>213</v>
      </c>
      <c r="C16" s="22">
        <v>0</v>
      </c>
      <c r="D16" s="7" t="str">
        <f t="shared" si="1"/>
        <v>N/A</v>
      </c>
      <c r="E16" s="22">
        <v>0</v>
      </c>
      <c r="F16" s="7" t="str">
        <f t="shared" si="2"/>
        <v>N/A</v>
      </c>
      <c r="G16" s="22">
        <v>0</v>
      </c>
      <c r="H16" s="7" t="str">
        <f t="shared" si="3"/>
        <v>N/A</v>
      </c>
      <c r="I16" s="8" t="s">
        <v>1747</v>
      </c>
      <c r="J16" s="8" t="s">
        <v>1747</v>
      </c>
      <c r="K16" s="25" t="s">
        <v>736</v>
      </c>
      <c r="L16" s="91" t="str">
        <f t="shared" si="0"/>
        <v>N/A</v>
      </c>
    </row>
    <row r="17" spans="1:12" x14ac:dyDescent="0.25">
      <c r="A17" s="90" t="s">
        <v>978</v>
      </c>
      <c r="B17" s="21" t="s">
        <v>213</v>
      </c>
      <c r="C17" s="22">
        <v>2740</v>
      </c>
      <c r="D17" s="7" t="str">
        <f t="shared" si="1"/>
        <v>N/A</v>
      </c>
      <c r="E17" s="22">
        <v>3756</v>
      </c>
      <c r="F17" s="7" t="str">
        <f t="shared" si="2"/>
        <v>N/A</v>
      </c>
      <c r="G17" s="22">
        <v>3399</v>
      </c>
      <c r="H17" s="7" t="str">
        <f t="shared" si="3"/>
        <v>N/A</v>
      </c>
      <c r="I17" s="8">
        <v>37.08</v>
      </c>
      <c r="J17" s="8">
        <v>-9.5</v>
      </c>
      <c r="K17" s="25" t="s">
        <v>736</v>
      </c>
      <c r="L17" s="91" t="str">
        <f t="shared" si="0"/>
        <v>Yes</v>
      </c>
    </row>
    <row r="18" spans="1:12" x14ac:dyDescent="0.25">
      <c r="A18" s="90" t="s">
        <v>979</v>
      </c>
      <c r="B18" s="21" t="s">
        <v>213</v>
      </c>
      <c r="C18" s="22">
        <v>125176</v>
      </c>
      <c r="D18" s="7" t="str">
        <f t="shared" si="1"/>
        <v>N/A</v>
      </c>
      <c r="E18" s="22">
        <v>120653</v>
      </c>
      <c r="F18" s="7" t="str">
        <f t="shared" si="2"/>
        <v>N/A</v>
      </c>
      <c r="G18" s="22">
        <v>118108</v>
      </c>
      <c r="H18" s="7" t="str">
        <f t="shared" si="3"/>
        <v>N/A</v>
      </c>
      <c r="I18" s="8">
        <v>-3.61</v>
      </c>
      <c r="J18" s="8">
        <v>-2.11</v>
      </c>
      <c r="K18" s="25" t="s">
        <v>736</v>
      </c>
      <c r="L18" s="91" t="str">
        <f t="shared" si="0"/>
        <v>Yes</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369895</v>
      </c>
      <c r="D20" s="7" t="str">
        <f t="shared" si="1"/>
        <v>N/A</v>
      </c>
      <c r="E20" s="22">
        <v>271263</v>
      </c>
      <c r="F20" s="7" t="str">
        <f t="shared" si="2"/>
        <v>N/A</v>
      </c>
      <c r="G20" s="22">
        <v>272654</v>
      </c>
      <c r="H20" s="7" t="str">
        <f t="shared" si="3"/>
        <v>N/A</v>
      </c>
      <c r="I20" s="8">
        <v>-26.7</v>
      </c>
      <c r="J20" s="8">
        <v>0.51280000000000003</v>
      </c>
      <c r="K20" s="25" t="s">
        <v>736</v>
      </c>
      <c r="L20" s="91" t="str">
        <f t="shared" si="0"/>
        <v>Yes</v>
      </c>
    </row>
    <row r="21" spans="1:12" x14ac:dyDescent="0.25">
      <c r="A21" s="90" t="s">
        <v>981</v>
      </c>
      <c r="B21" s="21" t="s">
        <v>213</v>
      </c>
      <c r="C21" s="22">
        <v>309428</v>
      </c>
      <c r="D21" s="7" t="str">
        <f t="shared" si="1"/>
        <v>N/A</v>
      </c>
      <c r="E21" s="22">
        <v>213628</v>
      </c>
      <c r="F21" s="7" t="str">
        <f t="shared" si="2"/>
        <v>N/A</v>
      </c>
      <c r="G21" s="22">
        <v>214847</v>
      </c>
      <c r="H21" s="7" t="str">
        <f t="shared" si="3"/>
        <v>N/A</v>
      </c>
      <c r="I21" s="8">
        <v>-31</v>
      </c>
      <c r="J21" s="8">
        <v>0.5706</v>
      </c>
      <c r="K21" s="25" t="s">
        <v>736</v>
      </c>
      <c r="L21" s="91" t="str">
        <f t="shared" si="0"/>
        <v>Yes</v>
      </c>
    </row>
    <row r="22" spans="1:12" x14ac:dyDescent="0.25">
      <c r="A22" s="90" t="s">
        <v>982</v>
      </c>
      <c r="B22" s="21" t="s">
        <v>213</v>
      </c>
      <c r="C22" s="22">
        <v>0</v>
      </c>
      <c r="D22" s="7" t="str">
        <f t="shared" si="1"/>
        <v>N/A</v>
      </c>
      <c r="E22" s="22">
        <v>0</v>
      </c>
      <c r="F22" s="7" t="str">
        <f t="shared" si="2"/>
        <v>N/A</v>
      </c>
      <c r="G22" s="22">
        <v>0</v>
      </c>
      <c r="H22" s="7" t="str">
        <f t="shared" si="3"/>
        <v>N/A</v>
      </c>
      <c r="I22" s="8" t="s">
        <v>1747</v>
      </c>
      <c r="J22" s="8" t="s">
        <v>1747</v>
      </c>
      <c r="K22" s="25" t="s">
        <v>736</v>
      </c>
      <c r="L22" s="91" t="str">
        <f t="shared" si="0"/>
        <v>N/A</v>
      </c>
    </row>
    <row r="23" spans="1:12" x14ac:dyDescent="0.25">
      <c r="A23" s="90" t="s">
        <v>983</v>
      </c>
      <c r="B23" s="21" t="s">
        <v>213</v>
      </c>
      <c r="C23" s="22">
        <v>3777</v>
      </c>
      <c r="D23" s="7" t="str">
        <f>IF($B23="N/A","N/A",IF(C23&gt;10,"No",IF(C23&lt;-10,"No","Yes")))</f>
        <v>N/A</v>
      </c>
      <c r="E23" s="22">
        <v>3474</v>
      </c>
      <c r="F23" s="7" t="str">
        <f t="shared" si="2"/>
        <v>N/A</v>
      </c>
      <c r="G23" s="22">
        <v>3037</v>
      </c>
      <c r="H23" s="7" t="str">
        <f t="shared" si="3"/>
        <v>N/A</v>
      </c>
      <c r="I23" s="8">
        <v>-8.02</v>
      </c>
      <c r="J23" s="8">
        <v>-12.6</v>
      </c>
      <c r="K23" s="25" t="s">
        <v>736</v>
      </c>
      <c r="L23" s="91" t="str">
        <f t="shared" si="0"/>
        <v>Yes</v>
      </c>
    </row>
    <row r="24" spans="1:12" x14ac:dyDescent="0.25">
      <c r="A24" s="90" t="s">
        <v>984</v>
      </c>
      <c r="B24" s="21" t="s">
        <v>213</v>
      </c>
      <c r="C24" s="22">
        <v>56690</v>
      </c>
      <c r="D24" s="7" t="str">
        <f t="shared" si="1"/>
        <v>N/A</v>
      </c>
      <c r="E24" s="22">
        <v>54161</v>
      </c>
      <c r="F24" s="7" t="str">
        <f t="shared" si="2"/>
        <v>N/A</v>
      </c>
      <c r="G24" s="22">
        <v>54770</v>
      </c>
      <c r="H24" s="7" t="str">
        <f t="shared" si="3"/>
        <v>N/A</v>
      </c>
      <c r="I24" s="8">
        <v>-4.46</v>
      </c>
      <c r="J24" s="8">
        <v>1.1240000000000001</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1054565</v>
      </c>
      <c r="D26" s="7" t="str">
        <f t="shared" si="1"/>
        <v>N/A</v>
      </c>
      <c r="E26" s="22">
        <v>185118</v>
      </c>
      <c r="F26" s="7" t="str">
        <f t="shared" si="2"/>
        <v>N/A</v>
      </c>
      <c r="G26" s="22">
        <v>162135</v>
      </c>
      <c r="H26" s="7" t="str">
        <f t="shared" si="3"/>
        <v>N/A</v>
      </c>
      <c r="I26" s="8">
        <v>-82.4</v>
      </c>
      <c r="J26" s="8">
        <v>-12.4</v>
      </c>
      <c r="K26" s="25" t="s">
        <v>736</v>
      </c>
      <c r="L26" s="91" t="str">
        <f t="shared" si="0"/>
        <v>Yes</v>
      </c>
    </row>
    <row r="27" spans="1:12" x14ac:dyDescent="0.25">
      <c r="A27" s="90" t="s">
        <v>986</v>
      </c>
      <c r="B27" s="21" t="s">
        <v>213</v>
      </c>
      <c r="C27" s="22">
        <v>112581</v>
      </c>
      <c r="D27" s="7" t="str">
        <f t="shared" si="1"/>
        <v>N/A</v>
      </c>
      <c r="E27" s="22">
        <v>14643</v>
      </c>
      <c r="F27" s="7" t="str">
        <f t="shared" si="2"/>
        <v>N/A</v>
      </c>
      <c r="G27" s="22">
        <v>10161</v>
      </c>
      <c r="H27" s="7" t="str">
        <f t="shared" si="3"/>
        <v>N/A</v>
      </c>
      <c r="I27" s="8">
        <v>-87</v>
      </c>
      <c r="J27" s="8">
        <v>-30.6</v>
      </c>
      <c r="K27" s="25" t="s">
        <v>736</v>
      </c>
      <c r="L27" s="91" t="str">
        <f t="shared" si="0"/>
        <v>No</v>
      </c>
    </row>
    <row r="28" spans="1:12" x14ac:dyDescent="0.25">
      <c r="A28" s="90" t="s">
        <v>987</v>
      </c>
      <c r="B28" s="21" t="s">
        <v>213</v>
      </c>
      <c r="C28" s="22">
        <v>8462</v>
      </c>
      <c r="D28" s="7" t="str">
        <f t="shared" si="1"/>
        <v>N/A</v>
      </c>
      <c r="E28" s="22">
        <v>1652</v>
      </c>
      <c r="F28" s="7" t="str">
        <f t="shared" si="2"/>
        <v>N/A</v>
      </c>
      <c r="G28" s="22">
        <v>1332</v>
      </c>
      <c r="H28" s="7" t="str">
        <f t="shared" si="3"/>
        <v>N/A</v>
      </c>
      <c r="I28" s="8">
        <v>-80.5</v>
      </c>
      <c r="J28" s="8">
        <v>-19.399999999999999</v>
      </c>
      <c r="K28" s="25" t="s">
        <v>736</v>
      </c>
      <c r="L28" s="91" t="str">
        <f t="shared" si="0"/>
        <v>Yes</v>
      </c>
    </row>
    <row r="29" spans="1:12" x14ac:dyDescent="0.25">
      <c r="A29" s="90" t="s">
        <v>988</v>
      </c>
      <c r="B29" s="21" t="s">
        <v>213</v>
      </c>
      <c r="C29" s="22">
        <v>1788</v>
      </c>
      <c r="D29" s="7" t="str">
        <f t="shared" si="1"/>
        <v>N/A</v>
      </c>
      <c r="E29" s="22">
        <v>2080</v>
      </c>
      <c r="F29" s="7" t="str">
        <f t="shared" si="2"/>
        <v>N/A</v>
      </c>
      <c r="G29" s="22">
        <v>2014</v>
      </c>
      <c r="H29" s="7" t="str">
        <f t="shared" si="3"/>
        <v>N/A</v>
      </c>
      <c r="I29" s="8">
        <v>16.329999999999998</v>
      </c>
      <c r="J29" s="8">
        <v>-3.17</v>
      </c>
      <c r="K29" s="25" t="s">
        <v>736</v>
      </c>
      <c r="L29" s="91" t="str">
        <f t="shared" si="0"/>
        <v>Yes</v>
      </c>
    </row>
    <row r="30" spans="1:12" x14ac:dyDescent="0.25">
      <c r="A30" s="90" t="s">
        <v>989</v>
      </c>
      <c r="B30" s="21" t="s">
        <v>213</v>
      </c>
      <c r="C30" s="22">
        <v>789893</v>
      </c>
      <c r="D30" s="7" t="str">
        <f t="shared" si="1"/>
        <v>N/A</v>
      </c>
      <c r="E30" s="22">
        <v>109836</v>
      </c>
      <c r="F30" s="7" t="str">
        <f t="shared" si="2"/>
        <v>N/A</v>
      </c>
      <c r="G30" s="22">
        <v>90670</v>
      </c>
      <c r="H30" s="7" t="str">
        <f t="shared" si="3"/>
        <v>N/A</v>
      </c>
      <c r="I30" s="8">
        <v>-86.1</v>
      </c>
      <c r="J30" s="8">
        <v>-17.399999999999999</v>
      </c>
      <c r="K30" s="25" t="s">
        <v>736</v>
      </c>
      <c r="L30" s="91" t="str">
        <f t="shared" si="0"/>
        <v>Yes</v>
      </c>
    </row>
    <row r="31" spans="1:12" x14ac:dyDescent="0.25">
      <c r="A31" s="90" t="s">
        <v>990</v>
      </c>
      <c r="B31" s="21" t="s">
        <v>213</v>
      </c>
      <c r="C31" s="22">
        <v>105237</v>
      </c>
      <c r="D31" s="7" t="str">
        <f t="shared" si="1"/>
        <v>N/A</v>
      </c>
      <c r="E31" s="22">
        <v>17559</v>
      </c>
      <c r="F31" s="7" t="str">
        <f t="shared" si="2"/>
        <v>N/A</v>
      </c>
      <c r="G31" s="22">
        <v>16056</v>
      </c>
      <c r="H31" s="7" t="str">
        <f t="shared" si="3"/>
        <v>N/A</v>
      </c>
      <c r="I31" s="8">
        <v>-83.3</v>
      </c>
      <c r="J31" s="8">
        <v>-8.56</v>
      </c>
      <c r="K31" s="25" t="s">
        <v>736</v>
      </c>
      <c r="L31" s="91" t="str">
        <f t="shared" si="0"/>
        <v>Yes</v>
      </c>
    </row>
    <row r="32" spans="1:12" x14ac:dyDescent="0.25">
      <c r="A32" s="90" t="s">
        <v>991</v>
      </c>
      <c r="B32" s="21" t="s">
        <v>213</v>
      </c>
      <c r="C32" s="22">
        <v>36602</v>
      </c>
      <c r="D32" s="7" t="str">
        <f t="shared" si="1"/>
        <v>N/A</v>
      </c>
      <c r="E32" s="22">
        <v>39348</v>
      </c>
      <c r="F32" s="7" t="str">
        <f t="shared" si="2"/>
        <v>N/A</v>
      </c>
      <c r="G32" s="22">
        <v>41902</v>
      </c>
      <c r="H32" s="7" t="str">
        <f t="shared" si="3"/>
        <v>N/A</v>
      </c>
      <c r="I32" s="8">
        <v>7.5019999999999998</v>
      </c>
      <c r="J32" s="8">
        <v>6.4909999999999997</v>
      </c>
      <c r="K32" s="25" t="s">
        <v>736</v>
      </c>
      <c r="L32" s="91" t="str">
        <f t="shared" si="0"/>
        <v>Yes</v>
      </c>
    </row>
    <row r="33" spans="1:12" x14ac:dyDescent="0.25">
      <c r="A33" s="90" t="s">
        <v>992</v>
      </c>
      <c r="B33" s="21" t="s">
        <v>213</v>
      </c>
      <c r="C33" s="22">
        <v>11</v>
      </c>
      <c r="D33" s="7" t="str">
        <f t="shared" si="1"/>
        <v>N/A</v>
      </c>
      <c r="E33" s="22">
        <v>0</v>
      </c>
      <c r="F33" s="7" t="str">
        <f t="shared" si="2"/>
        <v>N/A</v>
      </c>
      <c r="G33" s="22">
        <v>0</v>
      </c>
      <c r="H33" s="7" t="str">
        <f t="shared" si="3"/>
        <v>N/A</v>
      </c>
      <c r="I33" s="8">
        <v>-100</v>
      </c>
      <c r="J33" s="8" t="s">
        <v>1747</v>
      </c>
      <c r="K33" s="25" t="s">
        <v>736</v>
      </c>
      <c r="L33" s="91" t="str">
        <f t="shared" si="0"/>
        <v>N/A</v>
      </c>
    </row>
    <row r="34" spans="1:12" x14ac:dyDescent="0.25">
      <c r="A34" s="90" t="s">
        <v>105</v>
      </c>
      <c r="B34" s="21" t="s">
        <v>213</v>
      </c>
      <c r="C34" s="22">
        <v>205366</v>
      </c>
      <c r="D34" s="7" t="str">
        <f t="shared" si="1"/>
        <v>N/A</v>
      </c>
      <c r="E34" s="22">
        <v>64088</v>
      </c>
      <c r="F34" s="7" t="str">
        <f t="shared" si="2"/>
        <v>N/A</v>
      </c>
      <c r="G34" s="22">
        <v>52278</v>
      </c>
      <c r="H34" s="7" t="str">
        <f t="shared" si="3"/>
        <v>N/A</v>
      </c>
      <c r="I34" s="8">
        <v>-68.8</v>
      </c>
      <c r="J34" s="8">
        <v>-18.399999999999999</v>
      </c>
      <c r="K34" s="25" t="s">
        <v>736</v>
      </c>
      <c r="L34" s="91" t="str">
        <f t="shared" si="0"/>
        <v>Yes</v>
      </c>
    </row>
    <row r="35" spans="1:12" x14ac:dyDescent="0.25">
      <c r="A35" s="90" t="s">
        <v>993</v>
      </c>
      <c r="B35" s="21" t="s">
        <v>213</v>
      </c>
      <c r="C35" s="22">
        <v>62402</v>
      </c>
      <c r="D35" s="7" t="str">
        <f t="shared" si="1"/>
        <v>N/A</v>
      </c>
      <c r="E35" s="22">
        <v>24036</v>
      </c>
      <c r="F35" s="7" t="str">
        <f t="shared" si="2"/>
        <v>N/A</v>
      </c>
      <c r="G35" s="22">
        <v>19262</v>
      </c>
      <c r="H35" s="7" t="str">
        <f t="shared" si="3"/>
        <v>N/A</v>
      </c>
      <c r="I35" s="8">
        <v>-61.5</v>
      </c>
      <c r="J35" s="8">
        <v>-19.899999999999999</v>
      </c>
      <c r="K35" s="25" t="s">
        <v>736</v>
      </c>
      <c r="L35" s="91" t="str">
        <f t="shared" si="0"/>
        <v>Yes</v>
      </c>
    </row>
    <row r="36" spans="1:12" x14ac:dyDescent="0.25">
      <c r="A36" s="90" t="s">
        <v>994</v>
      </c>
      <c r="B36" s="21" t="s">
        <v>213</v>
      </c>
      <c r="C36" s="22">
        <v>17323</v>
      </c>
      <c r="D36" s="7" t="str">
        <f t="shared" si="1"/>
        <v>N/A</v>
      </c>
      <c r="E36" s="22">
        <v>7622</v>
      </c>
      <c r="F36" s="7" t="str">
        <f t="shared" si="2"/>
        <v>N/A</v>
      </c>
      <c r="G36" s="22">
        <v>5931</v>
      </c>
      <c r="H36" s="7" t="str">
        <f t="shared" si="3"/>
        <v>N/A</v>
      </c>
      <c r="I36" s="8">
        <v>-56</v>
      </c>
      <c r="J36" s="8">
        <v>-22.2</v>
      </c>
      <c r="K36" s="25" t="s">
        <v>736</v>
      </c>
      <c r="L36" s="91" t="str">
        <f t="shared" si="0"/>
        <v>Yes</v>
      </c>
    </row>
    <row r="37" spans="1:12" x14ac:dyDescent="0.25">
      <c r="A37" s="90" t="s">
        <v>995</v>
      </c>
      <c r="B37" s="21" t="s">
        <v>213</v>
      </c>
      <c r="C37" s="22">
        <v>12494</v>
      </c>
      <c r="D37" s="7" t="str">
        <f t="shared" si="1"/>
        <v>N/A</v>
      </c>
      <c r="E37" s="22">
        <v>1444</v>
      </c>
      <c r="F37" s="7" t="str">
        <f t="shared" si="2"/>
        <v>N/A</v>
      </c>
      <c r="G37" s="22">
        <v>221</v>
      </c>
      <c r="H37" s="7" t="str">
        <f t="shared" si="3"/>
        <v>N/A</v>
      </c>
      <c r="I37" s="8">
        <v>-88.4</v>
      </c>
      <c r="J37" s="8">
        <v>-84.7</v>
      </c>
      <c r="K37" s="25" t="s">
        <v>736</v>
      </c>
      <c r="L37" s="91" t="str">
        <f t="shared" si="0"/>
        <v>No</v>
      </c>
    </row>
    <row r="38" spans="1:12" x14ac:dyDescent="0.25">
      <c r="A38" s="90" t="s">
        <v>996</v>
      </c>
      <c r="B38" s="21" t="s">
        <v>213</v>
      </c>
      <c r="C38" s="22">
        <v>91716</v>
      </c>
      <c r="D38" s="7" t="str">
        <f t="shared" si="1"/>
        <v>N/A</v>
      </c>
      <c r="E38" s="22">
        <v>25827</v>
      </c>
      <c r="F38" s="7" t="str">
        <f t="shared" si="2"/>
        <v>N/A</v>
      </c>
      <c r="G38" s="22">
        <v>23599</v>
      </c>
      <c r="H38" s="7" t="str">
        <f t="shared" si="3"/>
        <v>N/A</v>
      </c>
      <c r="I38" s="8">
        <v>-71.8</v>
      </c>
      <c r="J38" s="8">
        <v>-8.6300000000000008</v>
      </c>
      <c r="K38" s="25" t="s">
        <v>736</v>
      </c>
      <c r="L38" s="91" t="str">
        <f t="shared" si="0"/>
        <v>Yes</v>
      </c>
    </row>
    <row r="39" spans="1:12" x14ac:dyDescent="0.25">
      <c r="A39" s="90" t="s">
        <v>997</v>
      </c>
      <c r="B39" s="21" t="s">
        <v>213</v>
      </c>
      <c r="C39" s="22">
        <v>14599</v>
      </c>
      <c r="D39" s="7" t="str">
        <f t="shared" si="1"/>
        <v>N/A</v>
      </c>
      <c r="E39" s="22">
        <v>2642</v>
      </c>
      <c r="F39" s="7" t="str">
        <f t="shared" si="2"/>
        <v>N/A</v>
      </c>
      <c r="G39" s="22">
        <v>1957</v>
      </c>
      <c r="H39" s="7" t="str">
        <f t="shared" si="3"/>
        <v>N/A</v>
      </c>
      <c r="I39" s="8">
        <v>-81.900000000000006</v>
      </c>
      <c r="J39" s="8">
        <v>-25.9</v>
      </c>
      <c r="K39" s="25" t="s">
        <v>736</v>
      </c>
      <c r="L39" s="91" t="str">
        <f t="shared" si="0"/>
        <v>Yes</v>
      </c>
    </row>
    <row r="40" spans="1:12" x14ac:dyDescent="0.25">
      <c r="A40" s="90" t="s">
        <v>998</v>
      </c>
      <c r="B40" s="21" t="s">
        <v>213</v>
      </c>
      <c r="C40" s="22">
        <v>6832</v>
      </c>
      <c r="D40" s="7" t="str">
        <f t="shared" si="1"/>
        <v>N/A</v>
      </c>
      <c r="E40" s="22">
        <v>2517</v>
      </c>
      <c r="F40" s="7" t="str">
        <f t="shared" si="2"/>
        <v>N/A</v>
      </c>
      <c r="G40" s="22">
        <v>1308</v>
      </c>
      <c r="H40" s="7" t="str">
        <f t="shared" si="3"/>
        <v>N/A</v>
      </c>
      <c r="I40" s="8">
        <v>-63.2</v>
      </c>
      <c r="J40" s="8">
        <v>-48</v>
      </c>
      <c r="K40" s="25" t="s">
        <v>736</v>
      </c>
      <c r="L40" s="91" t="str">
        <f t="shared" si="0"/>
        <v>No</v>
      </c>
    </row>
    <row r="41" spans="1:12" x14ac:dyDescent="0.25">
      <c r="A41" s="148" t="s">
        <v>84</v>
      </c>
      <c r="B41" s="21" t="s">
        <v>213</v>
      </c>
      <c r="C41" s="26">
        <v>12169300558</v>
      </c>
      <c r="D41" s="7" t="str">
        <f t="shared" si="1"/>
        <v>N/A</v>
      </c>
      <c r="E41" s="26">
        <v>7895236704</v>
      </c>
      <c r="F41" s="7" t="str">
        <f t="shared" si="2"/>
        <v>N/A</v>
      </c>
      <c r="G41" s="26">
        <v>8320539830</v>
      </c>
      <c r="H41" s="7" t="str">
        <f t="shared" si="3"/>
        <v>N/A</v>
      </c>
      <c r="I41" s="8">
        <v>-35.1</v>
      </c>
      <c r="J41" s="8">
        <v>5.3869999999999996</v>
      </c>
      <c r="K41" s="25" t="s">
        <v>736</v>
      </c>
      <c r="L41" s="91" t="str">
        <f t="shared" si="0"/>
        <v>Yes</v>
      </c>
    </row>
    <row r="42" spans="1:12" x14ac:dyDescent="0.25">
      <c r="A42" s="148" t="s">
        <v>1486</v>
      </c>
      <c r="B42" s="21" t="s">
        <v>213</v>
      </c>
      <c r="C42" s="26">
        <v>6580.8496316999999</v>
      </c>
      <c r="D42" s="7" t="str">
        <f t="shared" si="1"/>
        <v>N/A</v>
      </c>
      <c r="E42" s="26">
        <v>11601.275888</v>
      </c>
      <c r="F42" s="7" t="str">
        <f t="shared" si="2"/>
        <v>N/A</v>
      </c>
      <c r="G42" s="26">
        <v>12946.992088999999</v>
      </c>
      <c r="H42" s="7" t="str">
        <f t="shared" si="3"/>
        <v>N/A</v>
      </c>
      <c r="I42" s="8">
        <v>76.290000000000006</v>
      </c>
      <c r="J42" s="8">
        <v>11.6</v>
      </c>
      <c r="K42" s="25" t="s">
        <v>736</v>
      </c>
      <c r="L42" s="91" t="str">
        <f t="shared" si="0"/>
        <v>Yes</v>
      </c>
    </row>
    <row r="43" spans="1:12" x14ac:dyDescent="0.25">
      <c r="A43" s="148" t="s">
        <v>1487</v>
      </c>
      <c r="B43" s="21" t="s">
        <v>213</v>
      </c>
      <c r="C43" s="26">
        <v>7693.9810630000002</v>
      </c>
      <c r="D43" s="7" t="str">
        <f t="shared" si="1"/>
        <v>N/A</v>
      </c>
      <c r="E43" s="26">
        <v>15689.869962000001</v>
      </c>
      <c r="F43" s="7" t="str">
        <f t="shared" si="2"/>
        <v>N/A</v>
      </c>
      <c r="G43" s="26">
        <v>17089.92957</v>
      </c>
      <c r="H43" s="7" t="str">
        <f t="shared" si="3"/>
        <v>N/A</v>
      </c>
      <c r="I43" s="8">
        <v>103.9</v>
      </c>
      <c r="J43" s="8">
        <v>8.923</v>
      </c>
      <c r="K43" s="25" t="s">
        <v>736</v>
      </c>
      <c r="L43" s="91" t="str">
        <f t="shared" si="0"/>
        <v>Yes</v>
      </c>
    </row>
    <row r="44" spans="1:12" x14ac:dyDescent="0.25">
      <c r="A44" s="122" t="s">
        <v>107</v>
      </c>
      <c r="B44" s="21" t="s">
        <v>213</v>
      </c>
      <c r="C44" s="26">
        <v>61115778</v>
      </c>
      <c r="D44" s="7" t="str">
        <f t="shared" si="1"/>
        <v>N/A</v>
      </c>
      <c r="E44" s="26">
        <v>19242661</v>
      </c>
      <c r="F44" s="7" t="str">
        <f t="shared" si="2"/>
        <v>N/A</v>
      </c>
      <c r="G44" s="26">
        <v>20244233</v>
      </c>
      <c r="H44" s="7" t="str">
        <f t="shared" si="3"/>
        <v>N/A</v>
      </c>
      <c r="I44" s="8">
        <v>-68.5</v>
      </c>
      <c r="J44" s="8">
        <v>5.2050000000000001</v>
      </c>
      <c r="K44" s="25" t="s">
        <v>736</v>
      </c>
      <c r="L44" s="91" t="str">
        <f t="shared" si="0"/>
        <v>Yes</v>
      </c>
    </row>
    <row r="45" spans="1:12" x14ac:dyDescent="0.25">
      <c r="A45" s="148" t="s">
        <v>158</v>
      </c>
      <c r="B45" s="25" t="s">
        <v>217</v>
      </c>
      <c r="C45" s="1">
        <v>2514</v>
      </c>
      <c r="D45" s="7" t="str">
        <f>IF($B45="N/A","N/A",IF(C45&gt;0,"No",IF(C45&lt;0,"No","Yes")))</f>
        <v>No</v>
      </c>
      <c r="E45" s="1">
        <v>3780</v>
      </c>
      <c r="F45" s="7" t="str">
        <f>IF($B45="N/A","N/A",IF(E45&gt;0,"No",IF(E45&lt;0,"No","Yes")))</f>
        <v>No</v>
      </c>
      <c r="G45" s="1">
        <v>6160</v>
      </c>
      <c r="H45" s="7" t="str">
        <f>IF($B45="N/A","N/A",IF(G45&gt;0,"No",IF(G45&lt;0,"No","Yes")))</f>
        <v>No</v>
      </c>
      <c r="I45" s="8">
        <v>50.36</v>
      </c>
      <c r="J45" s="8">
        <v>62.96</v>
      </c>
      <c r="K45" s="25" t="s">
        <v>736</v>
      </c>
      <c r="L45" s="91" t="str">
        <f t="shared" si="0"/>
        <v>No</v>
      </c>
    </row>
    <row r="46" spans="1:12" x14ac:dyDescent="0.25">
      <c r="A46" s="148" t="s">
        <v>156</v>
      </c>
      <c r="B46" s="21" t="s">
        <v>213</v>
      </c>
      <c r="C46" s="26">
        <v>4617554</v>
      </c>
      <c r="D46" s="7" t="str">
        <f t="shared" ref="D46:D47" si="4">IF($B46="N/A","N/A",IF(C46&gt;10,"No",IF(C46&lt;-10,"No","Yes")))</f>
        <v>N/A</v>
      </c>
      <c r="E46" s="26">
        <v>7191725</v>
      </c>
      <c r="F46" s="7" t="str">
        <f t="shared" ref="F46:F47" si="5">IF($B46="N/A","N/A",IF(E46&gt;10,"No",IF(E46&lt;-10,"No","Yes")))</f>
        <v>N/A</v>
      </c>
      <c r="G46" s="26">
        <v>9544574</v>
      </c>
      <c r="H46" s="7" t="str">
        <f t="shared" ref="H46:H47" si="6">IF($B46="N/A","N/A",IF(G46&gt;10,"No",IF(G46&lt;-10,"No","Yes")))</f>
        <v>N/A</v>
      </c>
      <c r="I46" s="8">
        <v>55.75</v>
      </c>
      <c r="J46" s="8">
        <v>32.72</v>
      </c>
      <c r="K46" s="25" t="s">
        <v>736</v>
      </c>
      <c r="L46" s="91" t="str">
        <f t="shared" si="0"/>
        <v>No</v>
      </c>
    </row>
    <row r="47" spans="1:12" x14ac:dyDescent="0.25">
      <c r="A47" s="148" t="s">
        <v>1289</v>
      </c>
      <c r="B47" s="21" t="s">
        <v>213</v>
      </c>
      <c r="C47" s="26">
        <v>1836.7358790999999</v>
      </c>
      <c r="D47" s="7" t="str">
        <f t="shared" si="4"/>
        <v>N/A</v>
      </c>
      <c r="E47" s="26">
        <v>1902.5727512999999</v>
      </c>
      <c r="F47" s="7" t="str">
        <f t="shared" si="5"/>
        <v>N/A</v>
      </c>
      <c r="G47" s="26">
        <v>1549.4438312</v>
      </c>
      <c r="H47" s="7" t="str">
        <f t="shared" si="6"/>
        <v>N/A</v>
      </c>
      <c r="I47" s="8">
        <v>3.5840000000000001</v>
      </c>
      <c r="J47" s="8">
        <v>-18.600000000000001</v>
      </c>
      <c r="K47" s="25" t="s">
        <v>736</v>
      </c>
      <c r="L47" s="91" t="str">
        <f>IF(J47="Div by 0", "N/A", IF(OR(J47="N/A",K47="N/A"),"N/A", IF(J47&gt;VALUE(MID(K47,1,2)), "No", IF(J47&lt;-1*VALUE(MID(K47,1,2)), "No", "Yes"))))</f>
        <v>Yes</v>
      </c>
    </row>
    <row r="48" spans="1:12" x14ac:dyDescent="0.25">
      <c r="A48" s="148" t="s">
        <v>1488</v>
      </c>
      <c r="B48" s="21" t="s">
        <v>213</v>
      </c>
      <c r="C48" s="26">
        <v>14413.983002000001</v>
      </c>
      <c r="D48" s="7" t="str">
        <f t="shared" ref="D48:D74" si="7">IF($B48="N/A","N/A",IF(C48&gt;10,"No",IF(C48&lt;-10,"No","Yes")))</f>
        <v>N/A</v>
      </c>
      <c r="E48" s="26">
        <v>16455.052830000001</v>
      </c>
      <c r="F48" s="7" t="str">
        <f t="shared" ref="F48:F74" si="8">IF($B48="N/A","N/A",IF(E48&gt;10,"No",IF(E48&lt;-10,"No","Yes")))</f>
        <v>N/A</v>
      </c>
      <c r="G48" s="26">
        <v>17274.240631000001</v>
      </c>
      <c r="H48" s="7" t="str">
        <f t="shared" ref="H48:H74" si="9">IF($B48="N/A","N/A",IF(G48&gt;10,"No",IF(G48&lt;-10,"No","Yes")))</f>
        <v>N/A</v>
      </c>
      <c r="I48" s="8">
        <v>14.16</v>
      </c>
      <c r="J48" s="8">
        <v>4.9779999999999998</v>
      </c>
      <c r="K48" s="25" t="s">
        <v>736</v>
      </c>
      <c r="L48" s="91" t="str">
        <f t="shared" ref="L48:L74" si="10">IF(J48="Div by 0", "N/A", IF(K48="N/A","N/A", IF(J48&gt;VALUE(MID(K48,1,2)), "No", IF(J48&lt;-1*VALUE(MID(K48,1,2)), "No", "Yes"))))</f>
        <v>Yes</v>
      </c>
    </row>
    <row r="49" spans="1:12" x14ac:dyDescent="0.25">
      <c r="A49" s="148" t="s">
        <v>1489</v>
      </c>
      <c r="B49" s="21" t="s">
        <v>213</v>
      </c>
      <c r="C49" s="26">
        <v>8295.1950314999995</v>
      </c>
      <c r="D49" s="7" t="str">
        <f t="shared" si="7"/>
        <v>N/A</v>
      </c>
      <c r="E49" s="26">
        <v>7952.7836897999996</v>
      </c>
      <c r="F49" s="7" t="str">
        <f t="shared" si="8"/>
        <v>N/A</v>
      </c>
      <c r="G49" s="26">
        <v>8655.9777341000008</v>
      </c>
      <c r="H49" s="7" t="str">
        <f t="shared" si="9"/>
        <v>N/A</v>
      </c>
      <c r="I49" s="8">
        <v>-4.13</v>
      </c>
      <c r="J49" s="8">
        <v>8.8420000000000005</v>
      </c>
      <c r="K49" s="25" t="s">
        <v>736</v>
      </c>
      <c r="L49" s="91" t="str">
        <f t="shared" si="10"/>
        <v>Yes</v>
      </c>
    </row>
    <row r="50" spans="1:12" x14ac:dyDescent="0.25">
      <c r="A50" s="148" t="s">
        <v>1490</v>
      </c>
      <c r="B50" s="21" t="s">
        <v>213</v>
      </c>
      <c r="C50" s="26" t="s">
        <v>1747</v>
      </c>
      <c r="D50" s="7" t="str">
        <f t="shared" si="7"/>
        <v>N/A</v>
      </c>
      <c r="E50" s="26" t="s">
        <v>1747</v>
      </c>
      <c r="F50" s="7" t="str">
        <f t="shared" si="8"/>
        <v>N/A</v>
      </c>
      <c r="G50" s="26" t="s">
        <v>1747</v>
      </c>
      <c r="H50" s="7" t="str">
        <f t="shared" si="9"/>
        <v>N/A</v>
      </c>
      <c r="I50" s="8" t="s">
        <v>1747</v>
      </c>
      <c r="J50" s="8" t="s">
        <v>1747</v>
      </c>
      <c r="K50" s="25" t="s">
        <v>736</v>
      </c>
      <c r="L50" s="91" t="str">
        <f t="shared" si="10"/>
        <v>N/A</v>
      </c>
    </row>
    <row r="51" spans="1:12" x14ac:dyDescent="0.25">
      <c r="A51" s="148" t="s">
        <v>1491</v>
      </c>
      <c r="B51" s="21" t="s">
        <v>213</v>
      </c>
      <c r="C51" s="26">
        <v>3264.6883211999998</v>
      </c>
      <c r="D51" s="7" t="str">
        <f t="shared" si="7"/>
        <v>N/A</v>
      </c>
      <c r="E51" s="26">
        <v>5648.1576144999999</v>
      </c>
      <c r="F51" s="7" t="str">
        <f t="shared" si="8"/>
        <v>N/A</v>
      </c>
      <c r="G51" s="26">
        <v>4900.5831127000001</v>
      </c>
      <c r="H51" s="7" t="str">
        <f t="shared" si="9"/>
        <v>N/A</v>
      </c>
      <c r="I51" s="8">
        <v>73.010000000000005</v>
      </c>
      <c r="J51" s="8">
        <v>-13.2</v>
      </c>
      <c r="K51" s="25" t="s">
        <v>736</v>
      </c>
      <c r="L51" s="91" t="str">
        <f t="shared" si="10"/>
        <v>Yes</v>
      </c>
    </row>
    <row r="52" spans="1:12" x14ac:dyDescent="0.25">
      <c r="A52" s="148" t="s">
        <v>1492</v>
      </c>
      <c r="B52" s="21" t="s">
        <v>213</v>
      </c>
      <c r="C52" s="26">
        <v>19128.585311999999</v>
      </c>
      <c r="D52" s="7" t="str">
        <f t="shared" si="7"/>
        <v>N/A</v>
      </c>
      <c r="E52" s="26">
        <v>19305.169619</v>
      </c>
      <c r="F52" s="7" t="str">
        <f t="shared" si="8"/>
        <v>N/A</v>
      </c>
      <c r="G52" s="26">
        <v>20117.717851000001</v>
      </c>
      <c r="H52" s="7" t="str">
        <f t="shared" si="9"/>
        <v>N/A</v>
      </c>
      <c r="I52" s="8">
        <v>0.92310000000000003</v>
      </c>
      <c r="J52" s="8">
        <v>4.2089999999999996</v>
      </c>
      <c r="K52" s="25" t="s">
        <v>736</v>
      </c>
      <c r="L52" s="91" t="str">
        <f t="shared" si="10"/>
        <v>Yes</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16771.381979000002</v>
      </c>
      <c r="D54" s="7" t="str">
        <f t="shared" si="7"/>
        <v>N/A</v>
      </c>
      <c r="E54" s="26">
        <v>18139.050372000002</v>
      </c>
      <c r="F54" s="7" t="str">
        <f t="shared" si="8"/>
        <v>N/A</v>
      </c>
      <c r="G54" s="26">
        <v>19344.131419000001</v>
      </c>
      <c r="H54" s="7" t="str">
        <f t="shared" si="9"/>
        <v>N/A</v>
      </c>
      <c r="I54" s="8">
        <v>8.1549999999999994</v>
      </c>
      <c r="J54" s="8">
        <v>6.6440000000000001</v>
      </c>
      <c r="K54" s="25" t="s">
        <v>736</v>
      </c>
      <c r="L54" s="91" t="str">
        <f t="shared" si="10"/>
        <v>Yes</v>
      </c>
    </row>
    <row r="55" spans="1:12" x14ac:dyDescent="0.25">
      <c r="A55" s="148" t="s">
        <v>1495</v>
      </c>
      <c r="B55" s="21" t="s">
        <v>213</v>
      </c>
      <c r="C55" s="26">
        <v>14190.083693</v>
      </c>
      <c r="D55" s="7" t="str">
        <f t="shared" si="7"/>
        <v>N/A</v>
      </c>
      <c r="E55" s="26">
        <v>14877.826825</v>
      </c>
      <c r="F55" s="7" t="str">
        <f t="shared" si="8"/>
        <v>N/A</v>
      </c>
      <c r="G55" s="26">
        <v>16141.004919999999</v>
      </c>
      <c r="H55" s="7" t="str">
        <f t="shared" si="9"/>
        <v>N/A</v>
      </c>
      <c r="I55" s="8">
        <v>4.8470000000000004</v>
      </c>
      <c r="J55" s="8">
        <v>8.49</v>
      </c>
      <c r="K55" s="25" t="s">
        <v>736</v>
      </c>
      <c r="L55" s="91" t="str">
        <f t="shared" si="10"/>
        <v>Yes</v>
      </c>
    </row>
    <row r="56" spans="1:12" x14ac:dyDescent="0.25">
      <c r="A56" s="148" t="s">
        <v>1496</v>
      </c>
      <c r="B56" s="21" t="s">
        <v>213</v>
      </c>
      <c r="C56" s="26" t="s">
        <v>1747</v>
      </c>
      <c r="D56" s="7" t="str">
        <f t="shared" si="7"/>
        <v>N/A</v>
      </c>
      <c r="E56" s="26" t="s">
        <v>1747</v>
      </c>
      <c r="F56" s="7" t="str">
        <f t="shared" si="8"/>
        <v>N/A</v>
      </c>
      <c r="G56" s="26" t="s">
        <v>1747</v>
      </c>
      <c r="H56" s="7" t="str">
        <f t="shared" si="9"/>
        <v>N/A</v>
      </c>
      <c r="I56" s="8" t="s">
        <v>1747</v>
      </c>
      <c r="J56" s="8" t="s">
        <v>1747</v>
      </c>
      <c r="K56" s="25" t="s">
        <v>736</v>
      </c>
      <c r="L56" s="91" t="str">
        <f t="shared" si="10"/>
        <v>N/A</v>
      </c>
    </row>
    <row r="57" spans="1:12" x14ac:dyDescent="0.25">
      <c r="A57" s="148" t="s">
        <v>1497</v>
      </c>
      <c r="B57" s="21" t="s">
        <v>213</v>
      </c>
      <c r="C57" s="26">
        <v>3633.1869207999998</v>
      </c>
      <c r="D57" s="7" t="str">
        <f t="shared" si="7"/>
        <v>N/A</v>
      </c>
      <c r="E57" s="26">
        <v>3161.7780656</v>
      </c>
      <c r="F57" s="7" t="str">
        <f t="shared" si="8"/>
        <v>N/A</v>
      </c>
      <c r="G57" s="26">
        <v>2918.6746790000002</v>
      </c>
      <c r="H57" s="7" t="str">
        <f t="shared" si="9"/>
        <v>N/A</v>
      </c>
      <c r="I57" s="8">
        <v>-13</v>
      </c>
      <c r="J57" s="8">
        <v>-7.69</v>
      </c>
      <c r="K57" s="25" t="s">
        <v>736</v>
      </c>
      <c r="L57" s="91" t="str">
        <f t="shared" si="10"/>
        <v>Yes</v>
      </c>
    </row>
    <row r="58" spans="1:12" x14ac:dyDescent="0.25">
      <c r="A58" s="148" t="s">
        <v>1498</v>
      </c>
      <c r="B58" s="21" t="s">
        <v>213</v>
      </c>
      <c r="C58" s="26">
        <v>31736.083489000001</v>
      </c>
      <c r="D58" s="7" t="str">
        <f t="shared" si="7"/>
        <v>N/A</v>
      </c>
      <c r="E58" s="26">
        <v>31963.014254000002</v>
      </c>
      <c r="F58" s="7" t="str">
        <f t="shared" si="8"/>
        <v>N/A</v>
      </c>
      <c r="G58" s="26">
        <v>32819.870531</v>
      </c>
      <c r="H58" s="7" t="str">
        <f t="shared" si="9"/>
        <v>N/A</v>
      </c>
      <c r="I58" s="8">
        <v>0.71509999999999996</v>
      </c>
      <c r="J58" s="8">
        <v>2.681</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2112.7949828000001</v>
      </c>
      <c r="D60" s="7" t="str">
        <f t="shared" si="7"/>
        <v>N/A</v>
      </c>
      <c r="E60" s="26">
        <v>1533.0263238</v>
      </c>
      <c r="F60" s="7" t="str">
        <f t="shared" si="8"/>
        <v>N/A</v>
      </c>
      <c r="G60" s="26">
        <v>1965.2175903</v>
      </c>
      <c r="H60" s="7" t="str">
        <f t="shared" si="9"/>
        <v>N/A</v>
      </c>
      <c r="I60" s="8">
        <v>-27.4</v>
      </c>
      <c r="J60" s="8">
        <v>28.19</v>
      </c>
      <c r="K60" s="25" t="s">
        <v>736</v>
      </c>
      <c r="L60" s="91" t="str">
        <f t="shared" si="10"/>
        <v>Yes</v>
      </c>
    </row>
    <row r="61" spans="1:12" x14ac:dyDescent="0.25">
      <c r="A61" s="148" t="s">
        <v>1501</v>
      </c>
      <c r="B61" s="21" t="s">
        <v>213</v>
      </c>
      <c r="C61" s="26">
        <v>2346.7333386999999</v>
      </c>
      <c r="D61" s="7" t="str">
        <f t="shared" si="7"/>
        <v>N/A</v>
      </c>
      <c r="E61" s="26">
        <v>988.91565935999995</v>
      </c>
      <c r="F61" s="7" t="str">
        <f t="shared" si="8"/>
        <v>N/A</v>
      </c>
      <c r="G61" s="26">
        <v>1032.2335399999999</v>
      </c>
      <c r="H61" s="7" t="str">
        <f t="shared" si="9"/>
        <v>N/A</v>
      </c>
      <c r="I61" s="8">
        <v>-57.9</v>
      </c>
      <c r="J61" s="8">
        <v>4.38</v>
      </c>
      <c r="K61" s="25" t="s">
        <v>736</v>
      </c>
      <c r="L61" s="91" t="str">
        <f t="shared" si="10"/>
        <v>Yes</v>
      </c>
    </row>
    <row r="62" spans="1:12" x14ac:dyDescent="0.25">
      <c r="A62" s="148" t="s">
        <v>1502</v>
      </c>
      <c r="B62" s="21" t="s">
        <v>213</v>
      </c>
      <c r="C62" s="26">
        <v>2050.6945166999999</v>
      </c>
      <c r="D62" s="7" t="str">
        <f t="shared" si="7"/>
        <v>N/A</v>
      </c>
      <c r="E62" s="26">
        <v>379.48486682999999</v>
      </c>
      <c r="F62" s="7" t="str">
        <f t="shared" si="8"/>
        <v>N/A</v>
      </c>
      <c r="G62" s="26">
        <v>568.66441440999995</v>
      </c>
      <c r="H62" s="7" t="str">
        <f t="shared" si="9"/>
        <v>N/A</v>
      </c>
      <c r="I62" s="8">
        <v>-81.5</v>
      </c>
      <c r="J62" s="8">
        <v>49.85</v>
      </c>
      <c r="K62" s="25" t="s">
        <v>736</v>
      </c>
      <c r="L62" s="91" t="str">
        <f t="shared" si="10"/>
        <v>No</v>
      </c>
    </row>
    <row r="63" spans="1:12" ht="25" x14ac:dyDescent="0.25">
      <c r="A63" s="148" t="s">
        <v>1503</v>
      </c>
      <c r="B63" s="21" t="s">
        <v>213</v>
      </c>
      <c r="C63" s="26">
        <v>6309.7309843000003</v>
      </c>
      <c r="D63" s="7" t="str">
        <f t="shared" si="7"/>
        <v>N/A</v>
      </c>
      <c r="E63" s="26">
        <v>5244.3610576999999</v>
      </c>
      <c r="F63" s="7" t="str">
        <f t="shared" si="8"/>
        <v>N/A</v>
      </c>
      <c r="G63" s="26">
        <v>5879.2418072999999</v>
      </c>
      <c r="H63" s="7" t="str">
        <f t="shared" si="9"/>
        <v>N/A</v>
      </c>
      <c r="I63" s="8">
        <v>-16.899999999999999</v>
      </c>
      <c r="J63" s="8">
        <v>12.11</v>
      </c>
      <c r="K63" s="25" t="s">
        <v>736</v>
      </c>
      <c r="L63" s="91" t="str">
        <f t="shared" si="10"/>
        <v>Yes</v>
      </c>
    </row>
    <row r="64" spans="1:12" x14ac:dyDescent="0.25">
      <c r="A64" s="148" t="s">
        <v>1504</v>
      </c>
      <c r="B64" s="21" t="s">
        <v>213</v>
      </c>
      <c r="C64" s="26">
        <v>1763.9941169000001</v>
      </c>
      <c r="D64" s="7" t="str">
        <f t="shared" si="7"/>
        <v>N/A</v>
      </c>
      <c r="E64" s="26">
        <v>495.48401252999997</v>
      </c>
      <c r="F64" s="7" t="str">
        <f t="shared" si="8"/>
        <v>N/A</v>
      </c>
      <c r="G64" s="26">
        <v>685.40322046999995</v>
      </c>
      <c r="H64" s="7" t="str">
        <f t="shared" si="9"/>
        <v>N/A</v>
      </c>
      <c r="I64" s="8">
        <v>-71.900000000000006</v>
      </c>
      <c r="J64" s="8">
        <v>38.33</v>
      </c>
      <c r="K64" s="25" t="s">
        <v>736</v>
      </c>
      <c r="L64" s="91" t="str">
        <f t="shared" si="10"/>
        <v>No</v>
      </c>
    </row>
    <row r="65" spans="1:12" x14ac:dyDescent="0.25">
      <c r="A65" s="148" t="s">
        <v>1505</v>
      </c>
      <c r="B65" s="21" t="s">
        <v>213</v>
      </c>
      <c r="C65" s="26">
        <v>3698.2751124000001</v>
      </c>
      <c r="D65" s="7" t="str">
        <f t="shared" si="7"/>
        <v>N/A</v>
      </c>
      <c r="E65" s="26">
        <v>2756.3221709999998</v>
      </c>
      <c r="F65" s="7" t="str">
        <f t="shared" si="8"/>
        <v>N/A</v>
      </c>
      <c r="G65" s="26">
        <v>3557.8119083000001</v>
      </c>
      <c r="H65" s="7" t="str">
        <f t="shared" si="9"/>
        <v>N/A</v>
      </c>
      <c r="I65" s="8">
        <v>-25.5</v>
      </c>
      <c r="J65" s="8">
        <v>29.08</v>
      </c>
      <c r="K65" s="25" t="s">
        <v>736</v>
      </c>
      <c r="L65" s="91" t="str">
        <f t="shared" si="10"/>
        <v>Yes</v>
      </c>
    </row>
    <row r="66" spans="1:12" x14ac:dyDescent="0.25">
      <c r="A66" s="148" t="s">
        <v>1506</v>
      </c>
      <c r="B66" s="21" t="s">
        <v>213</v>
      </c>
      <c r="C66" s="26">
        <v>4171.4757663999999</v>
      </c>
      <c r="D66" s="7" t="str">
        <f t="shared" si="7"/>
        <v>N/A</v>
      </c>
      <c r="E66" s="26">
        <v>3938.0566229999999</v>
      </c>
      <c r="F66" s="7" t="str">
        <f t="shared" si="8"/>
        <v>N/A</v>
      </c>
      <c r="G66" s="26">
        <v>4206.8167868</v>
      </c>
      <c r="H66" s="7" t="str">
        <f t="shared" si="9"/>
        <v>N/A</v>
      </c>
      <c r="I66" s="8">
        <v>-5.6</v>
      </c>
      <c r="J66" s="8">
        <v>6.8250000000000002</v>
      </c>
      <c r="K66" s="25" t="s">
        <v>736</v>
      </c>
      <c r="L66" s="91" t="str">
        <f t="shared" si="10"/>
        <v>Yes</v>
      </c>
    </row>
    <row r="67" spans="1:12" x14ac:dyDescent="0.25">
      <c r="A67" s="148" t="s">
        <v>1507</v>
      </c>
      <c r="B67" s="21" t="s">
        <v>213</v>
      </c>
      <c r="C67" s="26">
        <v>470</v>
      </c>
      <c r="D67" s="7" t="str">
        <f t="shared" si="7"/>
        <v>N/A</v>
      </c>
      <c r="E67" s="26" t="s">
        <v>1747</v>
      </c>
      <c r="F67" s="7" t="str">
        <f t="shared" si="8"/>
        <v>N/A</v>
      </c>
      <c r="G67" s="26" t="s">
        <v>1747</v>
      </c>
      <c r="H67" s="7" t="str">
        <f t="shared" si="9"/>
        <v>N/A</v>
      </c>
      <c r="I67" s="8" t="s">
        <v>1747</v>
      </c>
      <c r="J67" s="8" t="s">
        <v>1747</v>
      </c>
      <c r="K67" s="25" t="s">
        <v>736</v>
      </c>
      <c r="L67" s="91" t="str">
        <f t="shared" si="10"/>
        <v>N/A</v>
      </c>
    </row>
    <row r="68" spans="1:12" x14ac:dyDescent="0.25">
      <c r="A68" s="148" t="s">
        <v>1508</v>
      </c>
      <c r="B68" s="21" t="s">
        <v>213</v>
      </c>
      <c r="C68" s="26">
        <v>2802.4691867000001</v>
      </c>
      <c r="D68" s="7" t="str">
        <f t="shared" si="7"/>
        <v>N/A</v>
      </c>
      <c r="E68" s="26">
        <v>887.34020409000004</v>
      </c>
      <c r="F68" s="7" t="str">
        <f t="shared" si="8"/>
        <v>N/A</v>
      </c>
      <c r="G68" s="26">
        <v>762.63432035999995</v>
      </c>
      <c r="H68" s="7" t="str">
        <f t="shared" si="9"/>
        <v>N/A</v>
      </c>
      <c r="I68" s="8">
        <v>-68.3</v>
      </c>
      <c r="J68" s="8">
        <v>-14.1</v>
      </c>
      <c r="K68" s="25" t="s">
        <v>736</v>
      </c>
      <c r="L68" s="91" t="str">
        <f t="shared" si="10"/>
        <v>Yes</v>
      </c>
    </row>
    <row r="69" spans="1:12" x14ac:dyDescent="0.25">
      <c r="A69" s="148" t="s">
        <v>1509</v>
      </c>
      <c r="B69" s="21" t="s">
        <v>213</v>
      </c>
      <c r="C69" s="26">
        <v>2323.4786224999998</v>
      </c>
      <c r="D69" s="7" t="str">
        <f t="shared" si="7"/>
        <v>N/A</v>
      </c>
      <c r="E69" s="26">
        <v>732.76601763999997</v>
      </c>
      <c r="F69" s="7" t="str">
        <f t="shared" si="8"/>
        <v>N/A</v>
      </c>
      <c r="G69" s="26">
        <v>821.46241304</v>
      </c>
      <c r="H69" s="7" t="str">
        <f t="shared" si="9"/>
        <v>N/A</v>
      </c>
      <c r="I69" s="8">
        <v>-68.5</v>
      </c>
      <c r="J69" s="8">
        <v>12.1</v>
      </c>
      <c r="K69" s="25" t="s">
        <v>736</v>
      </c>
      <c r="L69" s="91" t="str">
        <f t="shared" si="10"/>
        <v>Yes</v>
      </c>
    </row>
    <row r="70" spans="1:12" x14ac:dyDescent="0.25">
      <c r="A70" s="148" t="s">
        <v>1510</v>
      </c>
      <c r="B70" s="21" t="s">
        <v>213</v>
      </c>
      <c r="C70" s="26">
        <v>1840.3891358000001</v>
      </c>
      <c r="D70" s="7" t="str">
        <f t="shared" si="7"/>
        <v>N/A</v>
      </c>
      <c r="E70" s="26">
        <v>646.25190239000005</v>
      </c>
      <c r="F70" s="7" t="str">
        <f t="shared" si="8"/>
        <v>N/A</v>
      </c>
      <c r="G70" s="26">
        <v>665.84505142</v>
      </c>
      <c r="H70" s="7" t="str">
        <f t="shared" si="9"/>
        <v>N/A</v>
      </c>
      <c r="I70" s="8">
        <v>-64.900000000000006</v>
      </c>
      <c r="J70" s="8">
        <v>3.032</v>
      </c>
      <c r="K70" s="25" t="s">
        <v>736</v>
      </c>
      <c r="L70" s="91" t="str">
        <f t="shared" si="10"/>
        <v>Yes</v>
      </c>
    </row>
    <row r="71" spans="1:12" ht="25" x14ac:dyDescent="0.25">
      <c r="A71" s="148" t="s">
        <v>1511</v>
      </c>
      <c r="B71" s="21" t="s">
        <v>213</v>
      </c>
      <c r="C71" s="26">
        <v>7328.4788699000001</v>
      </c>
      <c r="D71" s="7" t="str">
        <f t="shared" si="7"/>
        <v>N/A</v>
      </c>
      <c r="E71" s="26">
        <v>9342.9563711999999</v>
      </c>
      <c r="F71" s="7" t="str">
        <f t="shared" si="8"/>
        <v>N/A</v>
      </c>
      <c r="G71" s="26">
        <v>3700.6380089999998</v>
      </c>
      <c r="H71" s="7" t="str">
        <f t="shared" si="9"/>
        <v>N/A</v>
      </c>
      <c r="I71" s="8">
        <v>27.49</v>
      </c>
      <c r="J71" s="8">
        <v>-60.4</v>
      </c>
      <c r="K71" s="25" t="s">
        <v>736</v>
      </c>
      <c r="L71" s="91" t="str">
        <f t="shared" si="10"/>
        <v>No</v>
      </c>
    </row>
    <row r="72" spans="1:12" x14ac:dyDescent="0.25">
      <c r="A72" s="148" t="s">
        <v>1512</v>
      </c>
      <c r="B72" s="21" t="s">
        <v>213</v>
      </c>
      <c r="C72" s="26">
        <v>2818.5585612</v>
      </c>
      <c r="D72" s="7" t="str">
        <f t="shared" si="7"/>
        <v>N/A</v>
      </c>
      <c r="E72" s="26">
        <v>670.80353892999995</v>
      </c>
      <c r="F72" s="7" t="str">
        <f t="shared" si="8"/>
        <v>N/A</v>
      </c>
      <c r="G72" s="26">
        <v>736.48480868000001</v>
      </c>
      <c r="H72" s="7" t="str">
        <f t="shared" si="9"/>
        <v>N/A</v>
      </c>
      <c r="I72" s="8">
        <v>-76.2</v>
      </c>
      <c r="J72" s="8">
        <v>9.7910000000000004</v>
      </c>
      <c r="K72" s="25" t="s">
        <v>736</v>
      </c>
      <c r="L72" s="91" t="str">
        <f t="shared" si="10"/>
        <v>Yes</v>
      </c>
    </row>
    <row r="73" spans="1:12" x14ac:dyDescent="0.25">
      <c r="A73" s="148" t="s">
        <v>1513</v>
      </c>
      <c r="B73" s="21" t="s">
        <v>213</v>
      </c>
      <c r="C73" s="26">
        <v>2161.8722514999999</v>
      </c>
      <c r="D73" s="7" t="str">
        <f t="shared" si="7"/>
        <v>N/A</v>
      </c>
      <c r="E73" s="26">
        <v>571.18319455000005</v>
      </c>
      <c r="F73" s="7" t="str">
        <f t="shared" si="8"/>
        <v>N/A</v>
      </c>
      <c r="G73" s="26">
        <v>504.30761368999998</v>
      </c>
      <c r="H73" s="7" t="str">
        <f t="shared" si="9"/>
        <v>N/A</v>
      </c>
      <c r="I73" s="8">
        <v>-73.599999999999994</v>
      </c>
      <c r="J73" s="8">
        <v>-11.7</v>
      </c>
      <c r="K73" s="25" t="s">
        <v>736</v>
      </c>
      <c r="L73" s="91" t="str">
        <f t="shared" si="10"/>
        <v>Yes</v>
      </c>
    </row>
    <row r="74" spans="1:12" x14ac:dyDescent="0.25">
      <c r="A74" s="148" t="s">
        <v>1514</v>
      </c>
      <c r="B74" s="21" t="s">
        <v>213</v>
      </c>
      <c r="C74" s="26">
        <v>2492.8290397999999</v>
      </c>
      <c r="D74" s="7" t="str">
        <f t="shared" si="7"/>
        <v>N/A</v>
      </c>
      <c r="E74" s="26">
        <v>796.27532776999999</v>
      </c>
      <c r="F74" s="7" t="str">
        <f t="shared" si="8"/>
        <v>N/A</v>
      </c>
      <c r="G74" s="26">
        <v>697.08333332999996</v>
      </c>
      <c r="H74" s="7" t="str">
        <f t="shared" si="9"/>
        <v>N/A</v>
      </c>
      <c r="I74" s="8">
        <v>-68.099999999999994</v>
      </c>
      <c r="J74" s="8">
        <v>-12.5</v>
      </c>
      <c r="K74" s="25" t="s">
        <v>736</v>
      </c>
      <c r="L74" s="91" t="str">
        <f t="shared" si="10"/>
        <v>Yes</v>
      </c>
    </row>
    <row r="75" spans="1:12" x14ac:dyDescent="0.25">
      <c r="A75" s="148" t="s">
        <v>1596</v>
      </c>
      <c r="B75" s="21" t="s">
        <v>213</v>
      </c>
      <c r="C75" s="26">
        <v>1255634099</v>
      </c>
      <c r="D75" s="7" t="str">
        <f t="shared" ref="D75:D144" si="11">IF($B75="N/A","N/A",IF(C75&gt;10,"No",IF(C75&lt;-10,"No","Yes")))</f>
        <v>N/A</v>
      </c>
      <c r="E75" s="26">
        <v>563484334</v>
      </c>
      <c r="F75" s="7" t="str">
        <f t="shared" ref="F75:F144" si="12">IF($B75="N/A","N/A",IF(E75&gt;10,"No",IF(E75&lt;-10,"No","Yes")))</f>
        <v>N/A</v>
      </c>
      <c r="G75" s="26">
        <v>608832777</v>
      </c>
      <c r="H75" s="7" t="str">
        <f t="shared" ref="H75:H144" si="13">IF($B75="N/A","N/A",IF(G75&gt;10,"No",IF(G75&lt;-10,"No","Yes")))</f>
        <v>N/A</v>
      </c>
      <c r="I75" s="8">
        <v>-55.1</v>
      </c>
      <c r="J75" s="8">
        <v>8.048</v>
      </c>
      <c r="K75" s="25" t="s">
        <v>736</v>
      </c>
      <c r="L75" s="91" t="str">
        <f t="shared" ref="L75:L135" si="14">IF(J75="Div by 0", "N/A", IF(K75="N/A","N/A", IF(J75&gt;VALUE(MID(K75,1,2)), "No", IF(J75&lt;-1*VALUE(MID(K75,1,2)), "No", "Yes"))))</f>
        <v>Yes</v>
      </c>
    </row>
    <row r="76" spans="1:12" x14ac:dyDescent="0.25">
      <c r="A76" s="148" t="s">
        <v>596</v>
      </c>
      <c r="B76" s="21" t="s">
        <v>213</v>
      </c>
      <c r="C76" s="22">
        <v>205806</v>
      </c>
      <c r="D76" s="7" t="str">
        <f t="shared" si="11"/>
        <v>N/A</v>
      </c>
      <c r="E76" s="22">
        <v>54609</v>
      </c>
      <c r="F76" s="7" t="str">
        <f t="shared" si="12"/>
        <v>N/A</v>
      </c>
      <c r="G76" s="22">
        <v>57520</v>
      </c>
      <c r="H76" s="7" t="str">
        <f t="shared" si="13"/>
        <v>N/A</v>
      </c>
      <c r="I76" s="8">
        <v>-73.5</v>
      </c>
      <c r="J76" s="8">
        <v>5.3310000000000004</v>
      </c>
      <c r="K76" s="25" t="s">
        <v>736</v>
      </c>
      <c r="L76" s="91" t="str">
        <f t="shared" si="14"/>
        <v>Yes</v>
      </c>
    </row>
    <row r="77" spans="1:12" x14ac:dyDescent="0.25">
      <c r="A77" s="148" t="s">
        <v>1423</v>
      </c>
      <c r="B77" s="21" t="s">
        <v>213</v>
      </c>
      <c r="C77" s="26">
        <v>6101.0568155999999</v>
      </c>
      <c r="D77" s="7" t="str">
        <f t="shared" si="11"/>
        <v>N/A</v>
      </c>
      <c r="E77" s="26">
        <v>10318.525041999999</v>
      </c>
      <c r="F77" s="7" t="str">
        <f t="shared" si="12"/>
        <v>N/A</v>
      </c>
      <c r="G77" s="26">
        <v>10584.714481999999</v>
      </c>
      <c r="H77" s="7" t="str">
        <f t="shared" si="13"/>
        <v>N/A</v>
      </c>
      <c r="I77" s="8">
        <v>69.13</v>
      </c>
      <c r="J77" s="8">
        <v>2.58</v>
      </c>
      <c r="K77" s="25" t="s">
        <v>736</v>
      </c>
      <c r="L77" s="91" t="str">
        <f t="shared" si="14"/>
        <v>Yes</v>
      </c>
    </row>
    <row r="78" spans="1:12" x14ac:dyDescent="0.25">
      <c r="A78" s="148" t="s">
        <v>1424</v>
      </c>
      <c r="B78" s="21" t="s">
        <v>213</v>
      </c>
      <c r="C78" s="22">
        <v>4.5887243326</v>
      </c>
      <c r="D78" s="7" t="str">
        <f t="shared" si="11"/>
        <v>N/A</v>
      </c>
      <c r="E78" s="22">
        <v>5.7925982896999999</v>
      </c>
      <c r="F78" s="7" t="str">
        <f t="shared" si="12"/>
        <v>N/A</v>
      </c>
      <c r="G78" s="22">
        <v>5.5464360223</v>
      </c>
      <c r="H78" s="7" t="str">
        <f t="shared" si="13"/>
        <v>N/A</v>
      </c>
      <c r="I78" s="8">
        <v>26.24</v>
      </c>
      <c r="J78" s="8">
        <v>-4.25</v>
      </c>
      <c r="K78" s="25" t="s">
        <v>736</v>
      </c>
      <c r="L78" s="91" t="str">
        <f t="shared" si="14"/>
        <v>Yes</v>
      </c>
    </row>
    <row r="79" spans="1:12" x14ac:dyDescent="0.25">
      <c r="A79" s="148" t="s">
        <v>597</v>
      </c>
      <c r="B79" s="21" t="s">
        <v>213</v>
      </c>
      <c r="C79" s="26">
        <v>3516477</v>
      </c>
      <c r="D79" s="7" t="str">
        <f t="shared" si="11"/>
        <v>N/A</v>
      </c>
      <c r="E79" s="26">
        <v>3172571</v>
      </c>
      <c r="F79" s="7" t="str">
        <f t="shared" si="12"/>
        <v>N/A</v>
      </c>
      <c r="G79" s="26">
        <v>2518403</v>
      </c>
      <c r="H79" s="7" t="str">
        <f t="shared" si="13"/>
        <v>N/A</v>
      </c>
      <c r="I79" s="8">
        <v>-9.7799999999999994</v>
      </c>
      <c r="J79" s="8">
        <v>-20.6</v>
      </c>
      <c r="K79" s="25" t="s">
        <v>736</v>
      </c>
      <c r="L79" s="91" t="str">
        <f t="shared" si="14"/>
        <v>Yes</v>
      </c>
    </row>
    <row r="80" spans="1:12" x14ac:dyDescent="0.25">
      <c r="A80" s="148" t="s">
        <v>598</v>
      </c>
      <c r="B80" s="21" t="s">
        <v>213</v>
      </c>
      <c r="C80" s="22">
        <v>105</v>
      </c>
      <c r="D80" s="7" t="str">
        <f t="shared" si="11"/>
        <v>N/A</v>
      </c>
      <c r="E80" s="22">
        <v>69</v>
      </c>
      <c r="F80" s="7" t="str">
        <f t="shared" si="12"/>
        <v>N/A</v>
      </c>
      <c r="G80" s="22">
        <v>47</v>
      </c>
      <c r="H80" s="7" t="str">
        <f t="shared" si="13"/>
        <v>N/A</v>
      </c>
      <c r="I80" s="8">
        <v>-34.299999999999997</v>
      </c>
      <c r="J80" s="8">
        <v>-31.9</v>
      </c>
      <c r="K80" s="25" t="s">
        <v>736</v>
      </c>
      <c r="L80" s="91" t="str">
        <f t="shared" si="14"/>
        <v>No</v>
      </c>
    </row>
    <row r="81" spans="1:12" x14ac:dyDescent="0.25">
      <c r="A81" s="148" t="s">
        <v>1425</v>
      </c>
      <c r="B81" s="21" t="s">
        <v>213</v>
      </c>
      <c r="C81" s="26">
        <v>33490.257143000003</v>
      </c>
      <c r="D81" s="7" t="str">
        <f t="shared" si="11"/>
        <v>N/A</v>
      </c>
      <c r="E81" s="26">
        <v>45979.289855000003</v>
      </c>
      <c r="F81" s="7" t="str">
        <f t="shared" si="12"/>
        <v>N/A</v>
      </c>
      <c r="G81" s="26">
        <v>53583.042552999999</v>
      </c>
      <c r="H81" s="7" t="str">
        <f t="shared" si="13"/>
        <v>N/A</v>
      </c>
      <c r="I81" s="8">
        <v>37.29</v>
      </c>
      <c r="J81" s="8">
        <v>16.54</v>
      </c>
      <c r="K81" s="25" t="s">
        <v>736</v>
      </c>
      <c r="L81" s="91" t="str">
        <f t="shared" si="14"/>
        <v>Yes</v>
      </c>
    </row>
    <row r="82" spans="1:12" ht="25" x14ac:dyDescent="0.25">
      <c r="A82" s="148" t="s">
        <v>599</v>
      </c>
      <c r="B82" s="21" t="s">
        <v>213</v>
      </c>
      <c r="C82" s="26">
        <v>40721004</v>
      </c>
      <c r="D82" s="7" t="str">
        <f t="shared" si="11"/>
        <v>N/A</v>
      </c>
      <c r="E82" s="26">
        <v>22078620</v>
      </c>
      <c r="F82" s="7" t="str">
        <f t="shared" si="12"/>
        <v>N/A</v>
      </c>
      <c r="G82" s="26">
        <v>21988217</v>
      </c>
      <c r="H82" s="7" t="str">
        <f t="shared" si="13"/>
        <v>N/A</v>
      </c>
      <c r="I82" s="8">
        <v>-45.8</v>
      </c>
      <c r="J82" s="8">
        <v>-0.40899999999999997</v>
      </c>
      <c r="K82" s="25" t="s">
        <v>736</v>
      </c>
      <c r="L82" s="91" t="str">
        <f t="shared" si="14"/>
        <v>Yes</v>
      </c>
    </row>
    <row r="83" spans="1:12" x14ac:dyDescent="0.25">
      <c r="A83" s="148" t="s">
        <v>600</v>
      </c>
      <c r="B83" s="21" t="s">
        <v>213</v>
      </c>
      <c r="C83" s="22">
        <v>4067</v>
      </c>
      <c r="D83" s="7" t="str">
        <f t="shared" si="11"/>
        <v>N/A</v>
      </c>
      <c r="E83" s="22">
        <v>2368</v>
      </c>
      <c r="F83" s="7" t="str">
        <f t="shared" si="12"/>
        <v>N/A</v>
      </c>
      <c r="G83" s="22">
        <v>2404</v>
      </c>
      <c r="H83" s="7" t="str">
        <f t="shared" si="13"/>
        <v>N/A</v>
      </c>
      <c r="I83" s="8">
        <v>-41.8</v>
      </c>
      <c r="J83" s="8">
        <v>1.52</v>
      </c>
      <c r="K83" s="25" t="s">
        <v>736</v>
      </c>
      <c r="L83" s="91" t="str">
        <f t="shared" si="14"/>
        <v>Yes</v>
      </c>
    </row>
    <row r="84" spans="1:12" ht="25" x14ac:dyDescent="0.25">
      <c r="A84" s="122" t="s">
        <v>1426</v>
      </c>
      <c r="B84" s="21" t="s">
        <v>213</v>
      </c>
      <c r="C84" s="26">
        <v>10012.540939</v>
      </c>
      <c r="D84" s="7" t="str">
        <f t="shared" si="11"/>
        <v>N/A</v>
      </c>
      <c r="E84" s="26">
        <v>9323.7415540999991</v>
      </c>
      <c r="F84" s="7" t="str">
        <f t="shared" si="12"/>
        <v>N/A</v>
      </c>
      <c r="G84" s="26">
        <v>9146.5128951999995</v>
      </c>
      <c r="H84" s="7" t="str">
        <f t="shared" si="13"/>
        <v>N/A</v>
      </c>
      <c r="I84" s="8">
        <v>-6.88</v>
      </c>
      <c r="J84" s="8">
        <v>-1.9</v>
      </c>
      <c r="K84" s="25" t="s">
        <v>736</v>
      </c>
      <c r="L84" s="91" t="str">
        <f t="shared" si="14"/>
        <v>Yes</v>
      </c>
    </row>
    <row r="85" spans="1:12" x14ac:dyDescent="0.25">
      <c r="A85" s="122" t="s">
        <v>601</v>
      </c>
      <c r="B85" s="21" t="s">
        <v>213</v>
      </c>
      <c r="C85" s="26">
        <v>1023540050</v>
      </c>
      <c r="D85" s="7" t="str">
        <f t="shared" si="11"/>
        <v>N/A</v>
      </c>
      <c r="E85" s="26">
        <v>1037686889</v>
      </c>
      <c r="F85" s="7" t="str">
        <f t="shared" si="12"/>
        <v>N/A</v>
      </c>
      <c r="G85" s="26">
        <v>1069182020</v>
      </c>
      <c r="H85" s="7" t="str">
        <f t="shared" si="13"/>
        <v>N/A</v>
      </c>
      <c r="I85" s="8">
        <v>1.3819999999999999</v>
      </c>
      <c r="J85" s="8">
        <v>3.0350000000000001</v>
      </c>
      <c r="K85" s="25" t="s">
        <v>736</v>
      </c>
      <c r="L85" s="91" t="str">
        <f t="shared" si="14"/>
        <v>Yes</v>
      </c>
    </row>
    <row r="86" spans="1:12" x14ac:dyDescent="0.25">
      <c r="A86" s="122" t="s">
        <v>602</v>
      </c>
      <c r="B86" s="21" t="s">
        <v>213</v>
      </c>
      <c r="C86" s="22">
        <v>10096</v>
      </c>
      <c r="D86" s="7" t="str">
        <f t="shared" si="11"/>
        <v>N/A</v>
      </c>
      <c r="E86" s="22">
        <v>9684</v>
      </c>
      <c r="F86" s="7" t="str">
        <f t="shared" si="12"/>
        <v>N/A</v>
      </c>
      <c r="G86" s="22">
        <v>9475</v>
      </c>
      <c r="H86" s="7" t="str">
        <f t="shared" si="13"/>
        <v>N/A</v>
      </c>
      <c r="I86" s="8">
        <v>-4.08</v>
      </c>
      <c r="J86" s="8">
        <v>-2.16</v>
      </c>
      <c r="K86" s="25" t="s">
        <v>736</v>
      </c>
      <c r="L86" s="91" t="str">
        <f t="shared" si="14"/>
        <v>Yes</v>
      </c>
    </row>
    <row r="87" spans="1:12" x14ac:dyDescent="0.25">
      <c r="A87" s="122" t="s">
        <v>1427</v>
      </c>
      <c r="B87" s="21" t="s">
        <v>213</v>
      </c>
      <c r="C87" s="26">
        <v>101380.74980000001</v>
      </c>
      <c r="D87" s="7" t="str">
        <f t="shared" si="11"/>
        <v>N/A</v>
      </c>
      <c r="E87" s="26">
        <v>107154.77995</v>
      </c>
      <c r="F87" s="7" t="str">
        <f t="shared" si="12"/>
        <v>N/A</v>
      </c>
      <c r="G87" s="26">
        <v>112842.42955</v>
      </c>
      <c r="H87" s="7" t="str">
        <f t="shared" si="13"/>
        <v>N/A</v>
      </c>
      <c r="I87" s="8">
        <v>5.6950000000000003</v>
      </c>
      <c r="J87" s="8">
        <v>5.3079999999999998</v>
      </c>
      <c r="K87" s="25" t="s">
        <v>736</v>
      </c>
      <c r="L87" s="91" t="str">
        <f t="shared" si="14"/>
        <v>Yes</v>
      </c>
    </row>
    <row r="88" spans="1:12" x14ac:dyDescent="0.25">
      <c r="A88" s="148" t="s">
        <v>603</v>
      </c>
      <c r="B88" s="21" t="s">
        <v>213</v>
      </c>
      <c r="C88" s="26">
        <v>2215221722</v>
      </c>
      <c r="D88" s="7" t="str">
        <f t="shared" si="11"/>
        <v>N/A</v>
      </c>
      <c r="E88" s="26">
        <v>2236498170</v>
      </c>
      <c r="F88" s="7" t="str">
        <f t="shared" si="12"/>
        <v>N/A</v>
      </c>
      <c r="G88" s="26">
        <v>2288601962</v>
      </c>
      <c r="H88" s="7" t="str">
        <f t="shared" si="13"/>
        <v>N/A</v>
      </c>
      <c r="I88" s="8">
        <v>0.96050000000000002</v>
      </c>
      <c r="J88" s="8">
        <v>2.33</v>
      </c>
      <c r="K88" s="25" t="s">
        <v>736</v>
      </c>
      <c r="L88" s="91" t="str">
        <f t="shared" si="14"/>
        <v>Yes</v>
      </c>
    </row>
    <row r="89" spans="1:12" x14ac:dyDescent="0.25">
      <c r="A89" s="151" t="s">
        <v>604</v>
      </c>
      <c r="B89" s="22" t="s">
        <v>213</v>
      </c>
      <c r="C89" s="22">
        <v>85814</v>
      </c>
      <c r="D89" s="7" t="str">
        <f t="shared" si="11"/>
        <v>N/A</v>
      </c>
      <c r="E89" s="22">
        <v>81858</v>
      </c>
      <c r="F89" s="7" t="str">
        <f t="shared" si="12"/>
        <v>N/A</v>
      </c>
      <c r="G89" s="22">
        <v>80407</v>
      </c>
      <c r="H89" s="7" t="str">
        <f t="shared" si="13"/>
        <v>N/A</v>
      </c>
      <c r="I89" s="8">
        <v>-4.6100000000000003</v>
      </c>
      <c r="J89" s="8">
        <v>-1.77</v>
      </c>
      <c r="K89" s="1" t="s">
        <v>736</v>
      </c>
      <c r="L89" s="91" t="str">
        <f t="shared" si="14"/>
        <v>Yes</v>
      </c>
    </row>
    <row r="90" spans="1:12" x14ac:dyDescent="0.25">
      <c r="A90" s="148" t="s">
        <v>1428</v>
      </c>
      <c r="B90" s="21" t="s">
        <v>213</v>
      </c>
      <c r="C90" s="26">
        <v>25814.222877</v>
      </c>
      <c r="D90" s="7" t="str">
        <f t="shared" si="11"/>
        <v>N/A</v>
      </c>
      <c r="E90" s="26">
        <v>27321.681081999999</v>
      </c>
      <c r="F90" s="7" t="str">
        <f t="shared" si="12"/>
        <v>N/A</v>
      </c>
      <c r="G90" s="26">
        <v>28462.720434999999</v>
      </c>
      <c r="H90" s="7" t="str">
        <f t="shared" si="13"/>
        <v>N/A</v>
      </c>
      <c r="I90" s="8">
        <v>5.84</v>
      </c>
      <c r="J90" s="8">
        <v>4.1760000000000002</v>
      </c>
      <c r="K90" s="25" t="s">
        <v>736</v>
      </c>
      <c r="L90" s="91" t="str">
        <f t="shared" si="14"/>
        <v>Yes</v>
      </c>
    </row>
    <row r="91" spans="1:12" x14ac:dyDescent="0.25">
      <c r="A91" s="148" t="s">
        <v>605</v>
      </c>
      <c r="B91" s="21" t="s">
        <v>213</v>
      </c>
      <c r="C91" s="26">
        <v>679382583</v>
      </c>
      <c r="D91" s="7" t="str">
        <f t="shared" si="11"/>
        <v>N/A</v>
      </c>
      <c r="E91" s="26">
        <v>167960588</v>
      </c>
      <c r="F91" s="7" t="str">
        <f t="shared" si="12"/>
        <v>N/A</v>
      </c>
      <c r="G91" s="26">
        <v>185320635</v>
      </c>
      <c r="H91" s="7" t="str">
        <f t="shared" si="13"/>
        <v>N/A</v>
      </c>
      <c r="I91" s="8">
        <v>-75.3</v>
      </c>
      <c r="J91" s="8">
        <v>10.34</v>
      </c>
      <c r="K91" s="25" t="s">
        <v>736</v>
      </c>
      <c r="L91" s="91" t="str">
        <f t="shared" si="14"/>
        <v>Yes</v>
      </c>
    </row>
    <row r="92" spans="1:12" x14ac:dyDescent="0.25">
      <c r="A92" s="148" t="s">
        <v>606</v>
      </c>
      <c r="B92" s="21" t="s">
        <v>213</v>
      </c>
      <c r="C92" s="22">
        <v>1054295</v>
      </c>
      <c r="D92" s="7" t="str">
        <f t="shared" si="11"/>
        <v>N/A</v>
      </c>
      <c r="E92" s="22">
        <v>225748</v>
      </c>
      <c r="F92" s="7" t="str">
        <f t="shared" si="12"/>
        <v>N/A</v>
      </c>
      <c r="G92" s="22">
        <v>228167</v>
      </c>
      <c r="H92" s="7" t="str">
        <f t="shared" si="13"/>
        <v>N/A</v>
      </c>
      <c r="I92" s="8">
        <v>-78.599999999999994</v>
      </c>
      <c r="J92" s="8">
        <v>1.0720000000000001</v>
      </c>
      <c r="K92" s="25" t="s">
        <v>736</v>
      </c>
      <c r="L92" s="91" t="str">
        <f t="shared" si="14"/>
        <v>Yes</v>
      </c>
    </row>
    <row r="93" spans="1:12" x14ac:dyDescent="0.25">
      <c r="A93" s="148" t="s">
        <v>1429</v>
      </c>
      <c r="B93" s="21" t="s">
        <v>213</v>
      </c>
      <c r="C93" s="26">
        <v>644.39514842000006</v>
      </c>
      <c r="D93" s="7" t="str">
        <f t="shared" si="11"/>
        <v>N/A</v>
      </c>
      <c r="E93" s="26">
        <v>744.01805552999997</v>
      </c>
      <c r="F93" s="7" t="str">
        <f t="shared" si="12"/>
        <v>N/A</v>
      </c>
      <c r="G93" s="26">
        <v>812.21489084999996</v>
      </c>
      <c r="H93" s="7" t="str">
        <f t="shared" si="13"/>
        <v>N/A</v>
      </c>
      <c r="I93" s="8">
        <v>15.46</v>
      </c>
      <c r="J93" s="8">
        <v>9.1660000000000004</v>
      </c>
      <c r="K93" s="25" t="s">
        <v>736</v>
      </c>
      <c r="L93" s="91" t="str">
        <f t="shared" si="14"/>
        <v>Yes</v>
      </c>
    </row>
    <row r="94" spans="1:12" x14ac:dyDescent="0.25">
      <c r="A94" s="148" t="s">
        <v>607</v>
      </c>
      <c r="B94" s="21" t="s">
        <v>213</v>
      </c>
      <c r="C94" s="26">
        <v>458383044</v>
      </c>
      <c r="D94" s="7" t="str">
        <f t="shared" si="11"/>
        <v>N/A</v>
      </c>
      <c r="E94" s="26">
        <v>82919089</v>
      </c>
      <c r="F94" s="7" t="str">
        <f t="shared" si="12"/>
        <v>N/A</v>
      </c>
      <c r="G94" s="26">
        <v>69815263</v>
      </c>
      <c r="H94" s="7" t="str">
        <f t="shared" si="13"/>
        <v>N/A</v>
      </c>
      <c r="I94" s="8">
        <v>-81.900000000000006</v>
      </c>
      <c r="J94" s="8">
        <v>-15.8</v>
      </c>
      <c r="K94" s="25" t="s">
        <v>736</v>
      </c>
      <c r="L94" s="91" t="str">
        <f t="shared" si="14"/>
        <v>Yes</v>
      </c>
    </row>
    <row r="95" spans="1:12" x14ac:dyDescent="0.25">
      <c r="A95" s="148" t="s">
        <v>608</v>
      </c>
      <c r="B95" s="21" t="s">
        <v>213</v>
      </c>
      <c r="C95" s="22">
        <v>728363</v>
      </c>
      <c r="D95" s="7" t="str">
        <f t="shared" si="11"/>
        <v>N/A</v>
      </c>
      <c r="E95" s="22">
        <v>89158</v>
      </c>
      <c r="F95" s="7" t="str">
        <f t="shared" si="12"/>
        <v>N/A</v>
      </c>
      <c r="G95" s="22">
        <v>49189</v>
      </c>
      <c r="H95" s="7" t="str">
        <f t="shared" si="13"/>
        <v>N/A</v>
      </c>
      <c r="I95" s="8">
        <v>-87.8</v>
      </c>
      <c r="J95" s="8">
        <v>-44.8</v>
      </c>
      <c r="K95" s="25" t="s">
        <v>736</v>
      </c>
      <c r="L95" s="91" t="str">
        <f t="shared" si="14"/>
        <v>No</v>
      </c>
    </row>
    <row r="96" spans="1:12" x14ac:dyDescent="0.25">
      <c r="A96" s="148" t="s">
        <v>1430</v>
      </c>
      <c r="B96" s="21" t="s">
        <v>213</v>
      </c>
      <c r="C96" s="26">
        <v>629.33323630999996</v>
      </c>
      <c r="D96" s="7" t="str">
        <f t="shared" si="11"/>
        <v>N/A</v>
      </c>
      <c r="E96" s="26">
        <v>930.02410327999996</v>
      </c>
      <c r="F96" s="7" t="str">
        <f t="shared" si="12"/>
        <v>N/A</v>
      </c>
      <c r="G96" s="26">
        <v>1419.3267397</v>
      </c>
      <c r="H96" s="7" t="str">
        <f t="shared" si="13"/>
        <v>N/A</v>
      </c>
      <c r="I96" s="8">
        <v>47.78</v>
      </c>
      <c r="J96" s="8">
        <v>52.61</v>
      </c>
      <c r="K96" s="25" t="s">
        <v>736</v>
      </c>
      <c r="L96" s="91" t="str">
        <f t="shared" si="14"/>
        <v>No</v>
      </c>
    </row>
    <row r="97" spans="1:12" ht="25" x14ac:dyDescent="0.25">
      <c r="A97" s="148" t="s">
        <v>609</v>
      </c>
      <c r="B97" s="21" t="s">
        <v>213</v>
      </c>
      <c r="C97" s="26">
        <v>47290115</v>
      </c>
      <c r="D97" s="7" t="str">
        <f t="shared" si="11"/>
        <v>N/A</v>
      </c>
      <c r="E97" s="26">
        <v>9664465</v>
      </c>
      <c r="F97" s="7" t="str">
        <f t="shared" si="12"/>
        <v>N/A</v>
      </c>
      <c r="G97" s="26">
        <v>13972021</v>
      </c>
      <c r="H97" s="7" t="str">
        <f t="shared" si="13"/>
        <v>N/A</v>
      </c>
      <c r="I97" s="8">
        <v>-79.599999999999994</v>
      </c>
      <c r="J97" s="8">
        <v>44.57</v>
      </c>
      <c r="K97" s="25" t="s">
        <v>736</v>
      </c>
      <c r="L97" s="91" t="str">
        <f t="shared" si="14"/>
        <v>No</v>
      </c>
    </row>
    <row r="98" spans="1:12" x14ac:dyDescent="0.25">
      <c r="A98" s="148" t="s">
        <v>610</v>
      </c>
      <c r="B98" s="21" t="s">
        <v>213</v>
      </c>
      <c r="C98" s="22">
        <v>315218</v>
      </c>
      <c r="D98" s="7" t="str">
        <f t="shared" si="11"/>
        <v>N/A</v>
      </c>
      <c r="E98" s="22">
        <v>70785</v>
      </c>
      <c r="F98" s="7" t="str">
        <f t="shared" si="12"/>
        <v>N/A</v>
      </c>
      <c r="G98" s="22">
        <v>85441</v>
      </c>
      <c r="H98" s="7" t="str">
        <f t="shared" si="13"/>
        <v>N/A</v>
      </c>
      <c r="I98" s="8">
        <v>-77.5</v>
      </c>
      <c r="J98" s="8">
        <v>20.7</v>
      </c>
      <c r="K98" s="25" t="s">
        <v>736</v>
      </c>
      <c r="L98" s="91" t="str">
        <f t="shared" si="14"/>
        <v>Yes</v>
      </c>
    </row>
    <row r="99" spans="1:12" ht="25" x14ac:dyDescent="0.25">
      <c r="A99" s="148" t="s">
        <v>1431</v>
      </c>
      <c r="B99" s="21" t="s">
        <v>213</v>
      </c>
      <c r="C99" s="26">
        <v>150.02352339999999</v>
      </c>
      <c r="D99" s="7" t="str">
        <f t="shared" si="11"/>
        <v>N/A</v>
      </c>
      <c r="E99" s="26">
        <v>136.53266934999999</v>
      </c>
      <c r="F99" s="7" t="str">
        <f t="shared" si="12"/>
        <v>N/A</v>
      </c>
      <c r="G99" s="26">
        <v>163.52829438000001</v>
      </c>
      <c r="H99" s="7" t="str">
        <f t="shared" si="13"/>
        <v>N/A</v>
      </c>
      <c r="I99" s="8">
        <v>-8.99</v>
      </c>
      <c r="J99" s="8">
        <v>19.77</v>
      </c>
      <c r="K99" s="25" t="s">
        <v>736</v>
      </c>
      <c r="L99" s="91" t="str">
        <f t="shared" si="14"/>
        <v>Yes</v>
      </c>
    </row>
    <row r="100" spans="1:12" ht="25" x14ac:dyDescent="0.25">
      <c r="A100" s="148" t="s">
        <v>611</v>
      </c>
      <c r="B100" s="21" t="s">
        <v>213</v>
      </c>
      <c r="C100" s="26">
        <v>229760612</v>
      </c>
      <c r="D100" s="7" t="str">
        <f t="shared" si="11"/>
        <v>N/A</v>
      </c>
      <c r="E100" s="26">
        <v>77247050</v>
      </c>
      <c r="F100" s="7" t="str">
        <f t="shared" si="12"/>
        <v>N/A</v>
      </c>
      <c r="G100" s="26">
        <v>107489641</v>
      </c>
      <c r="H100" s="7" t="str">
        <f t="shared" si="13"/>
        <v>N/A</v>
      </c>
      <c r="I100" s="8">
        <v>-66.400000000000006</v>
      </c>
      <c r="J100" s="8">
        <v>39.15</v>
      </c>
      <c r="K100" s="25" t="s">
        <v>736</v>
      </c>
      <c r="L100" s="91" t="str">
        <f t="shared" si="14"/>
        <v>No</v>
      </c>
    </row>
    <row r="101" spans="1:12" x14ac:dyDescent="0.25">
      <c r="A101" s="148" t="s">
        <v>612</v>
      </c>
      <c r="B101" s="21" t="s">
        <v>213</v>
      </c>
      <c r="C101" s="22">
        <v>502164</v>
      </c>
      <c r="D101" s="7" t="str">
        <f t="shared" si="11"/>
        <v>N/A</v>
      </c>
      <c r="E101" s="22">
        <v>125030</v>
      </c>
      <c r="F101" s="7" t="str">
        <f t="shared" si="12"/>
        <v>N/A</v>
      </c>
      <c r="G101" s="22">
        <v>149851</v>
      </c>
      <c r="H101" s="7" t="str">
        <f t="shared" si="13"/>
        <v>N/A</v>
      </c>
      <c r="I101" s="8">
        <v>-75.099999999999994</v>
      </c>
      <c r="J101" s="8">
        <v>19.850000000000001</v>
      </c>
      <c r="K101" s="25" t="s">
        <v>736</v>
      </c>
      <c r="L101" s="91" t="str">
        <f t="shared" si="14"/>
        <v>Yes</v>
      </c>
    </row>
    <row r="102" spans="1:12" x14ac:dyDescent="0.25">
      <c r="A102" s="148" t="s">
        <v>1432</v>
      </c>
      <c r="B102" s="21" t="s">
        <v>213</v>
      </c>
      <c r="C102" s="26">
        <v>457.54098661</v>
      </c>
      <c r="D102" s="7" t="str">
        <f t="shared" si="11"/>
        <v>N/A</v>
      </c>
      <c r="E102" s="26">
        <v>617.82812124999998</v>
      </c>
      <c r="F102" s="7" t="str">
        <f t="shared" si="12"/>
        <v>N/A</v>
      </c>
      <c r="G102" s="26">
        <v>717.31013472999996</v>
      </c>
      <c r="H102" s="7" t="str">
        <f t="shared" si="13"/>
        <v>N/A</v>
      </c>
      <c r="I102" s="8">
        <v>35.03</v>
      </c>
      <c r="J102" s="8">
        <v>16.100000000000001</v>
      </c>
      <c r="K102" s="25" t="s">
        <v>736</v>
      </c>
      <c r="L102" s="91" t="str">
        <f t="shared" si="14"/>
        <v>Yes</v>
      </c>
    </row>
    <row r="103" spans="1:12" x14ac:dyDescent="0.25">
      <c r="A103" s="148" t="s">
        <v>613</v>
      </c>
      <c r="B103" s="21" t="s">
        <v>213</v>
      </c>
      <c r="C103" s="26">
        <v>97672356</v>
      </c>
      <c r="D103" s="7" t="str">
        <f t="shared" si="11"/>
        <v>N/A</v>
      </c>
      <c r="E103" s="26">
        <v>11404644</v>
      </c>
      <c r="F103" s="7" t="str">
        <f t="shared" si="12"/>
        <v>N/A</v>
      </c>
      <c r="G103" s="26">
        <v>11340167</v>
      </c>
      <c r="H103" s="7" t="str">
        <f t="shared" si="13"/>
        <v>N/A</v>
      </c>
      <c r="I103" s="8">
        <v>-88.3</v>
      </c>
      <c r="J103" s="8">
        <v>-0.56499999999999995</v>
      </c>
      <c r="K103" s="25" t="s">
        <v>736</v>
      </c>
      <c r="L103" s="91" t="str">
        <f t="shared" si="14"/>
        <v>Yes</v>
      </c>
    </row>
    <row r="104" spans="1:12" x14ac:dyDescent="0.25">
      <c r="A104" s="148" t="s">
        <v>614</v>
      </c>
      <c r="B104" s="21" t="s">
        <v>213</v>
      </c>
      <c r="C104" s="22">
        <v>238228</v>
      </c>
      <c r="D104" s="7" t="str">
        <f t="shared" si="11"/>
        <v>N/A</v>
      </c>
      <c r="E104" s="22">
        <v>32591</v>
      </c>
      <c r="F104" s="7" t="str">
        <f t="shared" si="12"/>
        <v>N/A</v>
      </c>
      <c r="G104" s="22">
        <v>28473</v>
      </c>
      <c r="H104" s="7" t="str">
        <f t="shared" si="13"/>
        <v>N/A</v>
      </c>
      <c r="I104" s="8">
        <v>-86.3</v>
      </c>
      <c r="J104" s="8">
        <v>-12.6</v>
      </c>
      <c r="K104" s="25" t="s">
        <v>736</v>
      </c>
      <c r="L104" s="91" t="str">
        <f t="shared" si="14"/>
        <v>Yes</v>
      </c>
    </row>
    <row r="105" spans="1:12" x14ac:dyDescent="0.25">
      <c r="A105" s="148" t="s">
        <v>1433</v>
      </c>
      <c r="B105" s="21" t="s">
        <v>213</v>
      </c>
      <c r="C105" s="26">
        <v>409.99528183000001</v>
      </c>
      <c r="D105" s="7" t="str">
        <f t="shared" si="11"/>
        <v>N/A</v>
      </c>
      <c r="E105" s="26">
        <v>349.93231259999999</v>
      </c>
      <c r="F105" s="7" t="str">
        <f t="shared" si="12"/>
        <v>N/A</v>
      </c>
      <c r="G105" s="26">
        <v>398.27791241</v>
      </c>
      <c r="H105" s="7" t="str">
        <f t="shared" si="13"/>
        <v>N/A</v>
      </c>
      <c r="I105" s="8">
        <v>-14.6</v>
      </c>
      <c r="J105" s="8">
        <v>13.82</v>
      </c>
      <c r="K105" s="25" t="s">
        <v>736</v>
      </c>
      <c r="L105" s="91" t="str">
        <f t="shared" si="14"/>
        <v>Yes</v>
      </c>
    </row>
    <row r="106" spans="1:12" ht="25" x14ac:dyDescent="0.25">
      <c r="A106" s="148" t="s">
        <v>615</v>
      </c>
      <c r="B106" s="21" t="s">
        <v>213</v>
      </c>
      <c r="C106" s="26">
        <v>491504672</v>
      </c>
      <c r="D106" s="7" t="str">
        <f t="shared" si="11"/>
        <v>N/A</v>
      </c>
      <c r="E106" s="26">
        <v>513747263</v>
      </c>
      <c r="F106" s="7" t="str">
        <f t="shared" si="12"/>
        <v>N/A</v>
      </c>
      <c r="G106" s="26">
        <v>627168058</v>
      </c>
      <c r="H106" s="7" t="str">
        <f t="shared" si="13"/>
        <v>N/A</v>
      </c>
      <c r="I106" s="8">
        <v>4.5250000000000004</v>
      </c>
      <c r="J106" s="8">
        <v>22.08</v>
      </c>
      <c r="K106" s="25" t="s">
        <v>736</v>
      </c>
      <c r="L106" s="91" t="str">
        <f t="shared" si="14"/>
        <v>Yes</v>
      </c>
    </row>
    <row r="107" spans="1:12" x14ac:dyDescent="0.25">
      <c r="A107" s="148" t="s">
        <v>616</v>
      </c>
      <c r="B107" s="21" t="s">
        <v>213</v>
      </c>
      <c r="C107" s="22">
        <v>23944</v>
      </c>
      <c r="D107" s="7" t="str">
        <f t="shared" si="11"/>
        <v>N/A</v>
      </c>
      <c r="E107" s="22">
        <v>16065</v>
      </c>
      <c r="F107" s="7" t="str">
        <f t="shared" si="12"/>
        <v>N/A</v>
      </c>
      <c r="G107" s="22">
        <v>19969</v>
      </c>
      <c r="H107" s="7" t="str">
        <f t="shared" si="13"/>
        <v>N/A</v>
      </c>
      <c r="I107" s="8">
        <v>-32.9</v>
      </c>
      <c r="J107" s="8">
        <v>24.3</v>
      </c>
      <c r="K107" s="25" t="s">
        <v>736</v>
      </c>
      <c r="L107" s="91" t="str">
        <f t="shared" si="14"/>
        <v>Yes</v>
      </c>
    </row>
    <row r="108" spans="1:12" x14ac:dyDescent="0.25">
      <c r="A108" s="148" t="s">
        <v>1434</v>
      </c>
      <c r="B108" s="21" t="s">
        <v>213</v>
      </c>
      <c r="C108" s="26">
        <v>20527.258269000002</v>
      </c>
      <c r="D108" s="7" t="str">
        <f t="shared" si="11"/>
        <v>N/A</v>
      </c>
      <c r="E108" s="26">
        <v>31979.288079999998</v>
      </c>
      <c r="F108" s="7" t="str">
        <f t="shared" si="12"/>
        <v>N/A</v>
      </c>
      <c r="G108" s="26">
        <v>31407.083879999998</v>
      </c>
      <c r="H108" s="7" t="str">
        <f t="shared" si="13"/>
        <v>N/A</v>
      </c>
      <c r="I108" s="8">
        <v>55.79</v>
      </c>
      <c r="J108" s="8">
        <v>-1.79</v>
      </c>
      <c r="K108" s="25" t="s">
        <v>736</v>
      </c>
      <c r="L108" s="91" t="str">
        <f t="shared" si="14"/>
        <v>Yes</v>
      </c>
    </row>
    <row r="109" spans="1:12" x14ac:dyDescent="0.25">
      <c r="A109" s="148" t="s">
        <v>617</v>
      </c>
      <c r="B109" s="21" t="s">
        <v>213</v>
      </c>
      <c r="C109" s="26">
        <v>558338066</v>
      </c>
      <c r="D109" s="7" t="str">
        <f t="shared" si="11"/>
        <v>N/A</v>
      </c>
      <c r="E109" s="26">
        <v>191112939</v>
      </c>
      <c r="F109" s="7" t="str">
        <f t="shared" si="12"/>
        <v>N/A</v>
      </c>
      <c r="G109" s="26">
        <v>203214083</v>
      </c>
      <c r="H109" s="7" t="str">
        <f t="shared" si="13"/>
        <v>N/A</v>
      </c>
      <c r="I109" s="8">
        <v>-65.8</v>
      </c>
      <c r="J109" s="8">
        <v>6.3319999999999999</v>
      </c>
      <c r="K109" s="25" t="s">
        <v>736</v>
      </c>
      <c r="L109" s="91" t="str">
        <f t="shared" si="14"/>
        <v>Yes</v>
      </c>
    </row>
    <row r="110" spans="1:12" x14ac:dyDescent="0.25">
      <c r="A110" s="148" t="s">
        <v>618</v>
      </c>
      <c r="B110" s="21" t="s">
        <v>213</v>
      </c>
      <c r="C110" s="22">
        <v>1072544</v>
      </c>
      <c r="D110" s="7" t="str">
        <f t="shared" si="11"/>
        <v>N/A</v>
      </c>
      <c r="E110" s="22">
        <v>228164</v>
      </c>
      <c r="F110" s="7" t="str">
        <f t="shared" si="12"/>
        <v>N/A</v>
      </c>
      <c r="G110" s="22">
        <v>224524</v>
      </c>
      <c r="H110" s="7" t="str">
        <f t="shared" si="13"/>
        <v>N/A</v>
      </c>
      <c r="I110" s="8">
        <v>-78.7</v>
      </c>
      <c r="J110" s="8">
        <v>-1.6</v>
      </c>
      <c r="K110" s="25" t="s">
        <v>736</v>
      </c>
      <c r="L110" s="91" t="str">
        <f t="shared" si="14"/>
        <v>Yes</v>
      </c>
    </row>
    <row r="111" spans="1:12" x14ac:dyDescent="0.25">
      <c r="A111" s="148" t="s">
        <v>1435</v>
      </c>
      <c r="B111" s="21" t="s">
        <v>213</v>
      </c>
      <c r="C111" s="26">
        <v>520.57357647000003</v>
      </c>
      <c r="D111" s="7" t="str">
        <f t="shared" si="11"/>
        <v>N/A</v>
      </c>
      <c r="E111" s="26">
        <v>837.61215178999998</v>
      </c>
      <c r="F111" s="7" t="str">
        <f t="shared" si="12"/>
        <v>N/A</v>
      </c>
      <c r="G111" s="26">
        <v>905.08846716000005</v>
      </c>
      <c r="H111" s="7" t="str">
        <f t="shared" si="13"/>
        <v>N/A</v>
      </c>
      <c r="I111" s="8">
        <v>60.9</v>
      </c>
      <c r="J111" s="8">
        <v>8.0559999999999992</v>
      </c>
      <c r="K111" s="25" t="s">
        <v>736</v>
      </c>
      <c r="L111" s="91" t="str">
        <f t="shared" si="14"/>
        <v>Yes</v>
      </c>
    </row>
    <row r="112" spans="1:12" x14ac:dyDescent="0.25">
      <c r="A112" s="148" t="s">
        <v>619</v>
      </c>
      <c r="B112" s="21" t="s">
        <v>213</v>
      </c>
      <c r="C112" s="26">
        <v>1151994912</v>
      </c>
      <c r="D112" s="7" t="str">
        <f t="shared" si="11"/>
        <v>N/A</v>
      </c>
      <c r="E112" s="26">
        <v>523228664</v>
      </c>
      <c r="F112" s="7" t="str">
        <f t="shared" si="12"/>
        <v>N/A</v>
      </c>
      <c r="G112" s="26">
        <v>544395505</v>
      </c>
      <c r="H112" s="7" t="str">
        <f t="shared" si="13"/>
        <v>N/A</v>
      </c>
      <c r="I112" s="8">
        <v>-54.6</v>
      </c>
      <c r="J112" s="8">
        <v>4.0449999999999999</v>
      </c>
      <c r="K112" s="25" t="s">
        <v>736</v>
      </c>
      <c r="L112" s="91" t="str">
        <f t="shared" si="14"/>
        <v>Yes</v>
      </c>
    </row>
    <row r="113" spans="1:12" x14ac:dyDescent="0.25">
      <c r="A113" s="148" t="s">
        <v>620</v>
      </c>
      <c r="B113" s="21" t="s">
        <v>213</v>
      </c>
      <c r="C113" s="22">
        <v>1152708</v>
      </c>
      <c r="D113" s="7" t="str">
        <f t="shared" si="11"/>
        <v>N/A</v>
      </c>
      <c r="E113" s="22">
        <v>274714</v>
      </c>
      <c r="F113" s="7" t="str">
        <f t="shared" si="12"/>
        <v>N/A</v>
      </c>
      <c r="G113" s="22">
        <v>232433</v>
      </c>
      <c r="H113" s="7" t="str">
        <f t="shared" si="13"/>
        <v>N/A</v>
      </c>
      <c r="I113" s="8">
        <v>-76.2</v>
      </c>
      <c r="J113" s="8">
        <v>-15.4</v>
      </c>
      <c r="K113" s="25" t="s">
        <v>736</v>
      </c>
      <c r="L113" s="91" t="str">
        <f t="shared" si="14"/>
        <v>Yes</v>
      </c>
    </row>
    <row r="114" spans="1:12" x14ac:dyDescent="0.25">
      <c r="A114" s="148" t="s">
        <v>1436</v>
      </c>
      <c r="B114" s="21" t="s">
        <v>213</v>
      </c>
      <c r="C114" s="26">
        <v>999.38138018999996</v>
      </c>
      <c r="D114" s="7" t="str">
        <f t="shared" si="11"/>
        <v>N/A</v>
      </c>
      <c r="E114" s="26">
        <v>1904.6305030000001</v>
      </c>
      <c r="F114" s="7" t="str">
        <f t="shared" si="12"/>
        <v>N/A</v>
      </c>
      <c r="G114" s="26">
        <v>2342.1609883000001</v>
      </c>
      <c r="H114" s="7" t="str">
        <f t="shared" si="13"/>
        <v>N/A</v>
      </c>
      <c r="I114" s="8">
        <v>90.58</v>
      </c>
      <c r="J114" s="8">
        <v>22.97</v>
      </c>
      <c r="K114" s="25" t="s">
        <v>736</v>
      </c>
      <c r="L114" s="91" t="str">
        <f t="shared" si="14"/>
        <v>Yes</v>
      </c>
    </row>
    <row r="115" spans="1:12" ht="25" x14ac:dyDescent="0.25">
      <c r="A115" s="148" t="s">
        <v>621</v>
      </c>
      <c r="B115" s="21" t="s">
        <v>213</v>
      </c>
      <c r="C115" s="26">
        <v>2415580138</v>
      </c>
      <c r="D115" s="7" t="str">
        <f t="shared" si="11"/>
        <v>N/A</v>
      </c>
      <c r="E115" s="26">
        <v>1653938542</v>
      </c>
      <c r="F115" s="7" t="str">
        <f t="shared" si="12"/>
        <v>N/A</v>
      </c>
      <c r="G115" s="26">
        <v>1688972750</v>
      </c>
      <c r="H115" s="7" t="str">
        <f t="shared" si="13"/>
        <v>N/A</v>
      </c>
      <c r="I115" s="8">
        <v>-31.5</v>
      </c>
      <c r="J115" s="8">
        <v>2.1179999999999999</v>
      </c>
      <c r="K115" s="25" t="s">
        <v>736</v>
      </c>
      <c r="L115" s="91" t="str">
        <f t="shared" si="14"/>
        <v>Yes</v>
      </c>
    </row>
    <row r="116" spans="1:12" x14ac:dyDescent="0.25">
      <c r="A116" s="151" t="s">
        <v>622</v>
      </c>
      <c r="B116" s="22" t="s">
        <v>213</v>
      </c>
      <c r="C116" s="22">
        <v>426589</v>
      </c>
      <c r="D116" s="7" t="str">
        <f t="shared" si="11"/>
        <v>N/A</v>
      </c>
      <c r="E116" s="22">
        <v>174787</v>
      </c>
      <c r="F116" s="7" t="str">
        <f t="shared" si="12"/>
        <v>N/A</v>
      </c>
      <c r="G116" s="22">
        <v>174833</v>
      </c>
      <c r="H116" s="7" t="str">
        <f t="shared" si="13"/>
        <v>N/A</v>
      </c>
      <c r="I116" s="8">
        <v>-59</v>
      </c>
      <c r="J116" s="8">
        <v>2.63E-2</v>
      </c>
      <c r="K116" s="1" t="s">
        <v>736</v>
      </c>
      <c r="L116" s="91" t="str">
        <f t="shared" si="14"/>
        <v>Yes</v>
      </c>
    </row>
    <row r="117" spans="1:12" x14ac:dyDescent="0.25">
      <c r="A117" s="148" t="s">
        <v>1437</v>
      </c>
      <c r="B117" s="21" t="s">
        <v>213</v>
      </c>
      <c r="C117" s="26">
        <v>5662.5467089000003</v>
      </c>
      <c r="D117" s="7" t="str">
        <f t="shared" si="11"/>
        <v>N/A</v>
      </c>
      <c r="E117" s="26">
        <v>9462.5947123999995</v>
      </c>
      <c r="F117" s="7" t="str">
        <f t="shared" si="12"/>
        <v>N/A</v>
      </c>
      <c r="G117" s="26">
        <v>9660.4917263999996</v>
      </c>
      <c r="H117" s="7" t="str">
        <f t="shared" si="13"/>
        <v>N/A</v>
      </c>
      <c r="I117" s="8">
        <v>67.11</v>
      </c>
      <c r="J117" s="8">
        <v>2.0910000000000002</v>
      </c>
      <c r="K117" s="25" t="s">
        <v>736</v>
      </c>
      <c r="L117" s="91" t="str">
        <f t="shared" si="14"/>
        <v>Yes</v>
      </c>
    </row>
    <row r="118" spans="1:12" ht="25" x14ac:dyDescent="0.25">
      <c r="A118" s="148" t="s">
        <v>623</v>
      </c>
      <c r="B118" s="21" t="s">
        <v>213</v>
      </c>
      <c r="C118" s="26">
        <v>153055835</v>
      </c>
      <c r="D118" s="7" t="str">
        <f t="shared" si="11"/>
        <v>N/A</v>
      </c>
      <c r="E118" s="26">
        <v>43790537</v>
      </c>
      <c r="F118" s="7" t="str">
        <f t="shared" si="12"/>
        <v>N/A</v>
      </c>
      <c r="G118" s="26">
        <v>69024610</v>
      </c>
      <c r="H118" s="7" t="str">
        <f t="shared" si="13"/>
        <v>N/A</v>
      </c>
      <c r="I118" s="8">
        <v>-71.400000000000006</v>
      </c>
      <c r="J118" s="8">
        <v>57.62</v>
      </c>
      <c r="K118" s="25" t="s">
        <v>736</v>
      </c>
      <c r="L118" s="91" t="str">
        <f t="shared" si="14"/>
        <v>No</v>
      </c>
    </row>
    <row r="119" spans="1:12" x14ac:dyDescent="0.25">
      <c r="A119" s="148" t="s">
        <v>624</v>
      </c>
      <c r="B119" s="21" t="s">
        <v>213</v>
      </c>
      <c r="C119" s="22">
        <v>204762</v>
      </c>
      <c r="D119" s="7" t="str">
        <f t="shared" si="11"/>
        <v>N/A</v>
      </c>
      <c r="E119" s="22">
        <v>52648</v>
      </c>
      <c r="F119" s="7" t="str">
        <f t="shared" si="12"/>
        <v>N/A</v>
      </c>
      <c r="G119" s="22">
        <v>53683</v>
      </c>
      <c r="H119" s="7" t="str">
        <f t="shared" si="13"/>
        <v>N/A</v>
      </c>
      <c r="I119" s="8">
        <v>-74.3</v>
      </c>
      <c r="J119" s="8">
        <v>1.966</v>
      </c>
      <c r="K119" s="25" t="s">
        <v>736</v>
      </c>
      <c r="L119" s="91" t="str">
        <f t="shared" si="14"/>
        <v>Yes</v>
      </c>
    </row>
    <row r="120" spans="1:12" x14ac:dyDescent="0.25">
      <c r="A120" s="148" t="s">
        <v>1438</v>
      </c>
      <c r="B120" s="21" t="s">
        <v>213</v>
      </c>
      <c r="C120" s="26">
        <v>747.48163722000004</v>
      </c>
      <c r="D120" s="7" t="str">
        <f t="shared" si="11"/>
        <v>N/A</v>
      </c>
      <c r="E120" s="26">
        <v>831.76069366000002</v>
      </c>
      <c r="F120" s="7" t="str">
        <f t="shared" si="12"/>
        <v>N/A</v>
      </c>
      <c r="G120" s="26">
        <v>1285.7815323</v>
      </c>
      <c r="H120" s="7" t="str">
        <f t="shared" si="13"/>
        <v>N/A</v>
      </c>
      <c r="I120" s="8">
        <v>11.28</v>
      </c>
      <c r="J120" s="8">
        <v>54.59</v>
      </c>
      <c r="K120" s="25" t="s">
        <v>736</v>
      </c>
      <c r="L120" s="91" t="str">
        <f t="shared" si="14"/>
        <v>No</v>
      </c>
    </row>
    <row r="121" spans="1:12" ht="25" x14ac:dyDescent="0.25">
      <c r="A121" s="148" t="s">
        <v>625</v>
      </c>
      <c r="B121" s="21" t="s">
        <v>213</v>
      </c>
      <c r="C121" s="26">
        <v>110925377</v>
      </c>
      <c r="D121" s="7" t="str">
        <f t="shared" si="11"/>
        <v>N/A</v>
      </c>
      <c r="E121" s="26">
        <v>99639850</v>
      </c>
      <c r="F121" s="7" t="str">
        <f t="shared" si="12"/>
        <v>N/A</v>
      </c>
      <c r="G121" s="26">
        <v>118899909</v>
      </c>
      <c r="H121" s="7" t="str">
        <f t="shared" si="13"/>
        <v>N/A</v>
      </c>
      <c r="I121" s="8">
        <v>-10.199999999999999</v>
      </c>
      <c r="J121" s="8">
        <v>19.329999999999998</v>
      </c>
      <c r="K121" s="25" t="s">
        <v>736</v>
      </c>
      <c r="L121" s="91" t="str">
        <f t="shared" si="14"/>
        <v>Yes</v>
      </c>
    </row>
    <row r="122" spans="1:12" x14ac:dyDescent="0.25">
      <c r="A122" s="148" t="s">
        <v>626</v>
      </c>
      <c r="B122" s="21" t="s">
        <v>213</v>
      </c>
      <c r="C122" s="22">
        <v>28767</v>
      </c>
      <c r="D122" s="7" t="str">
        <f t="shared" si="11"/>
        <v>N/A</v>
      </c>
      <c r="E122" s="22">
        <v>26877</v>
      </c>
      <c r="F122" s="7" t="str">
        <f t="shared" si="12"/>
        <v>N/A</v>
      </c>
      <c r="G122" s="22">
        <v>31751</v>
      </c>
      <c r="H122" s="7" t="str">
        <f t="shared" si="13"/>
        <v>N/A</v>
      </c>
      <c r="I122" s="8">
        <v>-6.57</v>
      </c>
      <c r="J122" s="8">
        <v>18.13</v>
      </c>
      <c r="K122" s="25" t="s">
        <v>736</v>
      </c>
      <c r="L122" s="91" t="str">
        <f t="shared" si="14"/>
        <v>Yes</v>
      </c>
    </row>
    <row r="123" spans="1:12" ht="25" x14ac:dyDescent="0.25">
      <c r="A123" s="148" t="s">
        <v>1439</v>
      </c>
      <c r="B123" s="21" t="s">
        <v>213</v>
      </c>
      <c r="C123" s="26">
        <v>3855.9939165999999</v>
      </c>
      <c r="D123" s="7" t="str">
        <f t="shared" si="11"/>
        <v>N/A</v>
      </c>
      <c r="E123" s="26">
        <v>3707.2534136999998</v>
      </c>
      <c r="F123" s="7" t="str">
        <f t="shared" si="12"/>
        <v>N/A</v>
      </c>
      <c r="G123" s="26">
        <v>3744.7610783999999</v>
      </c>
      <c r="H123" s="7" t="str">
        <f t="shared" si="13"/>
        <v>N/A</v>
      </c>
      <c r="I123" s="8">
        <v>-3.86</v>
      </c>
      <c r="J123" s="8">
        <v>1.012</v>
      </c>
      <c r="K123" s="25" t="s">
        <v>736</v>
      </c>
      <c r="L123" s="91" t="str">
        <f t="shared" si="14"/>
        <v>Yes</v>
      </c>
    </row>
    <row r="124" spans="1:12" ht="25" x14ac:dyDescent="0.25">
      <c r="A124" s="148" t="s">
        <v>627</v>
      </c>
      <c r="B124" s="21" t="s">
        <v>213</v>
      </c>
      <c r="C124" s="26">
        <v>75539700</v>
      </c>
      <c r="D124" s="7" t="str">
        <f t="shared" si="11"/>
        <v>N/A</v>
      </c>
      <c r="E124" s="26">
        <v>22091745</v>
      </c>
      <c r="F124" s="7" t="str">
        <f t="shared" si="12"/>
        <v>N/A</v>
      </c>
      <c r="G124" s="26">
        <v>21830740</v>
      </c>
      <c r="H124" s="7" t="str">
        <f t="shared" si="13"/>
        <v>N/A</v>
      </c>
      <c r="I124" s="8">
        <v>-70.8</v>
      </c>
      <c r="J124" s="8">
        <v>-1.18</v>
      </c>
      <c r="K124" s="25" t="s">
        <v>736</v>
      </c>
      <c r="L124" s="91" t="str">
        <f t="shared" si="14"/>
        <v>Yes</v>
      </c>
    </row>
    <row r="125" spans="1:12" x14ac:dyDescent="0.25">
      <c r="A125" s="148" t="s">
        <v>628</v>
      </c>
      <c r="B125" s="21" t="s">
        <v>213</v>
      </c>
      <c r="C125" s="22">
        <v>83504</v>
      </c>
      <c r="D125" s="7" t="str">
        <f t="shared" si="11"/>
        <v>N/A</v>
      </c>
      <c r="E125" s="22">
        <v>19632</v>
      </c>
      <c r="F125" s="7" t="str">
        <f t="shared" si="12"/>
        <v>N/A</v>
      </c>
      <c r="G125" s="22">
        <v>17105</v>
      </c>
      <c r="H125" s="7" t="str">
        <f t="shared" si="13"/>
        <v>N/A</v>
      </c>
      <c r="I125" s="8">
        <v>-76.5</v>
      </c>
      <c r="J125" s="8">
        <v>-12.9</v>
      </c>
      <c r="K125" s="25" t="s">
        <v>736</v>
      </c>
      <c r="L125" s="91" t="str">
        <f t="shared" si="14"/>
        <v>Yes</v>
      </c>
    </row>
    <row r="126" spans="1:12" ht="25" x14ac:dyDescent="0.25">
      <c r="A126" s="148" t="s">
        <v>1440</v>
      </c>
      <c r="B126" s="21" t="s">
        <v>213</v>
      </c>
      <c r="C126" s="26">
        <v>904.62373060000004</v>
      </c>
      <c r="D126" s="7" t="str">
        <f t="shared" si="11"/>
        <v>N/A</v>
      </c>
      <c r="E126" s="26">
        <v>1125.2926345000001</v>
      </c>
      <c r="F126" s="7" t="str">
        <f t="shared" si="12"/>
        <v>N/A</v>
      </c>
      <c r="G126" s="26">
        <v>1276.2782812</v>
      </c>
      <c r="H126" s="7" t="str">
        <f t="shared" si="13"/>
        <v>N/A</v>
      </c>
      <c r="I126" s="8">
        <v>24.39</v>
      </c>
      <c r="J126" s="8">
        <v>13.42</v>
      </c>
      <c r="K126" s="25" t="s">
        <v>736</v>
      </c>
      <c r="L126" s="91" t="str">
        <f t="shared" si="14"/>
        <v>Yes</v>
      </c>
    </row>
    <row r="127" spans="1:12" ht="25" x14ac:dyDescent="0.25">
      <c r="A127" s="148" t="s">
        <v>629</v>
      </c>
      <c r="B127" s="21" t="s">
        <v>213</v>
      </c>
      <c r="C127" s="26">
        <v>270157752</v>
      </c>
      <c r="D127" s="7" t="str">
        <f t="shared" si="11"/>
        <v>N/A</v>
      </c>
      <c r="E127" s="26">
        <v>77908322</v>
      </c>
      <c r="F127" s="7" t="str">
        <f t="shared" si="12"/>
        <v>N/A</v>
      </c>
      <c r="G127" s="26">
        <v>93854721</v>
      </c>
      <c r="H127" s="7" t="str">
        <f t="shared" si="13"/>
        <v>N/A</v>
      </c>
      <c r="I127" s="8">
        <v>-71.2</v>
      </c>
      <c r="J127" s="8">
        <v>20.47</v>
      </c>
      <c r="K127" s="25" t="s">
        <v>736</v>
      </c>
      <c r="L127" s="91" t="str">
        <f t="shared" si="14"/>
        <v>Yes</v>
      </c>
    </row>
    <row r="128" spans="1:12" x14ac:dyDescent="0.25">
      <c r="A128" s="148" t="s">
        <v>630</v>
      </c>
      <c r="B128" s="21" t="s">
        <v>213</v>
      </c>
      <c r="C128" s="22">
        <v>40358</v>
      </c>
      <c r="D128" s="7" t="str">
        <f t="shared" si="11"/>
        <v>N/A</v>
      </c>
      <c r="E128" s="22">
        <v>8046</v>
      </c>
      <c r="F128" s="7" t="str">
        <f t="shared" si="12"/>
        <v>N/A</v>
      </c>
      <c r="G128" s="22">
        <v>11270</v>
      </c>
      <c r="H128" s="7" t="str">
        <f t="shared" si="13"/>
        <v>N/A</v>
      </c>
      <c r="I128" s="8">
        <v>-80.099999999999994</v>
      </c>
      <c r="J128" s="8">
        <v>40.07</v>
      </c>
      <c r="K128" s="25" t="s">
        <v>736</v>
      </c>
      <c r="L128" s="91" t="str">
        <f t="shared" si="14"/>
        <v>No</v>
      </c>
    </row>
    <row r="129" spans="1:12" ht="25" x14ac:dyDescent="0.25">
      <c r="A129" s="148" t="s">
        <v>1441</v>
      </c>
      <c r="B129" s="21" t="s">
        <v>213</v>
      </c>
      <c r="C129" s="26">
        <v>6694.0322116999996</v>
      </c>
      <c r="D129" s="7" t="str">
        <f t="shared" si="11"/>
        <v>N/A</v>
      </c>
      <c r="E129" s="26">
        <v>9682.8637832000004</v>
      </c>
      <c r="F129" s="7" t="str">
        <f t="shared" si="12"/>
        <v>N/A</v>
      </c>
      <c r="G129" s="26">
        <v>8327.8368234000009</v>
      </c>
      <c r="H129" s="7" t="str">
        <f t="shared" si="13"/>
        <v>N/A</v>
      </c>
      <c r="I129" s="8">
        <v>44.65</v>
      </c>
      <c r="J129" s="8">
        <v>-14</v>
      </c>
      <c r="K129" s="25" t="s">
        <v>736</v>
      </c>
      <c r="L129" s="91" t="str">
        <f t="shared" si="14"/>
        <v>Yes</v>
      </c>
    </row>
    <row r="130" spans="1:12" ht="25" x14ac:dyDescent="0.25">
      <c r="A130" s="148" t="s">
        <v>631</v>
      </c>
      <c r="B130" s="21" t="s">
        <v>213</v>
      </c>
      <c r="C130" s="26">
        <v>34738193</v>
      </c>
      <c r="D130" s="7" t="str">
        <f t="shared" si="11"/>
        <v>N/A</v>
      </c>
      <c r="E130" s="26">
        <v>16103835</v>
      </c>
      <c r="F130" s="7" t="str">
        <f t="shared" si="12"/>
        <v>N/A</v>
      </c>
      <c r="G130" s="26">
        <v>16656050</v>
      </c>
      <c r="H130" s="7" t="str">
        <f t="shared" si="13"/>
        <v>N/A</v>
      </c>
      <c r="I130" s="8">
        <v>-53.6</v>
      </c>
      <c r="J130" s="8">
        <v>3.4289999999999998</v>
      </c>
      <c r="K130" s="25" t="s">
        <v>736</v>
      </c>
      <c r="L130" s="91" t="str">
        <f t="shared" si="14"/>
        <v>Yes</v>
      </c>
    </row>
    <row r="131" spans="1:12" x14ac:dyDescent="0.25">
      <c r="A131" s="148" t="s">
        <v>632</v>
      </c>
      <c r="B131" s="21" t="s">
        <v>213</v>
      </c>
      <c r="C131" s="22">
        <v>25362</v>
      </c>
      <c r="D131" s="7" t="str">
        <f t="shared" si="11"/>
        <v>N/A</v>
      </c>
      <c r="E131" s="22">
        <v>10295</v>
      </c>
      <c r="F131" s="7" t="str">
        <f t="shared" si="12"/>
        <v>N/A</v>
      </c>
      <c r="G131" s="22">
        <v>10802</v>
      </c>
      <c r="H131" s="7" t="str">
        <f t="shared" si="13"/>
        <v>N/A</v>
      </c>
      <c r="I131" s="8">
        <v>-59.4</v>
      </c>
      <c r="J131" s="8">
        <v>4.9249999999999998</v>
      </c>
      <c r="K131" s="25" t="s">
        <v>736</v>
      </c>
      <c r="L131" s="91" t="str">
        <f t="shared" si="14"/>
        <v>Yes</v>
      </c>
    </row>
    <row r="132" spans="1:12" ht="25" x14ac:dyDescent="0.25">
      <c r="A132" s="148" t="s">
        <v>1442</v>
      </c>
      <c r="B132" s="21" t="s">
        <v>213</v>
      </c>
      <c r="C132" s="26">
        <v>1369.6945430000001</v>
      </c>
      <c r="D132" s="7" t="str">
        <f t="shared" si="11"/>
        <v>N/A</v>
      </c>
      <c r="E132" s="26">
        <v>1564.2384652999999</v>
      </c>
      <c r="F132" s="7" t="str">
        <f t="shared" si="12"/>
        <v>N/A</v>
      </c>
      <c r="G132" s="26">
        <v>1541.9413072</v>
      </c>
      <c r="H132" s="7" t="str">
        <f t="shared" si="13"/>
        <v>N/A</v>
      </c>
      <c r="I132" s="8">
        <v>14.2</v>
      </c>
      <c r="J132" s="8">
        <v>-1.43</v>
      </c>
      <c r="K132" s="25" t="s">
        <v>736</v>
      </c>
      <c r="L132" s="91" t="str">
        <f t="shared" si="14"/>
        <v>Yes</v>
      </c>
    </row>
    <row r="133" spans="1:12" x14ac:dyDescent="0.25">
      <c r="A133" s="148" t="s">
        <v>633</v>
      </c>
      <c r="B133" s="21" t="s">
        <v>213</v>
      </c>
      <c r="C133" s="26">
        <v>198395525</v>
      </c>
      <c r="D133" s="7" t="str">
        <f t="shared" si="11"/>
        <v>N/A</v>
      </c>
      <c r="E133" s="26">
        <v>188542562</v>
      </c>
      <c r="F133" s="7" t="str">
        <f t="shared" si="12"/>
        <v>N/A</v>
      </c>
      <c r="G133" s="26">
        <v>203244653</v>
      </c>
      <c r="H133" s="7" t="str">
        <f t="shared" si="13"/>
        <v>N/A</v>
      </c>
      <c r="I133" s="8">
        <v>-4.97</v>
      </c>
      <c r="J133" s="8">
        <v>7.798</v>
      </c>
      <c r="K133" s="25" t="s">
        <v>736</v>
      </c>
      <c r="L133" s="91" t="str">
        <f t="shared" si="14"/>
        <v>Yes</v>
      </c>
    </row>
    <row r="134" spans="1:12" x14ac:dyDescent="0.25">
      <c r="A134" s="148" t="s">
        <v>634</v>
      </c>
      <c r="B134" s="21" t="s">
        <v>213</v>
      </c>
      <c r="C134" s="22">
        <v>17602</v>
      </c>
      <c r="D134" s="7" t="str">
        <f t="shared" si="11"/>
        <v>N/A</v>
      </c>
      <c r="E134" s="22">
        <v>16581</v>
      </c>
      <c r="F134" s="7" t="str">
        <f t="shared" si="12"/>
        <v>N/A</v>
      </c>
      <c r="G134" s="22">
        <v>16688</v>
      </c>
      <c r="H134" s="7" t="str">
        <f t="shared" si="13"/>
        <v>N/A</v>
      </c>
      <c r="I134" s="8">
        <v>-5.8</v>
      </c>
      <c r="J134" s="8">
        <v>0.64529999999999998</v>
      </c>
      <c r="K134" s="25" t="s">
        <v>736</v>
      </c>
      <c r="L134" s="91" t="str">
        <f t="shared" si="14"/>
        <v>Yes</v>
      </c>
    </row>
    <row r="135" spans="1:12" x14ac:dyDescent="0.25">
      <c r="A135" s="148" t="s">
        <v>1443</v>
      </c>
      <c r="B135" s="21" t="s">
        <v>213</v>
      </c>
      <c r="C135" s="26">
        <v>11271.192193999999</v>
      </c>
      <c r="D135" s="7" t="str">
        <f t="shared" si="11"/>
        <v>N/A</v>
      </c>
      <c r="E135" s="26">
        <v>11371.000663000001</v>
      </c>
      <c r="F135" s="7" t="str">
        <f t="shared" si="12"/>
        <v>N/A</v>
      </c>
      <c r="G135" s="26">
        <v>12179.089945</v>
      </c>
      <c r="H135" s="7" t="str">
        <f t="shared" si="13"/>
        <v>N/A</v>
      </c>
      <c r="I135" s="8">
        <v>0.88549999999999995</v>
      </c>
      <c r="J135" s="8">
        <v>7.1070000000000002</v>
      </c>
      <c r="K135" s="25" t="s">
        <v>736</v>
      </c>
      <c r="L135" s="91" t="str">
        <f t="shared" si="14"/>
        <v>Yes</v>
      </c>
    </row>
    <row r="136" spans="1:12" ht="25" x14ac:dyDescent="0.25">
      <c r="A136" s="148" t="s">
        <v>635</v>
      </c>
      <c r="B136" s="21" t="s">
        <v>213</v>
      </c>
      <c r="C136" s="26">
        <v>15835400</v>
      </c>
      <c r="D136" s="7" t="str">
        <f t="shared" si="11"/>
        <v>N/A</v>
      </c>
      <c r="E136" s="26">
        <v>4732736</v>
      </c>
      <c r="F136" s="7" t="str">
        <f t="shared" si="12"/>
        <v>N/A</v>
      </c>
      <c r="G136" s="26">
        <v>6328285</v>
      </c>
      <c r="H136" s="7" t="str">
        <f t="shared" si="13"/>
        <v>N/A</v>
      </c>
      <c r="I136" s="8">
        <v>-70.099999999999994</v>
      </c>
      <c r="J136" s="8">
        <v>33.71</v>
      </c>
      <c r="K136" s="25" t="s">
        <v>736</v>
      </c>
      <c r="L136" s="91" t="str">
        <f>IF(J136="Div by 0", "N/A", IF(OR(J136="N/A",K136="N/A"),"N/A", IF(J136&gt;VALUE(MID(K136,1,2)), "No", IF(J136&lt;-1*VALUE(MID(K136,1,2)), "No", "Yes"))))</f>
        <v>No</v>
      </c>
    </row>
    <row r="137" spans="1:12" x14ac:dyDescent="0.25">
      <c r="A137" s="148" t="s">
        <v>636</v>
      </c>
      <c r="B137" s="21" t="s">
        <v>213</v>
      </c>
      <c r="C137" s="22">
        <v>141440</v>
      </c>
      <c r="D137" s="7" t="str">
        <f t="shared" si="11"/>
        <v>N/A</v>
      </c>
      <c r="E137" s="22">
        <v>40466</v>
      </c>
      <c r="F137" s="7" t="str">
        <f t="shared" si="12"/>
        <v>N/A</v>
      </c>
      <c r="G137" s="22">
        <v>50465</v>
      </c>
      <c r="H137" s="7" t="str">
        <f t="shared" si="13"/>
        <v>N/A</v>
      </c>
      <c r="I137" s="8">
        <v>-71.400000000000006</v>
      </c>
      <c r="J137" s="8">
        <v>24.71</v>
      </c>
      <c r="K137" s="25" t="s">
        <v>736</v>
      </c>
      <c r="L137" s="91" t="str">
        <f t="shared" ref="L137:L141" si="15">IF(J137="Div by 0", "N/A", IF(OR(J137="N/A",K137="N/A"),"N/A", IF(J137&gt;VALUE(MID(K137,1,2)), "No", IF(J137&lt;-1*VALUE(MID(K137,1,2)), "No", "Yes"))))</f>
        <v>Yes</v>
      </c>
    </row>
    <row r="138" spans="1:12" ht="25" x14ac:dyDescent="0.25">
      <c r="A138" s="148" t="s">
        <v>1444</v>
      </c>
      <c r="B138" s="21" t="s">
        <v>213</v>
      </c>
      <c r="C138" s="26">
        <v>111.95842759999999</v>
      </c>
      <c r="D138" s="7" t="str">
        <f t="shared" si="11"/>
        <v>N/A</v>
      </c>
      <c r="E138" s="26">
        <v>116.95586418000001</v>
      </c>
      <c r="F138" s="7" t="str">
        <f t="shared" si="12"/>
        <v>N/A</v>
      </c>
      <c r="G138" s="26">
        <v>125.39948479</v>
      </c>
      <c r="H138" s="7" t="str">
        <f t="shared" si="13"/>
        <v>N/A</v>
      </c>
      <c r="I138" s="8">
        <v>4.4640000000000004</v>
      </c>
      <c r="J138" s="8">
        <v>7.2190000000000003</v>
      </c>
      <c r="K138" s="25" t="s">
        <v>736</v>
      </c>
      <c r="L138" s="91" t="str">
        <f t="shared" si="15"/>
        <v>Yes</v>
      </c>
    </row>
    <row r="139" spans="1:12" ht="25" x14ac:dyDescent="0.25">
      <c r="A139" s="148" t="s">
        <v>637</v>
      </c>
      <c r="B139" s="21" t="s">
        <v>213</v>
      </c>
      <c r="C139" s="26">
        <v>2717110</v>
      </c>
      <c r="D139" s="7" t="str">
        <f t="shared" si="11"/>
        <v>N/A</v>
      </c>
      <c r="E139" s="26">
        <v>1273422</v>
      </c>
      <c r="F139" s="7" t="str">
        <f t="shared" si="12"/>
        <v>N/A</v>
      </c>
      <c r="G139" s="26">
        <v>2337461</v>
      </c>
      <c r="H139" s="7" t="str">
        <f t="shared" si="13"/>
        <v>N/A</v>
      </c>
      <c r="I139" s="8">
        <v>-53.1</v>
      </c>
      <c r="J139" s="8">
        <v>83.56</v>
      </c>
      <c r="K139" s="25" t="s">
        <v>736</v>
      </c>
      <c r="L139" s="91" t="str">
        <f t="shared" si="15"/>
        <v>No</v>
      </c>
    </row>
    <row r="140" spans="1:12" x14ac:dyDescent="0.25">
      <c r="A140" s="148" t="s">
        <v>638</v>
      </c>
      <c r="B140" s="21" t="s">
        <v>213</v>
      </c>
      <c r="C140" s="22">
        <v>156</v>
      </c>
      <c r="D140" s="7" t="str">
        <f t="shared" si="11"/>
        <v>N/A</v>
      </c>
      <c r="E140" s="22">
        <v>122</v>
      </c>
      <c r="F140" s="7" t="str">
        <f t="shared" si="12"/>
        <v>N/A</v>
      </c>
      <c r="G140" s="22">
        <v>238</v>
      </c>
      <c r="H140" s="7" t="str">
        <f t="shared" si="13"/>
        <v>N/A</v>
      </c>
      <c r="I140" s="8">
        <v>-21.8</v>
      </c>
      <c r="J140" s="8">
        <v>95.08</v>
      </c>
      <c r="K140" s="25" t="s">
        <v>736</v>
      </c>
      <c r="L140" s="91" t="str">
        <f t="shared" si="15"/>
        <v>No</v>
      </c>
    </row>
    <row r="141" spans="1:12" ht="25" x14ac:dyDescent="0.25">
      <c r="A141" s="148" t="s">
        <v>1445</v>
      </c>
      <c r="B141" s="21" t="s">
        <v>213</v>
      </c>
      <c r="C141" s="26">
        <v>17417.371794999999</v>
      </c>
      <c r="D141" s="7" t="str">
        <f t="shared" si="11"/>
        <v>N/A</v>
      </c>
      <c r="E141" s="26">
        <v>10437.885246</v>
      </c>
      <c r="F141" s="7" t="str">
        <f t="shared" si="12"/>
        <v>N/A</v>
      </c>
      <c r="G141" s="26">
        <v>9821.2647058999992</v>
      </c>
      <c r="H141" s="7" t="str">
        <f t="shared" si="13"/>
        <v>N/A</v>
      </c>
      <c r="I141" s="8">
        <v>-40.1</v>
      </c>
      <c r="J141" s="8">
        <v>-5.91</v>
      </c>
      <c r="K141" s="25" t="s">
        <v>736</v>
      </c>
      <c r="L141" s="91" t="str">
        <f t="shared" si="15"/>
        <v>Yes</v>
      </c>
    </row>
    <row r="142" spans="1:12" ht="25" x14ac:dyDescent="0.25">
      <c r="A142" s="148" t="s">
        <v>639</v>
      </c>
      <c r="B142" s="21" t="s">
        <v>213</v>
      </c>
      <c r="C142" s="26">
        <v>425846937</v>
      </c>
      <c r="D142" s="7" t="str">
        <f t="shared" si="11"/>
        <v>N/A</v>
      </c>
      <c r="E142" s="26">
        <v>218208835</v>
      </c>
      <c r="F142" s="7" t="str">
        <f t="shared" si="12"/>
        <v>N/A</v>
      </c>
      <c r="G142" s="26">
        <v>220106865</v>
      </c>
      <c r="H142" s="7" t="str">
        <f t="shared" si="13"/>
        <v>N/A</v>
      </c>
      <c r="I142" s="8">
        <v>-48.8</v>
      </c>
      <c r="J142" s="8">
        <v>0.86980000000000002</v>
      </c>
      <c r="K142" s="25" t="s">
        <v>736</v>
      </c>
      <c r="L142" s="91" t="str">
        <f t="shared" ref="L142:L153" si="16">IF(J142="Div by 0", "N/A", IF(K142="N/A","N/A", IF(J142&gt;VALUE(MID(K142,1,2)), "No", IF(J142&lt;-1*VALUE(MID(K142,1,2)), "No", "Yes"))))</f>
        <v>Yes</v>
      </c>
    </row>
    <row r="143" spans="1:12" x14ac:dyDescent="0.25">
      <c r="A143" s="148" t="s">
        <v>640</v>
      </c>
      <c r="B143" s="21" t="s">
        <v>213</v>
      </c>
      <c r="C143" s="22">
        <v>586026</v>
      </c>
      <c r="D143" s="7" t="str">
        <f t="shared" si="11"/>
        <v>N/A</v>
      </c>
      <c r="E143" s="22">
        <v>135613</v>
      </c>
      <c r="F143" s="7" t="str">
        <f t="shared" si="12"/>
        <v>N/A</v>
      </c>
      <c r="G143" s="22">
        <v>134948</v>
      </c>
      <c r="H143" s="7" t="str">
        <f t="shared" si="13"/>
        <v>N/A</v>
      </c>
      <c r="I143" s="8">
        <v>-76.900000000000006</v>
      </c>
      <c r="J143" s="8">
        <v>-0.49</v>
      </c>
      <c r="K143" s="25" t="s">
        <v>736</v>
      </c>
      <c r="L143" s="91" t="str">
        <f t="shared" si="16"/>
        <v>Yes</v>
      </c>
    </row>
    <row r="144" spans="1:12" ht="25" x14ac:dyDescent="0.25">
      <c r="A144" s="148" t="s">
        <v>1446</v>
      </c>
      <c r="B144" s="21" t="s">
        <v>213</v>
      </c>
      <c r="C144" s="26">
        <v>726.66901639000002</v>
      </c>
      <c r="D144" s="7" t="str">
        <f t="shared" si="11"/>
        <v>N/A</v>
      </c>
      <c r="E144" s="26">
        <v>1609.0554371999999</v>
      </c>
      <c r="F144" s="7" t="str">
        <f t="shared" si="12"/>
        <v>N/A</v>
      </c>
      <c r="G144" s="26">
        <v>1631.0494782999999</v>
      </c>
      <c r="H144" s="7" t="str">
        <f t="shared" si="13"/>
        <v>N/A</v>
      </c>
      <c r="I144" s="8">
        <v>121.4</v>
      </c>
      <c r="J144" s="8">
        <v>1.367</v>
      </c>
      <c r="K144" s="25" t="s">
        <v>736</v>
      </c>
      <c r="L144" s="91" t="str">
        <f t="shared" si="16"/>
        <v>Yes</v>
      </c>
    </row>
    <row r="145" spans="1:12" ht="25" x14ac:dyDescent="0.25">
      <c r="A145" s="148" t="s">
        <v>641</v>
      </c>
      <c r="B145" s="21" t="s">
        <v>213</v>
      </c>
      <c r="C145" s="26">
        <v>10652729</v>
      </c>
      <c r="D145" s="7" t="str">
        <f t="shared" ref="D145:D153" si="17">IF($B145="N/A","N/A",IF(C145&gt;10,"No",IF(C145&lt;-10,"No","Yes")))</f>
        <v>N/A</v>
      </c>
      <c r="E145" s="26">
        <v>21756754</v>
      </c>
      <c r="F145" s="7" t="str">
        <f t="shared" ref="F145:F153" si="18">IF($B145="N/A","N/A",IF(E145&gt;10,"No",IF(E145&lt;-10,"No","Yes")))</f>
        <v>N/A</v>
      </c>
      <c r="G145" s="26">
        <v>20359148</v>
      </c>
      <c r="H145" s="7" t="str">
        <f t="shared" ref="H145:H153" si="19">IF($B145="N/A","N/A",IF(G145&gt;10,"No",IF(G145&lt;-10,"No","Yes")))</f>
        <v>N/A</v>
      </c>
      <c r="I145" s="8">
        <v>104.2</v>
      </c>
      <c r="J145" s="8">
        <v>-6.42</v>
      </c>
      <c r="K145" s="25" t="s">
        <v>736</v>
      </c>
      <c r="L145" s="91" t="str">
        <f t="shared" si="16"/>
        <v>Yes</v>
      </c>
    </row>
    <row r="146" spans="1:12" x14ac:dyDescent="0.25">
      <c r="A146" s="148" t="s">
        <v>642</v>
      </c>
      <c r="B146" s="21" t="s">
        <v>213</v>
      </c>
      <c r="C146" s="22">
        <v>758</v>
      </c>
      <c r="D146" s="7" t="str">
        <f t="shared" si="17"/>
        <v>N/A</v>
      </c>
      <c r="E146" s="22">
        <v>1619</v>
      </c>
      <c r="F146" s="7" t="str">
        <f t="shared" si="18"/>
        <v>N/A</v>
      </c>
      <c r="G146" s="22">
        <v>1668</v>
      </c>
      <c r="H146" s="7" t="str">
        <f t="shared" si="19"/>
        <v>N/A</v>
      </c>
      <c r="I146" s="8">
        <v>113.6</v>
      </c>
      <c r="J146" s="8">
        <v>3.0270000000000001</v>
      </c>
      <c r="K146" s="25" t="s">
        <v>736</v>
      </c>
      <c r="L146" s="91" t="str">
        <f t="shared" si="16"/>
        <v>Yes</v>
      </c>
    </row>
    <row r="147" spans="1:12" ht="25" x14ac:dyDescent="0.25">
      <c r="A147" s="148" t="s">
        <v>1447</v>
      </c>
      <c r="B147" s="21" t="s">
        <v>213</v>
      </c>
      <c r="C147" s="26">
        <v>14053.732190000001</v>
      </c>
      <c r="D147" s="7" t="str">
        <f t="shared" si="17"/>
        <v>N/A</v>
      </c>
      <c r="E147" s="26">
        <v>13438.390364000001</v>
      </c>
      <c r="F147" s="7" t="str">
        <f t="shared" si="18"/>
        <v>N/A</v>
      </c>
      <c r="G147" s="26">
        <v>12205.724221</v>
      </c>
      <c r="H147" s="7" t="str">
        <f t="shared" si="19"/>
        <v>N/A</v>
      </c>
      <c r="I147" s="8">
        <v>-4.38</v>
      </c>
      <c r="J147" s="8">
        <v>-9.17</v>
      </c>
      <c r="K147" s="25" t="s">
        <v>736</v>
      </c>
      <c r="L147" s="91" t="str">
        <f t="shared" si="16"/>
        <v>Yes</v>
      </c>
    </row>
    <row r="148" spans="1:12" ht="25" x14ac:dyDescent="0.25">
      <c r="A148" s="148" t="s">
        <v>643</v>
      </c>
      <c r="B148" s="21" t="s">
        <v>213</v>
      </c>
      <c r="C148" s="26">
        <v>81875898</v>
      </c>
      <c r="D148" s="7" t="str">
        <f t="shared" si="17"/>
        <v>N/A</v>
      </c>
      <c r="E148" s="26">
        <v>33254179</v>
      </c>
      <c r="F148" s="7" t="str">
        <f t="shared" si="18"/>
        <v>N/A</v>
      </c>
      <c r="G148" s="26">
        <v>25889457</v>
      </c>
      <c r="H148" s="7" t="str">
        <f t="shared" si="19"/>
        <v>N/A</v>
      </c>
      <c r="I148" s="8">
        <v>-59.4</v>
      </c>
      <c r="J148" s="8">
        <v>-22.1</v>
      </c>
      <c r="K148" s="25" t="s">
        <v>736</v>
      </c>
      <c r="L148" s="91" t="str">
        <f t="shared" si="16"/>
        <v>Yes</v>
      </c>
    </row>
    <row r="149" spans="1:12" x14ac:dyDescent="0.25">
      <c r="A149" s="148" t="s">
        <v>644</v>
      </c>
      <c r="B149" s="21" t="s">
        <v>213</v>
      </c>
      <c r="C149" s="22">
        <v>206168</v>
      </c>
      <c r="D149" s="7" t="str">
        <f t="shared" si="17"/>
        <v>N/A</v>
      </c>
      <c r="E149" s="22">
        <v>63950</v>
      </c>
      <c r="F149" s="7" t="str">
        <f t="shared" si="18"/>
        <v>N/A</v>
      </c>
      <c r="G149" s="22">
        <v>52213</v>
      </c>
      <c r="H149" s="7" t="str">
        <f t="shared" si="19"/>
        <v>N/A</v>
      </c>
      <c r="I149" s="8">
        <v>-69</v>
      </c>
      <c r="J149" s="8">
        <v>-18.399999999999999</v>
      </c>
      <c r="K149" s="25" t="s">
        <v>736</v>
      </c>
      <c r="L149" s="91" t="str">
        <f t="shared" si="16"/>
        <v>Yes</v>
      </c>
    </row>
    <row r="150" spans="1:12" ht="25" x14ac:dyDescent="0.25">
      <c r="A150" s="148" t="s">
        <v>1448</v>
      </c>
      <c r="B150" s="21" t="s">
        <v>213</v>
      </c>
      <c r="C150" s="26">
        <v>397.13194093999999</v>
      </c>
      <c r="D150" s="7" t="str">
        <f t="shared" si="17"/>
        <v>N/A</v>
      </c>
      <c r="E150" s="26">
        <v>520.00279906000003</v>
      </c>
      <c r="F150" s="7" t="str">
        <f t="shared" si="18"/>
        <v>N/A</v>
      </c>
      <c r="G150" s="26">
        <v>495.84312335999999</v>
      </c>
      <c r="H150" s="7" t="str">
        <f t="shared" si="19"/>
        <v>N/A</v>
      </c>
      <c r="I150" s="8">
        <v>30.94</v>
      </c>
      <c r="J150" s="8">
        <v>-4.6500000000000004</v>
      </c>
      <c r="K150" s="25" t="s">
        <v>736</v>
      </c>
      <c r="L150" s="91" t="str">
        <f t="shared" si="16"/>
        <v>Yes</v>
      </c>
    </row>
    <row r="151" spans="1:12" ht="25" x14ac:dyDescent="0.25">
      <c r="A151" s="148" t="s">
        <v>645</v>
      </c>
      <c r="B151" s="21" t="s">
        <v>213</v>
      </c>
      <c r="C151" s="26">
        <v>111721610</v>
      </c>
      <c r="D151" s="7" t="str">
        <f t="shared" si="17"/>
        <v>N/A</v>
      </c>
      <c r="E151" s="26">
        <v>73170216</v>
      </c>
      <c r="F151" s="7" t="str">
        <f t="shared" si="18"/>
        <v>N/A</v>
      </c>
      <c r="G151" s="26">
        <v>78421038</v>
      </c>
      <c r="H151" s="7" t="str">
        <f t="shared" si="19"/>
        <v>N/A</v>
      </c>
      <c r="I151" s="8">
        <v>-34.5</v>
      </c>
      <c r="J151" s="8">
        <v>7.1760000000000002</v>
      </c>
      <c r="K151" s="25" t="s">
        <v>736</v>
      </c>
      <c r="L151" s="91" t="str">
        <f t="shared" si="16"/>
        <v>Yes</v>
      </c>
    </row>
    <row r="152" spans="1:12" x14ac:dyDescent="0.25">
      <c r="A152" s="148" t="s">
        <v>646</v>
      </c>
      <c r="B152" s="21" t="s">
        <v>213</v>
      </c>
      <c r="C152" s="22">
        <v>20444</v>
      </c>
      <c r="D152" s="7" t="str">
        <f t="shared" si="17"/>
        <v>N/A</v>
      </c>
      <c r="E152" s="22">
        <v>5569</v>
      </c>
      <c r="F152" s="7" t="str">
        <f t="shared" si="18"/>
        <v>N/A</v>
      </c>
      <c r="G152" s="22">
        <v>5588</v>
      </c>
      <c r="H152" s="7" t="str">
        <f t="shared" si="19"/>
        <v>N/A</v>
      </c>
      <c r="I152" s="8">
        <v>-72.8</v>
      </c>
      <c r="J152" s="8">
        <v>0.3412</v>
      </c>
      <c r="K152" s="25" t="s">
        <v>736</v>
      </c>
      <c r="L152" s="91" t="str">
        <f t="shared" si="16"/>
        <v>Yes</v>
      </c>
    </row>
    <row r="153" spans="1:12" ht="25" x14ac:dyDescent="0.25">
      <c r="A153" s="148" t="s">
        <v>1449</v>
      </c>
      <c r="B153" s="21" t="s">
        <v>213</v>
      </c>
      <c r="C153" s="26">
        <v>5464.7627665999998</v>
      </c>
      <c r="D153" s="7" t="str">
        <f t="shared" si="17"/>
        <v>N/A</v>
      </c>
      <c r="E153" s="26">
        <v>13138.84288</v>
      </c>
      <c r="F153" s="7" t="str">
        <f t="shared" si="18"/>
        <v>N/A</v>
      </c>
      <c r="G153" s="26">
        <v>14033.829277000001</v>
      </c>
      <c r="H153" s="7" t="str">
        <f t="shared" si="19"/>
        <v>N/A</v>
      </c>
      <c r="I153" s="8">
        <v>140.4</v>
      </c>
      <c r="J153" s="8">
        <v>6.8120000000000003</v>
      </c>
      <c r="K153" s="25" t="s">
        <v>736</v>
      </c>
      <c r="L153" s="91" t="str">
        <f t="shared" si="16"/>
        <v>Yes</v>
      </c>
    </row>
    <row r="154" spans="1:12" x14ac:dyDescent="0.25">
      <c r="A154" s="148" t="s">
        <v>1515</v>
      </c>
      <c r="B154" s="21" t="s">
        <v>213</v>
      </c>
      <c r="C154" s="26">
        <v>679.01512978999995</v>
      </c>
      <c r="D154" s="7" t="str">
        <f t="shared" ref="D154:D173" si="20">IF($B154="N/A","N/A",IF(C154&gt;10,"No",IF(C154&lt;-10,"No","Yes")))</f>
        <v>N/A</v>
      </c>
      <c r="E154" s="26">
        <v>827.98495625999999</v>
      </c>
      <c r="F154" s="7" t="str">
        <f t="shared" ref="F154:F173" si="21">IF($B154="N/A","N/A",IF(E154&gt;10,"No",IF(E154&lt;-10,"No","Yes")))</f>
        <v>N/A</v>
      </c>
      <c r="G154" s="26">
        <v>947.36078529999997</v>
      </c>
      <c r="H154" s="7" t="str">
        <f t="shared" ref="H154:H173" si="22">IF($B154="N/A","N/A",IF(G154&gt;10,"No",IF(G154&lt;-10,"No","Yes")))</f>
        <v>N/A</v>
      </c>
      <c r="I154" s="8">
        <v>21.94</v>
      </c>
      <c r="J154" s="8">
        <v>14.42</v>
      </c>
      <c r="K154" s="25" t="s">
        <v>736</v>
      </c>
      <c r="L154" s="91" t="str">
        <f t="shared" ref="L154:L173" si="23">IF(J154="Div by 0", "N/A", IF(K154="N/A","N/A", IF(J154&gt;VALUE(MID(K154,1,2)), "No", IF(J154&lt;-1*VALUE(MID(K154,1,2)), "No", "Yes"))))</f>
        <v>Yes</v>
      </c>
    </row>
    <row r="155" spans="1:12" x14ac:dyDescent="0.25">
      <c r="A155" s="152" t="s">
        <v>1516</v>
      </c>
      <c r="B155" s="21" t="s">
        <v>213</v>
      </c>
      <c r="C155" s="26">
        <v>89.917081865</v>
      </c>
      <c r="D155" s="7" t="str">
        <f t="shared" si="20"/>
        <v>N/A</v>
      </c>
      <c r="E155" s="26">
        <v>72.113293353000003</v>
      </c>
      <c r="F155" s="7" t="str">
        <f t="shared" si="21"/>
        <v>N/A</v>
      </c>
      <c r="G155" s="26">
        <v>94.939303961999997</v>
      </c>
      <c r="H155" s="7" t="str">
        <f t="shared" si="22"/>
        <v>N/A</v>
      </c>
      <c r="I155" s="8">
        <v>-19.8</v>
      </c>
      <c r="J155" s="8">
        <v>31.65</v>
      </c>
      <c r="K155" s="25" t="s">
        <v>736</v>
      </c>
      <c r="L155" s="91" t="str">
        <f t="shared" si="23"/>
        <v>No</v>
      </c>
    </row>
    <row r="156" spans="1:12" x14ac:dyDescent="0.25">
      <c r="A156" s="152" t="s">
        <v>1517</v>
      </c>
      <c r="B156" s="21" t="s">
        <v>213</v>
      </c>
      <c r="C156" s="26">
        <v>1820.2143473000001</v>
      </c>
      <c r="D156" s="7" t="str">
        <f t="shared" si="20"/>
        <v>N/A</v>
      </c>
      <c r="E156" s="26">
        <v>1677.3259014</v>
      </c>
      <c r="F156" s="7" t="str">
        <f t="shared" si="21"/>
        <v>N/A</v>
      </c>
      <c r="G156" s="26">
        <v>1770.9555114</v>
      </c>
      <c r="H156" s="7" t="str">
        <f t="shared" si="22"/>
        <v>N/A</v>
      </c>
      <c r="I156" s="8">
        <v>-7.85</v>
      </c>
      <c r="J156" s="8">
        <v>5.5819999999999999</v>
      </c>
      <c r="K156" s="25" t="s">
        <v>736</v>
      </c>
      <c r="L156" s="91" t="str">
        <f t="shared" si="23"/>
        <v>Yes</v>
      </c>
    </row>
    <row r="157" spans="1:12" x14ac:dyDescent="0.25">
      <c r="A157" s="152" t="s">
        <v>1518</v>
      </c>
      <c r="B157" s="21" t="s">
        <v>213</v>
      </c>
      <c r="C157" s="26">
        <v>373.01521006000002</v>
      </c>
      <c r="D157" s="7" t="str">
        <f t="shared" si="20"/>
        <v>N/A</v>
      </c>
      <c r="E157" s="26">
        <v>410.86599358000001</v>
      </c>
      <c r="F157" s="7" t="str">
        <f t="shared" si="21"/>
        <v>N/A</v>
      </c>
      <c r="G157" s="26">
        <v>585.81213187000003</v>
      </c>
      <c r="H157" s="7" t="str">
        <f t="shared" si="22"/>
        <v>N/A</v>
      </c>
      <c r="I157" s="8">
        <v>10.15</v>
      </c>
      <c r="J157" s="8">
        <v>42.58</v>
      </c>
      <c r="K157" s="25" t="s">
        <v>736</v>
      </c>
      <c r="L157" s="91" t="str">
        <f t="shared" si="23"/>
        <v>No</v>
      </c>
    </row>
    <row r="158" spans="1:12" x14ac:dyDescent="0.25">
      <c r="A158" s="152" t="s">
        <v>1519</v>
      </c>
      <c r="B158" s="21" t="s">
        <v>213</v>
      </c>
      <c r="C158" s="26">
        <v>824.14687922999997</v>
      </c>
      <c r="D158" s="7" t="str">
        <f t="shared" si="20"/>
        <v>N/A</v>
      </c>
      <c r="E158" s="26">
        <v>325.88458057999998</v>
      </c>
      <c r="F158" s="7" t="str">
        <f t="shared" si="21"/>
        <v>N/A</v>
      </c>
      <c r="G158" s="26">
        <v>310.30150350000002</v>
      </c>
      <c r="H158" s="7" t="str">
        <f t="shared" si="22"/>
        <v>N/A</v>
      </c>
      <c r="I158" s="8">
        <v>-60.5</v>
      </c>
      <c r="J158" s="8">
        <v>-4.78</v>
      </c>
      <c r="K158" s="25" t="s">
        <v>736</v>
      </c>
      <c r="L158" s="91" t="str">
        <f t="shared" si="23"/>
        <v>Yes</v>
      </c>
    </row>
    <row r="159" spans="1:12" x14ac:dyDescent="0.25">
      <c r="A159" s="148" t="s">
        <v>1520</v>
      </c>
      <c r="B159" s="21" t="s">
        <v>213</v>
      </c>
      <c r="C159" s="26">
        <v>1775.362875</v>
      </c>
      <c r="D159" s="7" t="str">
        <f t="shared" si="20"/>
        <v>N/A</v>
      </c>
      <c r="E159" s="26">
        <v>4848.1979254999997</v>
      </c>
      <c r="F159" s="7" t="str">
        <f t="shared" si="21"/>
        <v>N/A</v>
      </c>
      <c r="G159" s="26">
        <v>5262.9385307000002</v>
      </c>
      <c r="H159" s="7" t="str">
        <f t="shared" si="22"/>
        <v>N/A</v>
      </c>
      <c r="I159" s="8">
        <v>173.1</v>
      </c>
      <c r="J159" s="8">
        <v>8.5549999999999997</v>
      </c>
      <c r="K159" s="25" t="s">
        <v>736</v>
      </c>
      <c r="L159" s="91" t="str">
        <f t="shared" si="23"/>
        <v>Yes</v>
      </c>
    </row>
    <row r="160" spans="1:12" x14ac:dyDescent="0.25">
      <c r="A160" s="152" t="s">
        <v>1521</v>
      </c>
      <c r="B160" s="21" t="s">
        <v>213</v>
      </c>
      <c r="C160" s="26">
        <v>8372.9010863000003</v>
      </c>
      <c r="D160" s="7" t="str">
        <f t="shared" si="20"/>
        <v>N/A</v>
      </c>
      <c r="E160" s="26">
        <v>11847.177942</v>
      </c>
      <c r="F160" s="7" t="str">
        <f t="shared" si="21"/>
        <v>N/A</v>
      </c>
      <c r="G160" s="26">
        <v>12470.044975999999</v>
      </c>
      <c r="H160" s="7" t="str">
        <f t="shared" si="22"/>
        <v>N/A</v>
      </c>
      <c r="I160" s="8">
        <v>41.49</v>
      </c>
      <c r="J160" s="8">
        <v>5.258</v>
      </c>
      <c r="K160" s="25" t="s">
        <v>736</v>
      </c>
      <c r="L160" s="91" t="str">
        <f t="shared" si="23"/>
        <v>Yes</v>
      </c>
    </row>
    <row r="161" spans="1:12" x14ac:dyDescent="0.25">
      <c r="A161" s="152" t="s">
        <v>1522</v>
      </c>
      <c r="B161" s="21" t="s">
        <v>213</v>
      </c>
      <c r="C161" s="26">
        <v>3855.5837115999998</v>
      </c>
      <c r="D161" s="7" t="str">
        <f t="shared" si="20"/>
        <v>N/A</v>
      </c>
      <c r="E161" s="26">
        <v>5147.6556736000002</v>
      </c>
      <c r="F161" s="7" t="str">
        <f t="shared" si="21"/>
        <v>N/A</v>
      </c>
      <c r="G161" s="26">
        <v>5262.6750607000004</v>
      </c>
      <c r="H161" s="7" t="str">
        <f t="shared" si="22"/>
        <v>N/A</v>
      </c>
      <c r="I161" s="8">
        <v>33.51</v>
      </c>
      <c r="J161" s="8">
        <v>2.234</v>
      </c>
      <c r="K161" s="25" t="s">
        <v>736</v>
      </c>
      <c r="L161" s="91" t="str">
        <f t="shared" si="23"/>
        <v>Yes</v>
      </c>
    </row>
    <row r="162" spans="1:12" x14ac:dyDescent="0.25">
      <c r="A162" s="152" t="s">
        <v>1523</v>
      </c>
      <c r="B162" s="21" t="s">
        <v>213</v>
      </c>
      <c r="C162" s="26">
        <v>18.710182872000001</v>
      </c>
      <c r="D162" s="7" t="str">
        <f t="shared" si="20"/>
        <v>N/A</v>
      </c>
      <c r="E162" s="26">
        <v>35.285164057999999</v>
      </c>
      <c r="F162" s="7" t="str">
        <f t="shared" si="21"/>
        <v>N/A</v>
      </c>
      <c r="G162" s="26">
        <v>43.836673142999999</v>
      </c>
      <c r="H162" s="7" t="str">
        <f t="shared" si="22"/>
        <v>N/A</v>
      </c>
      <c r="I162" s="8">
        <v>88.59</v>
      </c>
      <c r="J162" s="8">
        <v>24.24</v>
      </c>
      <c r="K162" s="25" t="s">
        <v>736</v>
      </c>
      <c r="L162" s="91" t="str">
        <f t="shared" si="23"/>
        <v>Yes</v>
      </c>
    </row>
    <row r="163" spans="1:12" x14ac:dyDescent="0.25">
      <c r="A163" s="152" t="s">
        <v>1524</v>
      </c>
      <c r="B163" s="21" t="s">
        <v>213</v>
      </c>
      <c r="C163" s="26">
        <v>1.5512889183</v>
      </c>
      <c r="D163" s="7" t="str">
        <f t="shared" si="20"/>
        <v>N/A</v>
      </c>
      <c r="E163" s="26">
        <v>0.61735426289999995</v>
      </c>
      <c r="F163" s="7" t="str">
        <f t="shared" si="21"/>
        <v>N/A</v>
      </c>
      <c r="G163" s="26">
        <v>0.326887027</v>
      </c>
      <c r="H163" s="7" t="str">
        <f t="shared" si="22"/>
        <v>N/A</v>
      </c>
      <c r="I163" s="8">
        <v>-60.2</v>
      </c>
      <c r="J163" s="8">
        <v>-47.1</v>
      </c>
      <c r="K163" s="25" t="s">
        <v>736</v>
      </c>
      <c r="L163" s="91" t="str">
        <f t="shared" si="23"/>
        <v>No</v>
      </c>
    </row>
    <row r="164" spans="1:12" x14ac:dyDescent="0.25">
      <c r="A164" s="148" t="s">
        <v>1525</v>
      </c>
      <c r="B164" s="21" t="s">
        <v>213</v>
      </c>
      <c r="C164" s="26">
        <v>622.96968146999995</v>
      </c>
      <c r="D164" s="7" t="str">
        <f t="shared" si="20"/>
        <v>N/A</v>
      </c>
      <c r="E164" s="26">
        <v>768.83319789999996</v>
      </c>
      <c r="F164" s="7" t="str">
        <f t="shared" si="21"/>
        <v>N/A</v>
      </c>
      <c r="G164" s="26">
        <v>847.09459248999997</v>
      </c>
      <c r="H164" s="7" t="str">
        <f t="shared" si="22"/>
        <v>N/A</v>
      </c>
      <c r="I164" s="8">
        <v>23.41</v>
      </c>
      <c r="J164" s="8">
        <v>10.18</v>
      </c>
      <c r="K164" s="25" t="s">
        <v>736</v>
      </c>
      <c r="L164" s="91" t="str">
        <f t="shared" si="23"/>
        <v>Yes</v>
      </c>
    </row>
    <row r="165" spans="1:12" x14ac:dyDescent="0.25">
      <c r="A165" s="152" t="s">
        <v>1526</v>
      </c>
      <c r="B165" s="21" t="s">
        <v>213</v>
      </c>
      <c r="C165" s="26">
        <v>87.845851585999995</v>
      </c>
      <c r="D165" s="7" t="str">
        <f t="shared" si="20"/>
        <v>N/A</v>
      </c>
      <c r="E165" s="26">
        <v>70.269215392000007</v>
      </c>
      <c r="F165" s="7" t="str">
        <f t="shared" si="21"/>
        <v>N/A</v>
      </c>
      <c r="G165" s="26">
        <v>42.256428548000002</v>
      </c>
      <c r="H165" s="7" t="str">
        <f t="shared" si="22"/>
        <v>N/A</v>
      </c>
      <c r="I165" s="8">
        <v>-20</v>
      </c>
      <c r="J165" s="8">
        <v>-39.9</v>
      </c>
      <c r="K165" s="25" t="s">
        <v>736</v>
      </c>
      <c r="L165" s="91" t="str">
        <f t="shared" si="23"/>
        <v>No</v>
      </c>
    </row>
    <row r="166" spans="1:12" x14ac:dyDescent="0.25">
      <c r="A166" s="152" t="s">
        <v>1527</v>
      </c>
      <c r="B166" s="21" t="s">
        <v>213</v>
      </c>
      <c r="C166" s="26">
        <v>1874.2679247000001</v>
      </c>
      <c r="D166" s="7" t="str">
        <f t="shared" si="20"/>
        <v>N/A</v>
      </c>
      <c r="E166" s="26">
        <v>1655.7116341000001</v>
      </c>
      <c r="F166" s="7" t="str">
        <f t="shared" si="21"/>
        <v>N/A</v>
      </c>
      <c r="G166" s="26">
        <v>1747.22965</v>
      </c>
      <c r="H166" s="7" t="str">
        <f t="shared" si="22"/>
        <v>N/A</v>
      </c>
      <c r="I166" s="8">
        <v>-11.7</v>
      </c>
      <c r="J166" s="8">
        <v>5.5270000000000001</v>
      </c>
      <c r="K166" s="25" t="s">
        <v>736</v>
      </c>
      <c r="L166" s="91" t="str">
        <f t="shared" si="23"/>
        <v>Yes</v>
      </c>
    </row>
    <row r="167" spans="1:12" x14ac:dyDescent="0.25">
      <c r="A167" s="152" t="s">
        <v>1528</v>
      </c>
      <c r="B167" s="21" t="s">
        <v>213</v>
      </c>
      <c r="C167" s="26">
        <v>362.99470113000001</v>
      </c>
      <c r="D167" s="7" t="str">
        <f t="shared" si="20"/>
        <v>N/A</v>
      </c>
      <c r="E167" s="26">
        <v>315.18595166</v>
      </c>
      <c r="F167" s="7" t="str">
        <f t="shared" si="21"/>
        <v>N/A</v>
      </c>
      <c r="G167" s="26">
        <v>367.73823048999998</v>
      </c>
      <c r="H167" s="7" t="str">
        <f t="shared" si="22"/>
        <v>N/A</v>
      </c>
      <c r="I167" s="8">
        <v>-13.2</v>
      </c>
      <c r="J167" s="8">
        <v>16.670000000000002</v>
      </c>
      <c r="K167" s="25" t="s">
        <v>736</v>
      </c>
      <c r="L167" s="91" t="str">
        <f t="shared" si="23"/>
        <v>Yes</v>
      </c>
    </row>
    <row r="168" spans="1:12" x14ac:dyDescent="0.25">
      <c r="A168" s="152" t="s">
        <v>1529</v>
      </c>
      <c r="B168" s="21" t="s">
        <v>213</v>
      </c>
      <c r="C168" s="26">
        <v>275.80058530000002</v>
      </c>
      <c r="D168" s="7" t="str">
        <f t="shared" si="20"/>
        <v>N/A</v>
      </c>
      <c r="E168" s="26">
        <v>70.217045313</v>
      </c>
      <c r="F168" s="7" t="str">
        <f t="shared" si="21"/>
        <v>N/A</v>
      </c>
      <c r="G168" s="26">
        <v>34.588641494000001</v>
      </c>
      <c r="H168" s="7" t="str">
        <f t="shared" si="22"/>
        <v>N/A</v>
      </c>
      <c r="I168" s="8">
        <v>-74.5</v>
      </c>
      <c r="J168" s="8">
        <v>-50.7</v>
      </c>
      <c r="K168" s="25" t="s">
        <v>736</v>
      </c>
      <c r="L168" s="91" t="str">
        <f t="shared" si="23"/>
        <v>No</v>
      </c>
    </row>
    <row r="169" spans="1:12" x14ac:dyDescent="0.25">
      <c r="A169" s="148" t="s">
        <v>1530</v>
      </c>
      <c r="B169" s="21" t="s">
        <v>213</v>
      </c>
      <c r="C169" s="26">
        <v>3503.5019453999998</v>
      </c>
      <c r="D169" s="7" t="str">
        <f t="shared" si="20"/>
        <v>N/A</v>
      </c>
      <c r="E169" s="26">
        <v>5156.2598078999999</v>
      </c>
      <c r="F169" s="7" t="str">
        <f t="shared" si="21"/>
        <v>N/A</v>
      </c>
      <c r="G169" s="26">
        <v>5889.5981806999998</v>
      </c>
      <c r="H169" s="7" t="str">
        <f t="shared" si="22"/>
        <v>N/A</v>
      </c>
      <c r="I169" s="8">
        <v>47.17</v>
      </c>
      <c r="J169" s="8">
        <v>14.22</v>
      </c>
      <c r="K169" s="25" t="s">
        <v>736</v>
      </c>
      <c r="L169" s="91" t="str">
        <f t="shared" si="23"/>
        <v>Yes</v>
      </c>
    </row>
    <row r="170" spans="1:12" x14ac:dyDescent="0.25">
      <c r="A170" s="152" t="s">
        <v>1531</v>
      </c>
      <c r="B170" s="21" t="s">
        <v>213</v>
      </c>
      <c r="C170" s="26">
        <v>5863.3189818000001</v>
      </c>
      <c r="D170" s="7" t="str">
        <f t="shared" si="20"/>
        <v>N/A</v>
      </c>
      <c r="E170" s="26">
        <v>4465.4923787999996</v>
      </c>
      <c r="F170" s="7" t="str">
        <f t="shared" si="21"/>
        <v>N/A</v>
      </c>
      <c r="G170" s="26">
        <v>4666.9999228999995</v>
      </c>
      <c r="H170" s="7" t="str">
        <f t="shared" si="22"/>
        <v>N/A</v>
      </c>
      <c r="I170" s="8">
        <v>-23.8</v>
      </c>
      <c r="J170" s="8">
        <v>4.5129999999999999</v>
      </c>
      <c r="K170" s="25" t="s">
        <v>736</v>
      </c>
      <c r="L170" s="91" t="str">
        <f t="shared" si="23"/>
        <v>Yes</v>
      </c>
    </row>
    <row r="171" spans="1:12" x14ac:dyDescent="0.25">
      <c r="A171" s="152" t="s">
        <v>1532</v>
      </c>
      <c r="B171" s="21" t="s">
        <v>213</v>
      </c>
      <c r="C171" s="26">
        <v>9221.3159950999998</v>
      </c>
      <c r="D171" s="7" t="str">
        <f t="shared" si="20"/>
        <v>N/A</v>
      </c>
      <c r="E171" s="26">
        <v>9658.3571625999994</v>
      </c>
      <c r="F171" s="7" t="str">
        <f t="shared" si="21"/>
        <v>N/A</v>
      </c>
      <c r="G171" s="26">
        <v>10563.271197</v>
      </c>
      <c r="H171" s="7" t="str">
        <f t="shared" si="22"/>
        <v>N/A</v>
      </c>
      <c r="I171" s="8">
        <v>4.7389999999999999</v>
      </c>
      <c r="J171" s="8">
        <v>9.3689999999999998</v>
      </c>
      <c r="K171" s="25" t="s">
        <v>736</v>
      </c>
      <c r="L171" s="91" t="str">
        <f t="shared" si="23"/>
        <v>Yes</v>
      </c>
    </row>
    <row r="172" spans="1:12" x14ac:dyDescent="0.25">
      <c r="A172" s="152" t="s">
        <v>1533</v>
      </c>
      <c r="B172" s="21" t="s">
        <v>213</v>
      </c>
      <c r="C172" s="26">
        <v>1358.0748887</v>
      </c>
      <c r="D172" s="7" t="str">
        <f t="shared" si="20"/>
        <v>N/A</v>
      </c>
      <c r="E172" s="26">
        <v>771.68921445000001</v>
      </c>
      <c r="F172" s="7" t="str">
        <f t="shared" si="21"/>
        <v>N/A</v>
      </c>
      <c r="G172" s="26">
        <v>967.83055478000006</v>
      </c>
      <c r="H172" s="7" t="str">
        <f t="shared" si="22"/>
        <v>N/A</v>
      </c>
      <c r="I172" s="8">
        <v>-43.2</v>
      </c>
      <c r="J172" s="8">
        <v>25.42</v>
      </c>
      <c r="K172" s="25" t="s">
        <v>736</v>
      </c>
      <c r="L172" s="91" t="str">
        <f t="shared" si="23"/>
        <v>Yes</v>
      </c>
    </row>
    <row r="173" spans="1:12" x14ac:dyDescent="0.25">
      <c r="A173" s="152" t="s">
        <v>1534</v>
      </c>
      <c r="B173" s="21" t="s">
        <v>213</v>
      </c>
      <c r="C173" s="26">
        <v>1700.9704333</v>
      </c>
      <c r="D173" s="7" t="str">
        <f t="shared" si="20"/>
        <v>N/A</v>
      </c>
      <c r="E173" s="26">
        <v>490.62122393999999</v>
      </c>
      <c r="F173" s="7" t="str">
        <f t="shared" si="21"/>
        <v>N/A</v>
      </c>
      <c r="G173" s="26">
        <v>417.41728834000003</v>
      </c>
      <c r="H173" s="7" t="str">
        <f t="shared" si="22"/>
        <v>N/A</v>
      </c>
      <c r="I173" s="8">
        <v>-71.2</v>
      </c>
      <c r="J173" s="8">
        <v>-14.9</v>
      </c>
      <c r="K173" s="25" t="s">
        <v>736</v>
      </c>
      <c r="L173" s="91" t="str">
        <f t="shared" si="23"/>
        <v>Yes</v>
      </c>
    </row>
    <row r="174" spans="1:12" x14ac:dyDescent="0.25">
      <c r="A174" s="148" t="s">
        <v>371</v>
      </c>
      <c r="B174" s="21" t="s">
        <v>213</v>
      </c>
      <c r="C174" s="4">
        <v>11.129467407</v>
      </c>
      <c r="D174" s="7" t="str">
        <f t="shared" ref="D174:D203" si="24">IF($B174="N/A","N/A",IF(C174&gt;10,"No",IF(C174&lt;-10,"No","Yes")))</f>
        <v>N/A</v>
      </c>
      <c r="E174" s="4">
        <v>8.0242568866999999</v>
      </c>
      <c r="F174" s="7" t="str">
        <f t="shared" ref="F174:F203" si="25">IF($B174="N/A","N/A",IF(E174&gt;10,"No",IF(E174&lt;-10,"No","Yes")))</f>
        <v>N/A</v>
      </c>
      <c r="G174" s="4">
        <v>8.9502724605000008</v>
      </c>
      <c r="H174" s="7" t="str">
        <f t="shared" ref="H174:H203" si="26">IF($B174="N/A","N/A",IF(G174&gt;10,"No",IF(G174&lt;-10,"No","Yes")))</f>
        <v>N/A</v>
      </c>
      <c r="I174" s="8">
        <v>-27.9</v>
      </c>
      <c r="J174" s="8">
        <v>11.54</v>
      </c>
      <c r="K174" s="25" t="s">
        <v>736</v>
      </c>
      <c r="L174" s="91" t="str">
        <f t="shared" ref="L174:L203" si="27">IF(J174="Div by 0", "N/A", IF(K174="N/A","N/A", IF(J174&gt;VALUE(MID(K174,1,2)), "No", IF(J174&lt;-1*VALUE(MID(K174,1,2)), "No", "Yes"))))</f>
        <v>Yes</v>
      </c>
    </row>
    <row r="175" spans="1:12" x14ac:dyDescent="0.25">
      <c r="A175" s="152" t="s">
        <v>481</v>
      </c>
      <c r="B175" s="21" t="s">
        <v>213</v>
      </c>
      <c r="C175" s="4">
        <v>5.5818172701000002</v>
      </c>
      <c r="D175" s="7" t="str">
        <f t="shared" si="24"/>
        <v>N/A</v>
      </c>
      <c r="E175" s="4">
        <v>4.9543978010999998</v>
      </c>
      <c r="F175" s="7" t="str">
        <f t="shared" si="25"/>
        <v>N/A</v>
      </c>
      <c r="G175" s="4">
        <v>6.0606060605999996</v>
      </c>
      <c r="H175" s="7" t="str">
        <f t="shared" si="26"/>
        <v>N/A</v>
      </c>
      <c r="I175" s="8">
        <v>-11.2</v>
      </c>
      <c r="J175" s="8">
        <v>22.33</v>
      </c>
      <c r="K175" s="25" t="s">
        <v>736</v>
      </c>
      <c r="L175" s="91" t="str">
        <f t="shared" si="27"/>
        <v>Yes</v>
      </c>
    </row>
    <row r="176" spans="1:12" x14ac:dyDescent="0.25">
      <c r="A176" s="152" t="s">
        <v>482</v>
      </c>
      <c r="B176" s="21" t="s">
        <v>213</v>
      </c>
      <c r="C176" s="4">
        <v>11.272117763000001</v>
      </c>
      <c r="D176" s="7" t="str">
        <f t="shared" si="24"/>
        <v>N/A</v>
      </c>
      <c r="E176" s="4">
        <v>8.6001408227000002</v>
      </c>
      <c r="F176" s="7" t="str">
        <f t="shared" si="25"/>
        <v>N/A</v>
      </c>
      <c r="G176" s="4">
        <v>8.4873135915999995</v>
      </c>
      <c r="H176" s="7" t="str">
        <f t="shared" si="26"/>
        <v>N/A</v>
      </c>
      <c r="I176" s="8">
        <v>-23.7</v>
      </c>
      <c r="J176" s="8">
        <v>-1.31</v>
      </c>
      <c r="K176" s="25" t="s">
        <v>736</v>
      </c>
      <c r="L176" s="91" t="str">
        <f t="shared" si="27"/>
        <v>Yes</v>
      </c>
    </row>
    <row r="177" spans="1:12" x14ac:dyDescent="0.25">
      <c r="A177" s="152" t="s">
        <v>483</v>
      </c>
      <c r="B177" s="21" t="s">
        <v>213</v>
      </c>
      <c r="C177" s="4">
        <v>9.5512367659000006</v>
      </c>
      <c r="D177" s="7" t="str">
        <f t="shared" si="24"/>
        <v>N/A</v>
      </c>
      <c r="E177" s="4">
        <v>10.485744228</v>
      </c>
      <c r="F177" s="7" t="str">
        <f t="shared" si="25"/>
        <v>N/A</v>
      </c>
      <c r="G177" s="4">
        <v>13.408579270000001</v>
      </c>
      <c r="H177" s="7" t="str">
        <f t="shared" si="26"/>
        <v>N/A</v>
      </c>
      <c r="I177" s="8">
        <v>9.7840000000000007</v>
      </c>
      <c r="J177" s="8">
        <v>27.87</v>
      </c>
      <c r="K177" s="25" t="s">
        <v>736</v>
      </c>
      <c r="L177" s="91" t="str">
        <f t="shared" si="27"/>
        <v>Yes</v>
      </c>
    </row>
    <row r="178" spans="1:12" x14ac:dyDescent="0.25">
      <c r="A178" s="152" t="s">
        <v>484</v>
      </c>
      <c r="B178" s="21" t="s">
        <v>213</v>
      </c>
      <c r="C178" s="4">
        <v>24.902856364000002</v>
      </c>
      <c r="D178" s="7" t="str">
        <f t="shared" si="24"/>
        <v>N/A</v>
      </c>
      <c r="E178" s="4">
        <v>6.1446760704000001</v>
      </c>
      <c r="F178" s="7" t="str">
        <f t="shared" si="25"/>
        <v>N/A</v>
      </c>
      <c r="G178" s="4">
        <v>6.1383373502999996</v>
      </c>
      <c r="H178" s="7" t="str">
        <f t="shared" si="26"/>
        <v>N/A</v>
      </c>
      <c r="I178" s="8">
        <v>-75.3</v>
      </c>
      <c r="J178" s="8">
        <v>-0.10299999999999999</v>
      </c>
      <c r="K178" s="25" t="s">
        <v>736</v>
      </c>
      <c r="L178" s="91" t="str">
        <f t="shared" si="27"/>
        <v>Yes</v>
      </c>
    </row>
    <row r="179" spans="1:12" x14ac:dyDescent="0.25">
      <c r="A179" s="148" t="s">
        <v>1535</v>
      </c>
      <c r="B179" s="21" t="s">
        <v>213</v>
      </c>
      <c r="C179" s="4">
        <v>5.4003382005000002</v>
      </c>
      <c r="D179" s="7" t="str">
        <f t="shared" si="24"/>
        <v>N/A</v>
      </c>
      <c r="E179" s="4">
        <v>13.779610285</v>
      </c>
      <c r="F179" s="7" t="str">
        <f t="shared" si="25"/>
        <v>N/A</v>
      </c>
      <c r="G179" s="4">
        <v>14.337707846000001</v>
      </c>
      <c r="H179" s="7" t="str">
        <f t="shared" si="26"/>
        <v>N/A</v>
      </c>
      <c r="I179" s="8">
        <v>155.19999999999999</v>
      </c>
      <c r="J179" s="8">
        <v>4.05</v>
      </c>
      <c r="K179" s="25" t="s">
        <v>736</v>
      </c>
      <c r="L179" s="91" t="str">
        <f t="shared" si="27"/>
        <v>Yes</v>
      </c>
    </row>
    <row r="180" spans="1:12" x14ac:dyDescent="0.25">
      <c r="A180" s="152" t="s">
        <v>1536</v>
      </c>
      <c r="B180" s="21" t="s">
        <v>213</v>
      </c>
      <c r="C180" s="4">
        <v>31.890889034000001</v>
      </c>
      <c r="D180" s="7" t="str">
        <f t="shared" si="24"/>
        <v>N/A</v>
      </c>
      <c r="E180" s="4">
        <v>42.572463767999999</v>
      </c>
      <c r="F180" s="7" t="str">
        <f t="shared" si="25"/>
        <v>N/A</v>
      </c>
      <c r="G180" s="4">
        <v>42.979530191000002</v>
      </c>
      <c r="H180" s="7" t="str">
        <f t="shared" si="26"/>
        <v>N/A</v>
      </c>
      <c r="I180" s="8">
        <v>33.49</v>
      </c>
      <c r="J180" s="8">
        <v>0.95620000000000005</v>
      </c>
      <c r="K180" s="25" t="s">
        <v>736</v>
      </c>
      <c r="L180" s="91" t="str">
        <f t="shared" si="27"/>
        <v>Yes</v>
      </c>
    </row>
    <row r="181" spans="1:12" x14ac:dyDescent="0.25">
      <c r="A181" s="152" t="s">
        <v>1537</v>
      </c>
      <c r="B181" s="21" t="s">
        <v>213</v>
      </c>
      <c r="C181" s="4">
        <v>7.5908027954000001</v>
      </c>
      <c r="D181" s="7" t="str">
        <f t="shared" si="24"/>
        <v>N/A</v>
      </c>
      <c r="E181" s="4">
        <v>9.2205719172999991</v>
      </c>
      <c r="F181" s="7" t="str">
        <f t="shared" si="25"/>
        <v>N/A</v>
      </c>
      <c r="G181" s="4">
        <v>9.0308596242999997</v>
      </c>
      <c r="H181" s="7" t="str">
        <f t="shared" si="26"/>
        <v>N/A</v>
      </c>
      <c r="I181" s="8">
        <v>21.47</v>
      </c>
      <c r="J181" s="8">
        <v>-2.06</v>
      </c>
      <c r="K181" s="25" t="s">
        <v>736</v>
      </c>
      <c r="L181" s="91" t="str">
        <f t="shared" si="27"/>
        <v>Yes</v>
      </c>
    </row>
    <row r="182" spans="1:12" x14ac:dyDescent="0.25">
      <c r="A182" s="152" t="s">
        <v>1538</v>
      </c>
      <c r="B182" s="21" t="s">
        <v>213</v>
      </c>
      <c r="C182" s="4">
        <v>0.16822102</v>
      </c>
      <c r="D182" s="7" t="str">
        <f t="shared" si="24"/>
        <v>N/A</v>
      </c>
      <c r="E182" s="4">
        <v>0.32681856980000001</v>
      </c>
      <c r="F182" s="7" t="str">
        <f t="shared" si="25"/>
        <v>N/A</v>
      </c>
      <c r="G182" s="4">
        <v>0.39596632440000001</v>
      </c>
      <c r="H182" s="7" t="str">
        <f t="shared" si="26"/>
        <v>N/A</v>
      </c>
      <c r="I182" s="8">
        <v>94.28</v>
      </c>
      <c r="J182" s="8">
        <v>21.16</v>
      </c>
      <c r="K182" s="25" t="s">
        <v>736</v>
      </c>
      <c r="L182" s="91" t="str">
        <f t="shared" si="27"/>
        <v>Yes</v>
      </c>
    </row>
    <row r="183" spans="1:12" x14ac:dyDescent="0.25">
      <c r="A183" s="152" t="s">
        <v>1539</v>
      </c>
      <c r="B183" s="21" t="s">
        <v>213</v>
      </c>
      <c r="C183" s="4">
        <v>2.4833711500000001E-2</v>
      </c>
      <c r="D183" s="7" t="str">
        <f t="shared" si="24"/>
        <v>N/A</v>
      </c>
      <c r="E183" s="4">
        <v>1.56035451E-2</v>
      </c>
      <c r="F183" s="7" t="str">
        <f t="shared" si="25"/>
        <v>N/A</v>
      </c>
      <c r="G183" s="4">
        <v>7.6514021000000003E-3</v>
      </c>
      <c r="H183" s="7" t="str">
        <f t="shared" si="26"/>
        <v>N/A</v>
      </c>
      <c r="I183" s="8">
        <v>-37.200000000000003</v>
      </c>
      <c r="J183" s="8">
        <v>-51</v>
      </c>
      <c r="K183" s="25" t="s">
        <v>736</v>
      </c>
      <c r="L183" s="91" t="str">
        <f t="shared" si="27"/>
        <v>No</v>
      </c>
    </row>
    <row r="184" spans="1:12" x14ac:dyDescent="0.25">
      <c r="A184" s="148" t="s">
        <v>97</v>
      </c>
      <c r="B184" s="21" t="s">
        <v>213</v>
      </c>
      <c r="C184" s="4">
        <v>62.335530140000003</v>
      </c>
      <c r="D184" s="7" t="str">
        <f t="shared" si="24"/>
        <v>N/A</v>
      </c>
      <c r="E184" s="4">
        <v>40.366527611999999</v>
      </c>
      <c r="F184" s="7" t="str">
        <f t="shared" si="25"/>
        <v>N/A</v>
      </c>
      <c r="G184" s="4">
        <v>36.167223206000003</v>
      </c>
      <c r="H184" s="7" t="str">
        <f t="shared" si="26"/>
        <v>N/A</v>
      </c>
      <c r="I184" s="8">
        <v>-35.200000000000003</v>
      </c>
      <c r="J184" s="8">
        <v>-10.4</v>
      </c>
      <c r="K184" s="25" t="s">
        <v>736</v>
      </c>
      <c r="L184" s="91" t="str">
        <f t="shared" si="27"/>
        <v>Yes</v>
      </c>
    </row>
    <row r="185" spans="1:12" x14ac:dyDescent="0.25">
      <c r="A185" s="152" t="s">
        <v>485</v>
      </c>
      <c r="B185" s="21" t="s">
        <v>213</v>
      </c>
      <c r="C185" s="4">
        <v>36.706887356000003</v>
      </c>
      <c r="D185" s="7" t="str">
        <f t="shared" si="24"/>
        <v>N/A</v>
      </c>
      <c r="E185" s="4">
        <v>28.978635682</v>
      </c>
      <c r="F185" s="7" t="str">
        <f t="shared" si="25"/>
        <v>N/A</v>
      </c>
      <c r="G185" s="4">
        <v>14.725408914000001</v>
      </c>
      <c r="H185" s="7" t="str">
        <f t="shared" si="26"/>
        <v>N/A</v>
      </c>
      <c r="I185" s="8">
        <v>-21.1</v>
      </c>
      <c r="J185" s="8">
        <v>-49.2</v>
      </c>
      <c r="K185" s="25" t="s">
        <v>736</v>
      </c>
      <c r="L185" s="91" t="str">
        <f t="shared" si="27"/>
        <v>No</v>
      </c>
    </row>
    <row r="186" spans="1:12" x14ac:dyDescent="0.25">
      <c r="A186" s="152" t="s">
        <v>486</v>
      </c>
      <c r="B186" s="21" t="s">
        <v>213</v>
      </c>
      <c r="C186" s="4">
        <v>64.744860028000005</v>
      </c>
      <c r="D186" s="7" t="str">
        <f t="shared" si="24"/>
        <v>N/A</v>
      </c>
      <c r="E186" s="4">
        <v>57.027312977000001</v>
      </c>
      <c r="F186" s="7" t="str">
        <f t="shared" si="25"/>
        <v>N/A</v>
      </c>
      <c r="G186" s="4">
        <v>55.075663661999997</v>
      </c>
      <c r="H186" s="7" t="str">
        <f t="shared" si="26"/>
        <v>N/A</v>
      </c>
      <c r="I186" s="8">
        <v>-11.9</v>
      </c>
      <c r="J186" s="8">
        <v>-3.42</v>
      </c>
      <c r="K186" s="25" t="s">
        <v>736</v>
      </c>
      <c r="L186" s="91" t="str">
        <f t="shared" si="27"/>
        <v>Yes</v>
      </c>
    </row>
    <row r="187" spans="1:12" x14ac:dyDescent="0.25">
      <c r="A187" s="152" t="s">
        <v>487</v>
      </c>
      <c r="B187" s="21" t="s">
        <v>213</v>
      </c>
      <c r="C187" s="4">
        <v>66.728840801999993</v>
      </c>
      <c r="D187" s="7" t="str">
        <f t="shared" si="24"/>
        <v>N/A</v>
      </c>
      <c r="E187" s="4">
        <v>30.262859365000001</v>
      </c>
      <c r="F187" s="7" t="str">
        <f t="shared" si="25"/>
        <v>N/A</v>
      </c>
      <c r="G187" s="4">
        <v>29.659234588</v>
      </c>
      <c r="H187" s="7" t="str">
        <f t="shared" si="26"/>
        <v>N/A</v>
      </c>
      <c r="I187" s="8">
        <v>-54.6</v>
      </c>
      <c r="J187" s="8">
        <v>-1.99</v>
      </c>
      <c r="K187" s="25" t="s">
        <v>736</v>
      </c>
      <c r="L187" s="91" t="str">
        <f t="shared" si="27"/>
        <v>Yes</v>
      </c>
    </row>
    <row r="188" spans="1:12" x14ac:dyDescent="0.25">
      <c r="A188" s="152" t="s">
        <v>488</v>
      </c>
      <c r="B188" s="21" t="s">
        <v>213</v>
      </c>
      <c r="C188" s="4">
        <v>62.812734337999999</v>
      </c>
      <c r="D188" s="7" t="str">
        <f t="shared" si="24"/>
        <v>N/A</v>
      </c>
      <c r="E188" s="4">
        <v>27.476282610999998</v>
      </c>
      <c r="F188" s="7" t="str">
        <f t="shared" si="25"/>
        <v>N/A</v>
      </c>
      <c r="G188" s="4">
        <v>21.552086920000001</v>
      </c>
      <c r="H188" s="7" t="str">
        <f t="shared" si="26"/>
        <v>N/A</v>
      </c>
      <c r="I188" s="8">
        <v>-56.3</v>
      </c>
      <c r="J188" s="8">
        <v>-21.6</v>
      </c>
      <c r="K188" s="25" t="s">
        <v>736</v>
      </c>
      <c r="L188" s="91" t="str">
        <f t="shared" si="27"/>
        <v>Yes</v>
      </c>
    </row>
    <row r="189" spans="1:12" x14ac:dyDescent="0.25">
      <c r="A189" s="148" t="s">
        <v>118</v>
      </c>
      <c r="B189" s="21" t="s">
        <v>213</v>
      </c>
      <c r="C189" s="4">
        <v>81.432988012999999</v>
      </c>
      <c r="D189" s="7" t="str">
        <f t="shared" si="24"/>
        <v>N/A</v>
      </c>
      <c r="E189" s="4">
        <v>64.380816076000002</v>
      </c>
      <c r="F189" s="7" t="str">
        <f t="shared" si="25"/>
        <v>N/A</v>
      </c>
      <c r="G189" s="4">
        <v>67.488975542000006</v>
      </c>
      <c r="H189" s="7" t="str">
        <f t="shared" si="26"/>
        <v>N/A</v>
      </c>
      <c r="I189" s="8">
        <v>-20.9</v>
      </c>
      <c r="J189" s="8">
        <v>4.8280000000000003</v>
      </c>
      <c r="K189" s="25" t="s">
        <v>736</v>
      </c>
      <c r="L189" s="91" t="str">
        <f t="shared" si="27"/>
        <v>Yes</v>
      </c>
    </row>
    <row r="190" spans="1:12" x14ac:dyDescent="0.25">
      <c r="A190" s="152" t="s">
        <v>489</v>
      </c>
      <c r="B190" s="21" t="s">
        <v>213</v>
      </c>
      <c r="C190" s="4">
        <v>65.224526263000001</v>
      </c>
      <c r="D190" s="7" t="str">
        <f t="shared" si="24"/>
        <v>N/A</v>
      </c>
      <c r="E190" s="4">
        <v>58.806846577000002</v>
      </c>
      <c r="F190" s="7" t="str">
        <f t="shared" si="25"/>
        <v>N/A</v>
      </c>
      <c r="G190" s="4">
        <v>63.629936694999998</v>
      </c>
      <c r="H190" s="7" t="str">
        <f t="shared" si="26"/>
        <v>N/A</v>
      </c>
      <c r="I190" s="8">
        <v>-9.84</v>
      </c>
      <c r="J190" s="8">
        <v>8.202</v>
      </c>
      <c r="K190" s="25" t="s">
        <v>736</v>
      </c>
      <c r="L190" s="91" t="str">
        <f t="shared" si="27"/>
        <v>Yes</v>
      </c>
    </row>
    <row r="191" spans="1:12" x14ac:dyDescent="0.25">
      <c r="A191" s="152" t="s">
        <v>490</v>
      </c>
      <c r="B191" s="21" t="s">
        <v>213</v>
      </c>
      <c r="C191" s="4">
        <v>82.735911541999997</v>
      </c>
      <c r="D191" s="7" t="str">
        <f t="shared" si="24"/>
        <v>N/A</v>
      </c>
      <c r="E191" s="4">
        <v>78.853363709999996</v>
      </c>
      <c r="F191" s="7" t="str">
        <f t="shared" si="25"/>
        <v>N/A</v>
      </c>
      <c r="G191" s="4">
        <v>81.665407439000006</v>
      </c>
      <c r="H191" s="7" t="str">
        <f t="shared" si="26"/>
        <v>N/A</v>
      </c>
      <c r="I191" s="8">
        <v>-4.6900000000000004</v>
      </c>
      <c r="J191" s="8">
        <v>3.5659999999999998</v>
      </c>
      <c r="K191" s="25" t="s">
        <v>736</v>
      </c>
      <c r="L191" s="91" t="str">
        <f t="shared" si="27"/>
        <v>Yes</v>
      </c>
    </row>
    <row r="192" spans="1:12" x14ac:dyDescent="0.25">
      <c r="A192" s="152" t="s">
        <v>491</v>
      </c>
      <c r="B192" s="21" t="s">
        <v>213</v>
      </c>
      <c r="C192" s="4">
        <v>85.427640780999994</v>
      </c>
      <c r="D192" s="7" t="str">
        <f t="shared" si="24"/>
        <v>N/A</v>
      </c>
      <c r="E192" s="4">
        <v>53.194719044000003</v>
      </c>
      <c r="F192" s="7" t="str">
        <f t="shared" si="25"/>
        <v>N/A</v>
      </c>
      <c r="G192" s="4">
        <v>54.205446078999998</v>
      </c>
      <c r="H192" s="7" t="str">
        <f t="shared" si="26"/>
        <v>N/A</v>
      </c>
      <c r="I192" s="8">
        <v>-37.700000000000003</v>
      </c>
      <c r="J192" s="8">
        <v>1.9</v>
      </c>
      <c r="K192" s="25" t="s">
        <v>736</v>
      </c>
      <c r="L192" s="91" t="str">
        <f t="shared" si="27"/>
        <v>Yes</v>
      </c>
    </row>
    <row r="193" spans="1:12" x14ac:dyDescent="0.25">
      <c r="A193" s="152" t="s">
        <v>492</v>
      </c>
      <c r="B193" s="21" t="s">
        <v>213</v>
      </c>
      <c r="C193" s="4">
        <v>75.887439985</v>
      </c>
      <c r="D193" s="7" t="str">
        <f t="shared" si="24"/>
        <v>N/A</v>
      </c>
      <c r="E193" s="4">
        <v>49.357133941000001</v>
      </c>
      <c r="F193" s="7" t="str">
        <f t="shared" si="25"/>
        <v>N/A</v>
      </c>
      <c r="G193" s="4">
        <v>46.235510157</v>
      </c>
      <c r="H193" s="7" t="str">
        <f t="shared" si="26"/>
        <v>N/A</v>
      </c>
      <c r="I193" s="8">
        <v>-35</v>
      </c>
      <c r="J193" s="8">
        <v>-6.32</v>
      </c>
      <c r="K193" s="25" t="s">
        <v>736</v>
      </c>
      <c r="L193" s="91" t="str">
        <f t="shared" si="27"/>
        <v>Yes</v>
      </c>
    </row>
    <row r="194" spans="1:12" x14ac:dyDescent="0.25">
      <c r="A194" s="148" t="s">
        <v>1540</v>
      </c>
      <c r="B194" s="21" t="s">
        <v>213</v>
      </c>
      <c r="C194" s="22">
        <v>4.5887243326</v>
      </c>
      <c r="D194" s="7" t="str">
        <f t="shared" si="24"/>
        <v>N/A</v>
      </c>
      <c r="E194" s="22">
        <v>5.7925982896999999</v>
      </c>
      <c r="F194" s="7" t="str">
        <f t="shared" si="25"/>
        <v>N/A</v>
      </c>
      <c r="G194" s="22">
        <v>5.5464360223</v>
      </c>
      <c r="H194" s="7" t="str">
        <f t="shared" si="26"/>
        <v>N/A</v>
      </c>
      <c r="I194" s="8">
        <v>26.24</v>
      </c>
      <c r="J194" s="8">
        <v>-4.25</v>
      </c>
      <c r="K194" s="25" t="s">
        <v>736</v>
      </c>
      <c r="L194" s="91" t="str">
        <f t="shared" si="27"/>
        <v>Yes</v>
      </c>
    </row>
    <row r="195" spans="1:12" x14ac:dyDescent="0.25">
      <c r="A195" s="152" t="s">
        <v>1541</v>
      </c>
      <c r="B195" s="21" t="s">
        <v>213</v>
      </c>
      <c r="C195" s="22">
        <v>0.66655777869999999</v>
      </c>
      <c r="D195" s="7" t="str">
        <f t="shared" si="24"/>
        <v>N/A</v>
      </c>
      <c r="E195" s="22">
        <v>0.49564998110000003</v>
      </c>
      <c r="F195" s="7" t="str">
        <f t="shared" si="25"/>
        <v>N/A</v>
      </c>
      <c r="G195" s="22">
        <v>0.4069989396</v>
      </c>
      <c r="H195" s="7" t="str">
        <f t="shared" si="26"/>
        <v>N/A</v>
      </c>
      <c r="I195" s="8">
        <v>-25.6</v>
      </c>
      <c r="J195" s="8">
        <v>-17.899999999999999</v>
      </c>
      <c r="K195" s="25" t="s">
        <v>736</v>
      </c>
      <c r="L195" s="91" t="str">
        <f t="shared" si="27"/>
        <v>Yes</v>
      </c>
    </row>
    <row r="196" spans="1:12" x14ac:dyDescent="0.25">
      <c r="A196" s="152" t="s">
        <v>1542</v>
      </c>
      <c r="B196" s="21" t="s">
        <v>213</v>
      </c>
      <c r="C196" s="22">
        <v>9.7752728144999992</v>
      </c>
      <c r="D196" s="7" t="str">
        <f t="shared" si="24"/>
        <v>N/A</v>
      </c>
      <c r="E196" s="22">
        <v>9.8697758155000006</v>
      </c>
      <c r="F196" s="7" t="str">
        <f t="shared" si="25"/>
        <v>N/A</v>
      </c>
      <c r="G196" s="22">
        <v>9.7935266409999997</v>
      </c>
      <c r="H196" s="7" t="str">
        <f t="shared" si="26"/>
        <v>N/A</v>
      </c>
      <c r="I196" s="8">
        <v>0.96679999999999999</v>
      </c>
      <c r="J196" s="8">
        <v>-0.77300000000000002</v>
      </c>
      <c r="K196" s="25" t="s">
        <v>736</v>
      </c>
      <c r="L196" s="91" t="str">
        <f t="shared" si="27"/>
        <v>Yes</v>
      </c>
    </row>
    <row r="197" spans="1:12" x14ac:dyDescent="0.25">
      <c r="A197" s="152" t="s">
        <v>1543</v>
      </c>
      <c r="B197" s="21" t="s">
        <v>213</v>
      </c>
      <c r="C197" s="22">
        <v>3.6273777848000002</v>
      </c>
      <c r="D197" s="7" t="str">
        <f t="shared" si="24"/>
        <v>N/A</v>
      </c>
      <c r="E197" s="22">
        <v>3.4363505229000002</v>
      </c>
      <c r="F197" s="7" t="str">
        <f t="shared" si="25"/>
        <v>N/A</v>
      </c>
      <c r="G197" s="22">
        <v>3.4963201472000001</v>
      </c>
      <c r="H197" s="7" t="str">
        <f t="shared" si="26"/>
        <v>N/A</v>
      </c>
      <c r="I197" s="8">
        <v>-5.27</v>
      </c>
      <c r="J197" s="8">
        <v>1.7450000000000001</v>
      </c>
      <c r="K197" s="25" t="s">
        <v>736</v>
      </c>
      <c r="L197" s="91" t="str">
        <f t="shared" si="27"/>
        <v>Yes</v>
      </c>
    </row>
    <row r="198" spans="1:12" x14ac:dyDescent="0.25">
      <c r="A198" s="152" t="s">
        <v>1544</v>
      </c>
      <c r="B198" s="21" t="s">
        <v>213</v>
      </c>
      <c r="C198" s="22">
        <v>3.1926987602999999</v>
      </c>
      <c r="D198" s="7" t="str">
        <f t="shared" si="24"/>
        <v>N/A</v>
      </c>
      <c r="E198" s="22">
        <v>3.9212798375000002</v>
      </c>
      <c r="F198" s="7" t="str">
        <f t="shared" si="25"/>
        <v>N/A</v>
      </c>
      <c r="G198" s="22">
        <v>3.9111872858000001</v>
      </c>
      <c r="H198" s="7" t="str">
        <f t="shared" si="26"/>
        <v>N/A</v>
      </c>
      <c r="I198" s="8">
        <v>22.82</v>
      </c>
      <c r="J198" s="8">
        <v>-0.25700000000000001</v>
      </c>
      <c r="K198" s="25" t="s">
        <v>736</v>
      </c>
      <c r="L198" s="91" t="str">
        <f t="shared" si="27"/>
        <v>Yes</v>
      </c>
    </row>
    <row r="199" spans="1:12" x14ac:dyDescent="0.25">
      <c r="A199" s="148" t="s">
        <v>1545</v>
      </c>
      <c r="B199" s="21" t="s">
        <v>213</v>
      </c>
      <c r="C199" s="22">
        <v>233.31678399</v>
      </c>
      <c r="D199" s="7" t="str">
        <f t="shared" si="24"/>
        <v>N/A</v>
      </c>
      <c r="E199" s="22">
        <v>236.62454546000001</v>
      </c>
      <c r="F199" s="7" t="str">
        <f t="shared" si="25"/>
        <v>N/A</v>
      </c>
      <c r="G199" s="22">
        <v>244.24372984999999</v>
      </c>
      <c r="H199" s="7" t="str">
        <f t="shared" si="26"/>
        <v>N/A</v>
      </c>
      <c r="I199" s="8">
        <v>1.4179999999999999</v>
      </c>
      <c r="J199" s="8">
        <v>3.22</v>
      </c>
      <c r="K199" s="25" t="s">
        <v>736</v>
      </c>
      <c r="L199" s="91" t="str">
        <f t="shared" si="27"/>
        <v>Yes</v>
      </c>
    </row>
    <row r="200" spans="1:12" x14ac:dyDescent="0.25">
      <c r="A200" s="152" t="s">
        <v>1546</v>
      </c>
      <c r="B200" s="21" t="s">
        <v>213</v>
      </c>
      <c r="C200" s="22">
        <v>233.61966838000001</v>
      </c>
      <c r="D200" s="7" t="str">
        <f t="shared" si="24"/>
        <v>N/A</v>
      </c>
      <c r="E200" s="22">
        <v>230.45049155999999</v>
      </c>
      <c r="F200" s="7" t="str">
        <f t="shared" si="25"/>
        <v>N/A</v>
      </c>
      <c r="G200" s="22">
        <v>239.30597840999999</v>
      </c>
      <c r="H200" s="7" t="str">
        <f t="shared" si="26"/>
        <v>N/A</v>
      </c>
      <c r="I200" s="8">
        <v>-1.36</v>
      </c>
      <c r="J200" s="8">
        <v>3.843</v>
      </c>
      <c r="K200" s="25" t="s">
        <v>736</v>
      </c>
      <c r="L200" s="91" t="str">
        <f t="shared" si="27"/>
        <v>Yes</v>
      </c>
    </row>
    <row r="201" spans="1:12" x14ac:dyDescent="0.25">
      <c r="A201" s="152" t="s">
        <v>1547</v>
      </c>
      <c r="B201" s="21" t="s">
        <v>213</v>
      </c>
      <c r="C201" s="22">
        <v>246.18021227</v>
      </c>
      <c r="D201" s="7" t="str">
        <f t="shared" si="24"/>
        <v>N/A</v>
      </c>
      <c r="E201" s="22">
        <v>258.70969933999999</v>
      </c>
      <c r="F201" s="7" t="str">
        <f t="shared" si="25"/>
        <v>N/A</v>
      </c>
      <c r="G201" s="22">
        <v>263.45254437</v>
      </c>
      <c r="H201" s="7" t="str">
        <f t="shared" si="26"/>
        <v>N/A</v>
      </c>
      <c r="I201" s="8">
        <v>5.09</v>
      </c>
      <c r="J201" s="8">
        <v>1.833</v>
      </c>
      <c r="K201" s="25" t="s">
        <v>736</v>
      </c>
      <c r="L201" s="91" t="str">
        <f t="shared" si="27"/>
        <v>Yes</v>
      </c>
    </row>
    <row r="202" spans="1:12" x14ac:dyDescent="0.25">
      <c r="A202" s="152" t="s">
        <v>1548</v>
      </c>
      <c r="B202" s="21" t="s">
        <v>213</v>
      </c>
      <c r="C202" s="22">
        <v>23.718714769000002</v>
      </c>
      <c r="D202" s="7" t="str">
        <f t="shared" si="24"/>
        <v>N/A</v>
      </c>
      <c r="E202" s="22">
        <v>22.738842975000001</v>
      </c>
      <c r="F202" s="7" t="str">
        <f t="shared" si="25"/>
        <v>N/A</v>
      </c>
      <c r="G202" s="22">
        <v>23.319314641999998</v>
      </c>
      <c r="H202" s="7" t="str">
        <f t="shared" si="26"/>
        <v>N/A</v>
      </c>
      <c r="I202" s="8">
        <v>-4.13</v>
      </c>
      <c r="J202" s="8">
        <v>2.5529999999999999</v>
      </c>
      <c r="K202" s="25" t="s">
        <v>736</v>
      </c>
      <c r="L202" s="91" t="str">
        <f t="shared" si="27"/>
        <v>Yes</v>
      </c>
    </row>
    <row r="203" spans="1:12" x14ac:dyDescent="0.25">
      <c r="A203" s="152" t="s">
        <v>1549</v>
      </c>
      <c r="B203" s="21" t="s">
        <v>213</v>
      </c>
      <c r="C203" s="22">
        <v>26.607843137</v>
      </c>
      <c r="D203" s="7" t="str">
        <f t="shared" si="24"/>
        <v>N/A</v>
      </c>
      <c r="E203" s="22">
        <v>13.5</v>
      </c>
      <c r="F203" s="7" t="str">
        <f t="shared" si="25"/>
        <v>N/A</v>
      </c>
      <c r="G203" s="22">
        <v>9.75</v>
      </c>
      <c r="H203" s="7" t="str">
        <f t="shared" si="26"/>
        <v>N/A</v>
      </c>
      <c r="I203" s="8">
        <v>-49.3</v>
      </c>
      <c r="J203" s="8">
        <v>-27.8</v>
      </c>
      <c r="K203" s="25" t="s">
        <v>736</v>
      </c>
      <c r="L203" s="91" t="str">
        <f t="shared" si="27"/>
        <v>Yes</v>
      </c>
    </row>
    <row r="204" spans="1:12" x14ac:dyDescent="0.25">
      <c r="A204" s="148" t="s">
        <v>127</v>
      </c>
      <c r="B204" s="21" t="s">
        <v>213</v>
      </c>
      <c r="C204" s="22">
        <v>39</v>
      </c>
      <c r="D204" s="7" t="str">
        <f t="shared" ref="D204:D214" si="28">IF($B204="N/A","N/A",IF(C204&gt;10,"No",IF(C204&lt;-10,"No","Yes")))</f>
        <v>N/A</v>
      </c>
      <c r="E204" s="22">
        <v>28</v>
      </c>
      <c r="F204" s="7" t="str">
        <f t="shared" ref="F204:F214" si="29">IF($B204="N/A","N/A",IF(E204&gt;10,"No",IF(E204&lt;-10,"No","Yes")))</f>
        <v>N/A</v>
      </c>
      <c r="G204" s="22">
        <v>27</v>
      </c>
      <c r="H204" s="7" t="str">
        <f t="shared" ref="H204:H214" si="30">IF($B204="N/A","N/A",IF(G204&gt;10,"No",IF(G204&lt;-10,"No","Yes")))</f>
        <v>N/A</v>
      </c>
      <c r="I204" s="8">
        <v>-28.2</v>
      </c>
      <c r="J204" s="8">
        <v>-3.57</v>
      </c>
      <c r="K204" s="10" t="s">
        <v>213</v>
      </c>
      <c r="L204" s="91" t="str">
        <f t="shared" ref="L204:L214" si="31">IF(J204="Div by 0", "N/A", IF(K204="N/A","N/A", IF(J204&gt;VALUE(MID(K204,1,2)), "No", IF(J204&lt;-1*VALUE(MID(K204,1,2)), "No", "Yes"))))</f>
        <v>N/A</v>
      </c>
    </row>
    <row r="205" spans="1:12" x14ac:dyDescent="0.25">
      <c r="A205" s="148" t="s">
        <v>128</v>
      </c>
      <c r="B205" s="21" t="s">
        <v>213</v>
      </c>
      <c r="C205" s="22">
        <v>225</v>
      </c>
      <c r="D205" s="7" t="str">
        <f t="shared" si="28"/>
        <v>N/A</v>
      </c>
      <c r="E205" s="22">
        <v>195</v>
      </c>
      <c r="F205" s="7" t="str">
        <f t="shared" si="29"/>
        <v>N/A</v>
      </c>
      <c r="G205" s="22">
        <v>224</v>
      </c>
      <c r="H205" s="7" t="str">
        <f t="shared" si="30"/>
        <v>N/A</v>
      </c>
      <c r="I205" s="8">
        <v>-13.3</v>
      </c>
      <c r="J205" s="8">
        <v>14.87</v>
      </c>
      <c r="K205" s="10" t="s">
        <v>213</v>
      </c>
      <c r="L205" s="91" t="str">
        <f t="shared" si="31"/>
        <v>N/A</v>
      </c>
    </row>
    <row r="206" spans="1:12" ht="25" x14ac:dyDescent="0.25">
      <c r="A206" s="148" t="s">
        <v>1597</v>
      </c>
      <c r="B206" s="21" t="s">
        <v>213</v>
      </c>
      <c r="C206" s="22">
        <v>94</v>
      </c>
      <c r="D206" s="7" t="str">
        <f t="shared" si="28"/>
        <v>N/A</v>
      </c>
      <c r="E206" s="22">
        <v>66</v>
      </c>
      <c r="F206" s="7" t="str">
        <f t="shared" si="29"/>
        <v>N/A</v>
      </c>
      <c r="G206" s="22">
        <v>67</v>
      </c>
      <c r="H206" s="7" t="str">
        <f t="shared" si="30"/>
        <v>N/A</v>
      </c>
      <c r="I206" s="8">
        <v>-29.8</v>
      </c>
      <c r="J206" s="8">
        <v>1.5149999999999999</v>
      </c>
      <c r="K206" s="10" t="s">
        <v>213</v>
      </c>
      <c r="L206" s="91" t="str">
        <f t="shared" si="31"/>
        <v>N/A</v>
      </c>
    </row>
    <row r="207" spans="1:12" ht="25" x14ac:dyDescent="0.25">
      <c r="A207" s="148" t="s">
        <v>1550</v>
      </c>
      <c r="B207" s="21" t="s">
        <v>213</v>
      </c>
      <c r="C207" s="22">
        <v>674</v>
      </c>
      <c r="D207" s="7" t="str">
        <f t="shared" si="28"/>
        <v>N/A</v>
      </c>
      <c r="E207" s="22">
        <v>2921</v>
      </c>
      <c r="F207" s="7" t="str">
        <f t="shared" si="29"/>
        <v>N/A</v>
      </c>
      <c r="G207" s="22">
        <v>3160</v>
      </c>
      <c r="H207" s="7" t="str">
        <f t="shared" si="30"/>
        <v>N/A</v>
      </c>
      <c r="I207" s="8">
        <v>333.4</v>
      </c>
      <c r="J207" s="8">
        <v>8.1820000000000004</v>
      </c>
      <c r="K207" s="10" t="s">
        <v>213</v>
      </c>
      <c r="L207" s="91" t="str">
        <f t="shared" si="31"/>
        <v>N/A</v>
      </c>
    </row>
    <row r="208" spans="1:12" x14ac:dyDescent="0.25">
      <c r="A208" s="148" t="s">
        <v>1598</v>
      </c>
      <c r="B208" s="21" t="s">
        <v>213</v>
      </c>
      <c r="C208" s="22">
        <v>78</v>
      </c>
      <c r="D208" s="7" t="str">
        <f t="shared" si="28"/>
        <v>N/A</v>
      </c>
      <c r="E208" s="22">
        <v>80</v>
      </c>
      <c r="F208" s="7" t="str">
        <f t="shared" si="29"/>
        <v>N/A</v>
      </c>
      <c r="G208" s="22">
        <v>88</v>
      </c>
      <c r="H208" s="7" t="str">
        <f t="shared" si="30"/>
        <v>N/A</v>
      </c>
      <c r="I208" s="8">
        <v>2.5640000000000001</v>
      </c>
      <c r="J208" s="8">
        <v>10</v>
      </c>
      <c r="K208" s="10" t="s">
        <v>213</v>
      </c>
      <c r="L208" s="91" t="str">
        <f t="shared" si="31"/>
        <v>N/A</v>
      </c>
    </row>
    <row r="209" spans="1:12" x14ac:dyDescent="0.25">
      <c r="A209" s="148" t="s">
        <v>1599</v>
      </c>
      <c r="B209" s="21" t="s">
        <v>213</v>
      </c>
      <c r="C209" s="22">
        <v>914</v>
      </c>
      <c r="D209" s="7" t="str">
        <f t="shared" si="28"/>
        <v>N/A</v>
      </c>
      <c r="E209" s="22">
        <v>966</v>
      </c>
      <c r="F209" s="7" t="str">
        <f t="shared" si="29"/>
        <v>N/A</v>
      </c>
      <c r="G209" s="22">
        <v>1190</v>
      </c>
      <c r="H209" s="7" t="str">
        <f t="shared" si="30"/>
        <v>N/A</v>
      </c>
      <c r="I209" s="8">
        <v>5.6890000000000001</v>
      </c>
      <c r="J209" s="8">
        <v>23.19</v>
      </c>
      <c r="K209" s="10" t="s">
        <v>213</v>
      </c>
      <c r="L209" s="91" t="str">
        <f t="shared" si="31"/>
        <v>N/A</v>
      </c>
    </row>
    <row r="210" spans="1:12" x14ac:dyDescent="0.25">
      <c r="A210" s="148" t="s">
        <v>125</v>
      </c>
      <c r="B210" s="21" t="s">
        <v>213</v>
      </c>
      <c r="C210" s="26">
        <v>4215388</v>
      </c>
      <c r="D210" s="7" t="str">
        <f t="shared" si="28"/>
        <v>N/A</v>
      </c>
      <c r="E210" s="26">
        <v>5609364</v>
      </c>
      <c r="F210" s="7" t="str">
        <f t="shared" si="29"/>
        <v>N/A</v>
      </c>
      <c r="G210" s="26">
        <v>8553697</v>
      </c>
      <c r="H210" s="7" t="str">
        <f t="shared" si="30"/>
        <v>N/A</v>
      </c>
      <c r="I210" s="8">
        <v>33.07</v>
      </c>
      <c r="J210" s="8">
        <v>52.49</v>
      </c>
      <c r="K210" s="10" t="s">
        <v>213</v>
      </c>
      <c r="L210" s="91" t="str">
        <f t="shared" si="31"/>
        <v>N/A</v>
      </c>
    </row>
    <row r="211" spans="1:12" x14ac:dyDescent="0.25">
      <c r="A211" s="148" t="s">
        <v>1600</v>
      </c>
      <c r="B211" s="21" t="s">
        <v>213</v>
      </c>
      <c r="C211" s="26">
        <v>3238943</v>
      </c>
      <c r="D211" s="7" t="str">
        <f t="shared" si="28"/>
        <v>N/A</v>
      </c>
      <c r="E211" s="26">
        <v>2100523</v>
      </c>
      <c r="F211" s="7" t="str">
        <f t="shared" si="29"/>
        <v>N/A</v>
      </c>
      <c r="G211" s="26">
        <v>5087887</v>
      </c>
      <c r="H211" s="7" t="str">
        <f t="shared" si="30"/>
        <v>N/A</v>
      </c>
      <c r="I211" s="8">
        <v>-35.1</v>
      </c>
      <c r="J211" s="8">
        <v>142.19999999999999</v>
      </c>
      <c r="K211" s="10" t="s">
        <v>213</v>
      </c>
      <c r="L211" s="91" t="str">
        <f t="shared" si="31"/>
        <v>N/A</v>
      </c>
    </row>
    <row r="212" spans="1:12" x14ac:dyDescent="0.25">
      <c r="A212" s="148" t="s">
        <v>1551</v>
      </c>
      <c r="B212" s="21" t="s">
        <v>213</v>
      </c>
      <c r="C212" s="26">
        <v>371658</v>
      </c>
      <c r="D212" s="7" t="str">
        <f t="shared" si="28"/>
        <v>N/A</v>
      </c>
      <c r="E212" s="26">
        <v>426006</v>
      </c>
      <c r="F212" s="7" t="str">
        <f t="shared" si="29"/>
        <v>N/A</v>
      </c>
      <c r="G212" s="26">
        <v>367414</v>
      </c>
      <c r="H212" s="7" t="str">
        <f t="shared" si="30"/>
        <v>N/A</v>
      </c>
      <c r="I212" s="8">
        <v>14.62</v>
      </c>
      <c r="J212" s="8">
        <v>-13.8</v>
      </c>
      <c r="K212" s="10" t="s">
        <v>213</v>
      </c>
      <c r="L212" s="91" t="str">
        <f t="shared" si="31"/>
        <v>N/A</v>
      </c>
    </row>
    <row r="213" spans="1:12" x14ac:dyDescent="0.25">
      <c r="A213" s="148" t="s">
        <v>1601</v>
      </c>
      <c r="B213" s="21" t="s">
        <v>213</v>
      </c>
      <c r="C213" s="26">
        <v>2693705</v>
      </c>
      <c r="D213" s="7" t="str">
        <f t="shared" si="28"/>
        <v>N/A</v>
      </c>
      <c r="E213" s="26">
        <v>3407805</v>
      </c>
      <c r="F213" s="7" t="str">
        <f t="shared" si="29"/>
        <v>N/A</v>
      </c>
      <c r="G213" s="26">
        <v>3361456</v>
      </c>
      <c r="H213" s="7" t="str">
        <f t="shared" si="30"/>
        <v>N/A</v>
      </c>
      <c r="I213" s="8">
        <v>26.51</v>
      </c>
      <c r="J213" s="8">
        <v>-1.36</v>
      </c>
      <c r="K213" s="10" t="s">
        <v>213</v>
      </c>
      <c r="L213" s="91" t="str">
        <f t="shared" si="31"/>
        <v>N/A</v>
      </c>
    </row>
    <row r="214" spans="1:12" x14ac:dyDescent="0.25">
      <c r="A214" s="152" t="s">
        <v>1602</v>
      </c>
      <c r="B214" s="21" t="s">
        <v>213</v>
      </c>
      <c r="C214" s="26">
        <v>703023</v>
      </c>
      <c r="D214" s="7" t="str">
        <f t="shared" si="28"/>
        <v>N/A</v>
      </c>
      <c r="E214" s="26">
        <v>788121</v>
      </c>
      <c r="F214" s="7" t="str">
        <f t="shared" si="29"/>
        <v>N/A</v>
      </c>
      <c r="G214" s="26">
        <v>937005</v>
      </c>
      <c r="H214" s="7" t="str">
        <f t="shared" si="30"/>
        <v>N/A</v>
      </c>
      <c r="I214" s="8">
        <v>12.1</v>
      </c>
      <c r="J214" s="8">
        <v>18.89</v>
      </c>
      <c r="K214" s="10" t="s">
        <v>213</v>
      </c>
      <c r="L214" s="91" t="str">
        <f t="shared" si="31"/>
        <v>N/A</v>
      </c>
    </row>
    <row r="215" spans="1:12" ht="25" x14ac:dyDescent="0.25">
      <c r="A215" s="148" t="s">
        <v>1365</v>
      </c>
      <c r="B215" s="21" t="s">
        <v>213</v>
      </c>
      <c r="C215" s="26">
        <v>15320462</v>
      </c>
      <c r="D215" s="7" t="str">
        <f t="shared" ref="D215:D229" si="32">IF($B215="N/A","N/A",IF(C215&gt;10,"No",IF(C215&lt;-10,"No","Yes")))</f>
        <v>N/A</v>
      </c>
      <c r="E215" s="26">
        <v>3325735</v>
      </c>
      <c r="F215" s="7" t="str">
        <f t="shared" ref="F215:F229" si="33">IF($B215="N/A","N/A",IF(E215&gt;10,"No",IF(E215&lt;-10,"No","Yes")))</f>
        <v>N/A</v>
      </c>
      <c r="G215" s="26">
        <v>2024073</v>
      </c>
      <c r="H215" s="7" t="str">
        <f t="shared" ref="H215:H229" si="34">IF($B215="N/A","N/A",IF(G215&gt;10,"No",IF(G215&lt;-10,"No","Yes")))</f>
        <v>N/A</v>
      </c>
      <c r="I215" s="8">
        <v>-78.3</v>
      </c>
      <c r="J215" s="8">
        <v>-39.1</v>
      </c>
      <c r="K215" s="25" t="s">
        <v>736</v>
      </c>
      <c r="L215" s="91" t="str">
        <f t="shared" ref="L215:L229" si="35">IF(J215="Div by 0", "N/A", IF(K215="N/A","N/A", IF(J215&gt;VALUE(MID(K215,1,2)), "No", IF(J215&lt;-1*VALUE(MID(K215,1,2)), "No", "Yes"))))</f>
        <v>No</v>
      </c>
    </row>
    <row r="216" spans="1:12" x14ac:dyDescent="0.25">
      <c r="A216" s="148" t="s">
        <v>647</v>
      </c>
      <c r="B216" s="21" t="s">
        <v>213</v>
      </c>
      <c r="C216" s="22">
        <v>70744</v>
      </c>
      <c r="D216" s="7" t="str">
        <f t="shared" si="32"/>
        <v>N/A</v>
      </c>
      <c r="E216" s="22">
        <v>14152</v>
      </c>
      <c r="F216" s="7" t="str">
        <f t="shared" si="33"/>
        <v>N/A</v>
      </c>
      <c r="G216" s="22">
        <v>9047</v>
      </c>
      <c r="H216" s="7" t="str">
        <f t="shared" si="34"/>
        <v>N/A</v>
      </c>
      <c r="I216" s="8">
        <v>-80</v>
      </c>
      <c r="J216" s="8">
        <v>-36.1</v>
      </c>
      <c r="K216" s="25" t="s">
        <v>736</v>
      </c>
      <c r="L216" s="91" t="str">
        <f t="shared" si="35"/>
        <v>No</v>
      </c>
    </row>
    <row r="217" spans="1:12" x14ac:dyDescent="0.25">
      <c r="A217" s="148" t="s">
        <v>1366</v>
      </c>
      <c r="B217" s="21" t="s">
        <v>213</v>
      </c>
      <c r="C217" s="26">
        <v>216.56199819</v>
      </c>
      <c r="D217" s="7" t="str">
        <f t="shared" si="32"/>
        <v>N/A</v>
      </c>
      <c r="E217" s="26">
        <v>235.00105991999999</v>
      </c>
      <c r="F217" s="7" t="str">
        <f t="shared" si="33"/>
        <v>N/A</v>
      </c>
      <c r="G217" s="26">
        <v>223.72863932999999</v>
      </c>
      <c r="H217" s="7" t="str">
        <f t="shared" si="34"/>
        <v>N/A</v>
      </c>
      <c r="I217" s="8">
        <v>8.5139999999999993</v>
      </c>
      <c r="J217" s="8">
        <v>-4.8</v>
      </c>
      <c r="K217" s="25" t="s">
        <v>736</v>
      </c>
      <c r="L217" s="91" t="str">
        <f t="shared" si="35"/>
        <v>Yes</v>
      </c>
    </row>
    <row r="218" spans="1:12" ht="25" x14ac:dyDescent="0.25">
      <c r="A218" s="148" t="s">
        <v>1367</v>
      </c>
      <c r="B218" s="21" t="s">
        <v>213</v>
      </c>
      <c r="C218" s="26">
        <v>48823731</v>
      </c>
      <c r="D218" s="7" t="str">
        <f t="shared" si="32"/>
        <v>N/A</v>
      </c>
      <c r="E218" s="26">
        <v>4371228</v>
      </c>
      <c r="F218" s="7" t="str">
        <f t="shared" si="33"/>
        <v>N/A</v>
      </c>
      <c r="G218" s="26">
        <v>3935434</v>
      </c>
      <c r="H218" s="7" t="str">
        <f t="shared" si="34"/>
        <v>N/A</v>
      </c>
      <c r="I218" s="8">
        <v>-91</v>
      </c>
      <c r="J218" s="8">
        <v>-9.9700000000000006</v>
      </c>
      <c r="K218" s="25" t="s">
        <v>736</v>
      </c>
      <c r="L218" s="91" t="str">
        <f t="shared" si="35"/>
        <v>Yes</v>
      </c>
    </row>
    <row r="219" spans="1:12" x14ac:dyDescent="0.25">
      <c r="A219" s="148" t="s">
        <v>514</v>
      </c>
      <c r="B219" s="21" t="s">
        <v>213</v>
      </c>
      <c r="C219" s="22">
        <v>143064</v>
      </c>
      <c r="D219" s="7" t="str">
        <f t="shared" si="32"/>
        <v>N/A</v>
      </c>
      <c r="E219" s="22">
        <v>14661</v>
      </c>
      <c r="F219" s="7" t="str">
        <f t="shared" si="33"/>
        <v>N/A</v>
      </c>
      <c r="G219" s="22">
        <v>12200</v>
      </c>
      <c r="H219" s="7" t="str">
        <f t="shared" si="34"/>
        <v>N/A</v>
      </c>
      <c r="I219" s="8">
        <v>-89.8</v>
      </c>
      <c r="J219" s="8">
        <v>-16.8</v>
      </c>
      <c r="K219" s="25" t="s">
        <v>736</v>
      </c>
      <c r="L219" s="91" t="str">
        <f t="shared" si="35"/>
        <v>Yes</v>
      </c>
    </row>
    <row r="220" spans="1:12" x14ac:dyDescent="0.25">
      <c r="A220" s="148" t="s">
        <v>1368</v>
      </c>
      <c r="B220" s="21" t="s">
        <v>213</v>
      </c>
      <c r="C220" s="26">
        <v>341.27195520999999</v>
      </c>
      <c r="D220" s="7" t="str">
        <f t="shared" si="32"/>
        <v>N/A</v>
      </c>
      <c r="E220" s="26">
        <v>298.15346839</v>
      </c>
      <c r="F220" s="7" t="str">
        <f t="shared" si="33"/>
        <v>N/A</v>
      </c>
      <c r="G220" s="26">
        <v>322.57655738</v>
      </c>
      <c r="H220" s="7" t="str">
        <f t="shared" si="34"/>
        <v>N/A</v>
      </c>
      <c r="I220" s="8">
        <v>-12.6</v>
      </c>
      <c r="J220" s="8">
        <v>8.1910000000000007</v>
      </c>
      <c r="K220" s="25" t="s">
        <v>736</v>
      </c>
      <c r="L220" s="91" t="str">
        <f t="shared" si="35"/>
        <v>Yes</v>
      </c>
    </row>
    <row r="221" spans="1:12" ht="25" x14ac:dyDescent="0.25">
      <c r="A221" s="148" t="s">
        <v>1369</v>
      </c>
      <c r="B221" s="21" t="s">
        <v>213</v>
      </c>
      <c r="C221" s="26">
        <v>71703305</v>
      </c>
      <c r="D221" s="7" t="str">
        <f t="shared" si="32"/>
        <v>N/A</v>
      </c>
      <c r="E221" s="26">
        <v>9409121</v>
      </c>
      <c r="F221" s="7" t="str">
        <f t="shared" si="33"/>
        <v>N/A</v>
      </c>
      <c r="G221" s="26">
        <v>10109736</v>
      </c>
      <c r="H221" s="7" t="str">
        <f t="shared" si="34"/>
        <v>N/A</v>
      </c>
      <c r="I221" s="8">
        <v>-86.9</v>
      </c>
      <c r="J221" s="8">
        <v>7.4459999999999997</v>
      </c>
      <c r="K221" s="25" t="s">
        <v>736</v>
      </c>
      <c r="L221" s="91" t="str">
        <f t="shared" si="35"/>
        <v>Yes</v>
      </c>
    </row>
    <row r="222" spans="1:12" x14ac:dyDescent="0.25">
      <c r="A222" s="148" t="s">
        <v>515</v>
      </c>
      <c r="B222" s="21" t="s">
        <v>213</v>
      </c>
      <c r="C222" s="22">
        <v>111227</v>
      </c>
      <c r="D222" s="7" t="str">
        <f t="shared" si="32"/>
        <v>N/A</v>
      </c>
      <c r="E222" s="22">
        <v>17205</v>
      </c>
      <c r="F222" s="7" t="str">
        <f t="shared" si="33"/>
        <v>N/A</v>
      </c>
      <c r="G222" s="22">
        <v>17343</v>
      </c>
      <c r="H222" s="7" t="str">
        <f t="shared" si="34"/>
        <v>N/A</v>
      </c>
      <c r="I222" s="8">
        <v>-84.5</v>
      </c>
      <c r="J222" s="8">
        <v>0.80210000000000004</v>
      </c>
      <c r="K222" s="25" t="s">
        <v>736</v>
      </c>
      <c r="L222" s="91" t="str">
        <f t="shared" si="35"/>
        <v>Yes</v>
      </c>
    </row>
    <row r="223" spans="1:12" ht="25" x14ac:dyDescent="0.25">
      <c r="A223" s="148" t="s">
        <v>1370</v>
      </c>
      <c r="B223" s="21" t="s">
        <v>213</v>
      </c>
      <c r="C223" s="26">
        <v>644.65736736999997</v>
      </c>
      <c r="D223" s="7" t="str">
        <f t="shared" si="32"/>
        <v>N/A</v>
      </c>
      <c r="E223" s="26">
        <v>546.88294100999997</v>
      </c>
      <c r="F223" s="7" t="str">
        <f t="shared" si="33"/>
        <v>N/A</v>
      </c>
      <c r="G223" s="26">
        <v>582.92890503000001</v>
      </c>
      <c r="H223" s="7" t="str">
        <f t="shared" si="34"/>
        <v>N/A</v>
      </c>
      <c r="I223" s="8">
        <v>-15.2</v>
      </c>
      <c r="J223" s="8">
        <v>6.5910000000000002</v>
      </c>
      <c r="K223" s="25" t="s">
        <v>736</v>
      </c>
      <c r="L223" s="91" t="str">
        <f t="shared" si="35"/>
        <v>Yes</v>
      </c>
    </row>
    <row r="224" spans="1:12" ht="25" x14ac:dyDescent="0.25">
      <c r="A224" s="148" t="s">
        <v>1371</v>
      </c>
      <c r="B224" s="21" t="s">
        <v>213</v>
      </c>
      <c r="C224" s="26">
        <v>2646</v>
      </c>
      <c r="D224" s="7" t="str">
        <f t="shared" si="32"/>
        <v>N/A</v>
      </c>
      <c r="E224" s="26">
        <v>0</v>
      </c>
      <c r="F224" s="7" t="str">
        <f t="shared" si="33"/>
        <v>N/A</v>
      </c>
      <c r="G224" s="26">
        <v>2127</v>
      </c>
      <c r="H224" s="7" t="str">
        <f t="shared" si="34"/>
        <v>N/A</v>
      </c>
      <c r="I224" s="8">
        <v>-100</v>
      </c>
      <c r="J224" s="8" t="s">
        <v>1747</v>
      </c>
      <c r="K224" s="25" t="s">
        <v>736</v>
      </c>
      <c r="L224" s="91" t="str">
        <f t="shared" si="35"/>
        <v>N/A</v>
      </c>
    </row>
    <row r="225" spans="1:12" x14ac:dyDescent="0.25">
      <c r="A225" s="148" t="s">
        <v>516</v>
      </c>
      <c r="B225" s="21" t="s">
        <v>213</v>
      </c>
      <c r="C225" s="22">
        <v>11</v>
      </c>
      <c r="D225" s="7" t="str">
        <f t="shared" si="32"/>
        <v>N/A</v>
      </c>
      <c r="E225" s="22">
        <v>0</v>
      </c>
      <c r="F225" s="7" t="str">
        <f t="shared" si="33"/>
        <v>N/A</v>
      </c>
      <c r="G225" s="22">
        <v>11</v>
      </c>
      <c r="H225" s="7" t="str">
        <f t="shared" si="34"/>
        <v>N/A</v>
      </c>
      <c r="I225" s="8">
        <v>-100</v>
      </c>
      <c r="J225" s="8" t="s">
        <v>1747</v>
      </c>
      <c r="K225" s="25" t="s">
        <v>736</v>
      </c>
      <c r="L225" s="91" t="str">
        <f t="shared" si="35"/>
        <v>N/A</v>
      </c>
    </row>
    <row r="226" spans="1:12" x14ac:dyDescent="0.25">
      <c r="A226" s="148" t="s">
        <v>1372</v>
      </c>
      <c r="B226" s="21" t="s">
        <v>213</v>
      </c>
      <c r="C226" s="26">
        <v>378</v>
      </c>
      <c r="D226" s="7" t="str">
        <f t="shared" si="32"/>
        <v>N/A</v>
      </c>
      <c r="E226" s="26" t="s">
        <v>1747</v>
      </c>
      <c r="F226" s="7" t="str">
        <f t="shared" si="33"/>
        <v>N/A</v>
      </c>
      <c r="G226" s="26">
        <v>425.4</v>
      </c>
      <c r="H226" s="7" t="str">
        <f t="shared" si="34"/>
        <v>N/A</v>
      </c>
      <c r="I226" s="8" t="s">
        <v>1747</v>
      </c>
      <c r="J226" s="8" t="s">
        <v>1747</v>
      </c>
      <c r="K226" s="25" t="s">
        <v>736</v>
      </c>
      <c r="L226" s="91" t="str">
        <f t="shared" si="35"/>
        <v>N/A</v>
      </c>
    </row>
    <row r="227" spans="1:12" ht="25" x14ac:dyDescent="0.25">
      <c r="A227" s="148" t="s">
        <v>1373</v>
      </c>
      <c r="B227" s="21" t="s">
        <v>213</v>
      </c>
      <c r="C227" s="26">
        <v>1955563676</v>
      </c>
      <c r="D227" s="7" t="str">
        <f t="shared" si="32"/>
        <v>N/A</v>
      </c>
      <c r="E227" s="26">
        <v>1705795229</v>
      </c>
      <c r="F227" s="7" t="str">
        <f t="shared" si="33"/>
        <v>N/A</v>
      </c>
      <c r="G227" s="26">
        <v>1753467840</v>
      </c>
      <c r="H227" s="7" t="str">
        <f t="shared" si="34"/>
        <v>N/A</v>
      </c>
      <c r="I227" s="8">
        <v>-12.8</v>
      </c>
      <c r="J227" s="8">
        <v>2.7949999999999999</v>
      </c>
      <c r="K227" s="25" t="s">
        <v>736</v>
      </c>
      <c r="L227" s="91" t="str">
        <f t="shared" si="35"/>
        <v>Yes</v>
      </c>
    </row>
    <row r="228" spans="1:12" ht="25" x14ac:dyDescent="0.25">
      <c r="A228" s="148" t="s">
        <v>517</v>
      </c>
      <c r="B228" s="21" t="s">
        <v>213</v>
      </c>
      <c r="C228" s="22">
        <v>118330</v>
      </c>
      <c r="D228" s="7" t="str">
        <f t="shared" si="32"/>
        <v>N/A</v>
      </c>
      <c r="E228" s="22">
        <v>105937</v>
      </c>
      <c r="F228" s="7" t="str">
        <f t="shared" si="33"/>
        <v>N/A</v>
      </c>
      <c r="G228" s="22">
        <v>109549</v>
      </c>
      <c r="H228" s="7" t="str">
        <f t="shared" si="34"/>
        <v>N/A</v>
      </c>
      <c r="I228" s="8">
        <v>-10.5</v>
      </c>
      <c r="J228" s="8">
        <v>3.41</v>
      </c>
      <c r="K228" s="25" t="s">
        <v>736</v>
      </c>
      <c r="L228" s="91" t="str">
        <f t="shared" si="35"/>
        <v>Yes</v>
      </c>
    </row>
    <row r="229" spans="1:12" ht="25" x14ac:dyDescent="0.25">
      <c r="A229" s="148" t="s">
        <v>1374</v>
      </c>
      <c r="B229" s="21" t="s">
        <v>213</v>
      </c>
      <c r="C229" s="26">
        <v>16526.355750999999</v>
      </c>
      <c r="D229" s="7" t="str">
        <f t="shared" si="32"/>
        <v>N/A</v>
      </c>
      <c r="E229" s="26">
        <v>16101.977864</v>
      </c>
      <c r="F229" s="7" t="str">
        <f t="shared" si="33"/>
        <v>N/A</v>
      </c>
      <c r="G229" s="26">
        <v>16006.242321</v>
      </c>
      <c r="H229" s="7" t="str">
        <f t="shared" si="34"/>
        <v>N/A</v>
      </c>
      <c r="I229" s="8">
        <v>-2.57</v>
      </c>
      <c r="J229" s="8">
        <v>-0.59499999999999997</v>
      </c>
      <c r="K229" s="25" t="s">
        <v>736</v>
      </c>
      <c r="L229" s="91" t="str">
        <f t="shared" si="35"/>
        <v>Yes</v>
      </c>
    </row>
    <row r="230" spans="1:12" x14ac:dyDescent="0.25">
      <c r="A230" s="122" t="s">
        <v>1375</v>
      </c>
      <c r="B230" s="21" t="s">
        <v>213</v>
      </c>
      <c r="C230" s="10">
        <v>2652939495</v>
      </c>
      <c r="D230" s="7" t="str">
        <f t="shared" ref="D230:D253" si="36">IF($B230="N/A","N/A",IF(C230&gt;10,"No",IF(C230&lt;-10,"No","Yes")))</f>
        <v>N/A</v>
      </c>
      <c r="E230" s="10">
        <v>2310643104</v>
      </c>
      <c r="F230" s="7" t="str">
        <f t="shared" ref="F230:F253" si="37">IF($B230="N/A","N/A",IF(E230&gt;10,"No",IF(E230&lt;-10,"No","Yes")))</f>
        <v>N/A</v>
      </c>
      <c r="G230" s="10">
        <v>2488175229</v>
      </c>
      <c r="H230" s="7" t="str">
        <f t="shared" ref="H230:H253" si="38">IF($B230="N/A","N/A",IF(G230&gt;10,"No",IF(G230&lt;-10,"No","Yes")))</f>
        <v>N/A</v>
      </c>
      <c r="I230" s="8">
        <v>-12.9</v>
      </c>
      <c r="J230" s="8">
        <v>7.6829999999999998</v>
      </c>
      <c r="K230" s="25" t="s">
        <v>736</v>
      </c>
      <c r="L230" s="91" t="str">
        <f t="shared" ref="L230:L253" si="39">IF(J230="Div by 0", "N/A", IF(K230="N/A","N/A", IF(J230&gt;VALUE(MID(K230,1,2)), "No", IF(J230&lt;-1*VALUE(MID(K230,1,2)), "No", "Yes"))))</f>
        <v>Yes</v>
      </c>
    </row>
    <row r="231" spans="1:12" x14ac:dyDescent="0.25">
      <c r="A231" s="122" t="s">
        <v>1552</v>
      </c>
      <c r="B231" s="21" t="s">
        <v>213</v>
      </c>
      <c r="C231" s="1">
        <v>157797</v>
      </c>
      <c r="D231" s="1" t="str">
        <f t="shared" si="36"/>
        <v>N/A</v>
      </c>
      <c r="E231" s="1">
        <v>121633</v>
      </c>
      <c r="F231" s="1" t="str">
        <f t="shared" si="37"/>
        <v>N/A</v>
      </c>
      <c r="G231" s="1">
        <v>128293</v>
      </c>
      <c r="H231" s="7" t="str">
        <f t="shared" si="38"/>
        <v>N/A</v>
      </c>
      <c r="I231" s="8">
        <v>-22.9</v>
      </c>
      <c r="J231" s="8">
        <v>5.4749999999999996</v>
      </c>
      <c r="K231" s="25" t="s">
        <v>736</v>
      </c>
      <c r="L231" s="91" t="str">
        <f t="shared" si="39"/>
        <v>Yes</v>
      </c>
    </row>
    <row r="232" spans="1:12" x14ac:dyDescent="0.25">
      <c r="A232" s="122" t="s">
        <v>1553</v>
      </c>
      <c r="B232" s="21" t="s">
        <v>213</v>
      </c>
      <c r="C232" s="10">
        <v>16812.356983999998</v>
      </c>
      <c r="D232" s="7" t="str">
        <f t="shared" si="36"/>
        <v>N/A</v>
      </c>
      <c r="E232" s="10">
        <v>18996.843817000001</v>
      </c>
      <c r="F232" s="7" t="str">
        <f t="shared" si="37"/>
        <v>N/A</v>
      </c>
      <c r="G232" s="10">
        <v>19394.473814000001</v>
      </c>
      <c r="H232" s="7" t="str">
        <f t="shared" si="38"/>
        <v>N/A</v>
      </c>
      <c r="I232" s="8">
        <v>12.99</v>
      </c>
      <c r="J232" s="8">
        <v>2.093</v>
      </c>
      <c r="K232" s="25" t="s">
        <v>736</v>
      </c>
      <c r="L232" s="91" t="str">
        <f t="shared" si="39"/>
        <v>Yes</v>
      </c>
    </row>
    <row r="233" spans="1:12" x14ac:dyDescent="0.25">
      <c r="A233" s="153" t="s">
        <v>1554</v>
      </c>
      <c r="B233" s="21" t="s">
        <v>213</v>
      </c>
      <c r="C233" s="10">
        <v>10157.793358000001</v>
      </c>
      <c r="D233" s="7" t="str">
        <f t="shared" si="36"/>
        <v>N/A</v>
      </c>
      <c r="E233" s="10">
        <v>9251.9428877999999</v>
      </c>
      <c r="F233" s="7" t="str">
        <f t="shared" si="37"/>
        <v>N/A</v>
      </c>
      <c r="G233" s="10">
        <v>9279.1421014999996</v>
      </c>
      <c r="H233" s="7" t="str">
        <f t="shared" si="38"/>
        <v>N/A</v>
      </c>
      <c r="I233" s="8">
        <v>-8.92</v>
      </c>
      <c r="J233" s="8">
        <v>0.29399999999999998</v>
      </c>
      <c r="K233" s="25" t="s">
        <v>736</v>
      </c>
      <c r="L233" s="91" t="str">
        <f t="shared" si="39"/>
        <v>Yes</v>
      </c>
    </row>
    <row r="234" spans="1:12" x14ac:dyDescent="0.25">
      <c r="A234" s="153" t="s">
        <v>1555</v>
      </c>
      <c r="B234" s="21" t="s">
        <v>213</v>
      </c>
      <c r="C234" s="10">
        <v>22943.570259</v>
      </c>
      <c r="D234" s="7" t="str">
        <f t="shared" si="36"/>
        <v>N/A</v>
      </c>
      <c r="E234" s="10">
        <v>26153.937502000001</v>
      </c>
      <c r="F234" s="7" t="str">
        <f t="shared" si="37"/>
        <v>N/A</v>
      </c>
      <c r="G234" s="10">
        <v>26318.110333000001</v>
      </c>
      <c r="H234" s="7" t="str">
        <f t="shared" si="38"/>
        <v>N/A</v>
      </c>
      <c r="I234" s="8">
        <v>13.99</v>
      </c>
      <c r="J234" s="8">
        <v>0.62770000000000004</v>
      </c>
      <c r="K234" s="25" t="s">
        <v>736</v>
      </c>
      <c r="L234" s="91" t="str">
        <f t="shared" si="39"/>
        <v>Yes</v>
      </c>
    </row>
    <row r="235" spans="1:12" x14ac:dyDescent="0.25">
      <c r="A235" s="153" t="s">
        <v>1556</v>
      </c>
      <c r="B235" s="21" t="s">
        <v>213</v>
      </c>
      <c r="C235" s="10">
        <v>10901.661204</v>
      </c>
      <c r="D235" s="7" t="str">
        <f t="shared" si="36"/>
        <v>N/A</v>
      </c>
      <c r="E235" s="10">
        <v>25910.243863</v>
      </c>
      <c r="F235" s="7" t="str">
        <f t="shared" si="37"/>
        <v>N/A</v>
      </c>
      <c r="G235" s="10">
        <v>25572.972150000001</v>
      </c>
      <c r="H235" s="7" t="str">
        <f t="shared" si="38"/>
        <v>N/A</v>
      </c>
      <c r="I235" s="8">
        <v>137.69999999999999</v>
      </c>
      <c r="J235" s="8">
        <v>-1.3</v>
      </c>
      <c r="K235" s="25" t="s">
        <v>736</v>
      </c>
      <c r="L235" s="91" t="str">
        <f t="shared" si="39"/>
        <v>Yes</v>
      </c>
    </row>
    <row r="236" spans="1:12" x14ac:dyDescent="0.25">
      <c r="A236" s="153" t="s">
        <v>1557</v>
      </c>
      <c r="B236" s="21" t="s">
        <v>213</v>
      </c>
      <c r="C236" s="10">
        <v>1682.2087133</v>
      </c>
      <c r="D236" s="7" t="str">
        <f t="shared" si="36"/>
        <v>N/A</v>
      </c>
      <c r="E236" s="10">
        <v>1774.6454544999999</v>
      </c>
      <c r="F236" s="7" t="str">
        <f t="shared" si="37"/>
        <v>N/A</v>
      </c>
      <c r="G236" s="10">
        <v>2433.2857143000001</v>
      </c>
      <c r="H236" s="7" t="str">
        <f t="shared" si="38"/>
        <v>N/A</v>
      </c>
      <c r="I236" s="8">
        <v>5.4950000000000001</v>
      </c>
      <c r="J236" s="8">
        <v>37.11</v>
      </c>
      <c r="K236" s="25" t="s">
        <v>736</v>
      </c>
      <c r="L236" s="91" t="str">
        <f t="shared" si="39"/>
        <v>No</v>
      </c>
    </row>
    <row r="237" spans="1:12" x14ac:dyDescent="0.25">
      <c r="A237" s="148" t="s">
        <v>1558</v>
      </c>
      <c r="B237" s="21" t="s">
        <v>213</v>
      </c>
      <c r="C237" s="7">
        <v>8.5332622395000008</v>
      </c>
      <c r="D237" s="7" t="str">
        <f t="shared" si="36"/>
        <v>N/A</v>
      </c>
      <c r="E237" s="7">
        <v>17.872776244000001</v>
      </c>
      <c r="F237" s="7" t="str">
        <f t="shared" si="37"/>
        <v>N/A</v>
      </c>
      <c r="G237" s="7">
        <v>19.962748692000002</v>
      </c>
      <c r="H237" s="7" t="str">
        <f t="shared" si="38"/>
        <v>N/A</v>
      </c>
      <c r="I237" s="8">
        <v>109.4</v>
      </c>
      <c r="J237" s="8">
        <v>11.69</v>
      </c>
      <c r="K237" s="25" t="s">
        <v>736</v>
      </c>
      <c r="L237" s="91" t="str">
        <f t="shared" si="39"/>
        <v>Yes</v>
      </c>
    </row>
    <row r="238" spans="1:12" x14ac:dyDescent="0.25">
      <c r="A238" s="152" t="s">
        <v>1559</v>
      </c>
      <c r="B238" s="21" t="s">
        <v>213</v>
      </c>
      <c r="C238" s="7">
        <v>31.256353334</v>
      </c>
      <c r="D238" s="7" t="str">
        <f t="shared" si="36"/>
        <v>N/A</v>
      </c>
      <c r="E238" s="7">
        <v>32.058970514999999</v>
      </c>
      <c r="F238" s="7" t="str">
        <f t="shared" si="37"/>
        <v>N/A</v>
      </c>
      <c r="G238" s="7">
        <v>33.414312799000001</v>
      </c>
      <c r="H238" s="7" t="str">
        <f t="shared" si="38"/>
        <v>N/A</v>
      </c>
      <c r="I238" s="8">
        <v>2.5680000000000001</v>
      </c>
      <c r="J238" s="8">
        <v>4.2279999999999998</v>
      </c>
      <c r="K238" s="25" t="s">
        <v>736</v>
      </c>
      <c r="L238" s="91" t="str">
        <f t="shared" si="39"/>
        <v>Yes</v>
      </c>
    </row>
    <row r="239" spans="1:12" x14ac:dyDescent="0.25">
      <c r="A239" s="152" t="s">
        <v>1560</v>
      </c>
      <c r="B239" s="21" t="s">
        <v>213</v>
      </c>
      <c r="C239" s="7">
        <v>22.288757619999998</v>
      </c>
      <c r="D239" s="7" t="str">
        <f t="shared" si="36"/>
        <v>N/A</v>
      </c>
      <c r="E239" s="7">
        <v>25.204322005000002</v>
      </c>
      <c r="F239" s="7" t="str">
        <f t="shared" si="37"/>
        <v>N/A</v>
      </c>
      <c r="G239" s="7">
        <v>27.131822750000001</v>
      </c>
      <c r="H239" s="7" t="str">
        <f t="shared" si="38"/>
        <v>N/A</v>
      </c>
      <c r="I239" s="8">
        <v>13.08</v>
      </c>
      <c r="J239" s="8">
        <v>7.6479999999999997</v>
      </c>
      <c r="K239" s="25" t="s">
        <v>736</v>
      </c>
      <c r="L239" s="91" t="str">
        <f t="shared" si="39"/>
        <v>Yes</v>
      </c>
    </row>
    <row r="240" spans="1:12" x14ac:dyDescent="0.25">
      <c r="A240" s="152" t="s">
        <v>1561</v>
      </c>
      <c r="B240" s="21" t="s">
        <v>213</v>
      </c>
      <c r="C240" s="7">
        <v>0.5497053287</v>
      </c>
      <c r="D240" s="7" t="str">
        <f t="shared" si="36"/>
        <v>N/A</v>
      </c>
      <c r="E240" s="7">
        <v>0.99017923699999999</v>
      </c>
      <c r="F240" s="7" t="str">
        <f t="shared" si="37"/>
        <v>N/A</v>
      </c>
      <c r="G240" s="7">
        <v>1.417337404</v>
      </c>
      <c r="H240" s="7" t="str">
        <f t="shared" si="38"/>
        <v>N/A</v>
      </c>
      <c r="I240" s="8">
        <v>80.13</v>
      </c>
      <c r="J240" s="8">
        <v>43.14</v>
      </c>
      <c r="K240" s="25" t="s">
        <v>736</v>
      </c>
      <c r="L240" s="91" t="str">
        <f t="shared" si="39"/>
        <v>No</v>
      </c>
    </row>
    <row r="241" spans="1:12" x14ac:dyDescent="0.25">
      <c r="A241" s="152" t="s">
        <v>1562</v>
      </c>
      <c r="B241" s="21" t="s">
        <v>213</v>
      </c>
      <c r="C241" s="7">
        <v>0.4806053582</v>
      </c>
      <c r="D241" s="7" t="str">
        <f t="shared" si="36"/>
        <v>N/A</v>
      </c>
      <c r="E241" s="7">
        <v>0.17163899639999999</v>
      </c>
      <c r="F241" s="7" t="str">
        <f t="shared" si="37"/>
        <v>N/A</v>
      </c>
      <c r="G241" s="7">
        <v>5.3559814800000001E-2</v>
      </c>
      <c r="H241" s="7" t="str">
        <f t="shared" si="38"/>
        <v>N/A</v>
      </c>
      <c r="I241" s="8">
        <v>-64.3</v>
      </c>
      <c r="J241" s="8">
        <v>-68.8</v>
      </c>
      <c r="K241" s="25" t="s">
        <v>736</v>
      </c>
      <c r="L241" s="91" t="str">
        <f t="shared" si="39"/>
        <v>No</v>
      </c>
    </row>
    <row r="242" spans="1:12" x14ac:dyDescent="0.25">
      <c r="A242" s="122" t="s">
        <v>1387</v>
      </c>
      <c r="B242" s="21" t="s">
        <v>213</v>
      </c>
      <c r="C242" s="10">
        <v>1954878812</v>
      </c>
      <c r="D242" s="7" t="str">
        <f t="shared" si="36"/>
        <v>N/A</v>
      </c>
      <c r="E242" s="10">
        <v>1704894174</v>
      </c>
      <c r="F242" s="7" t="str">
        <f t="shared" si="37"/>
        <v>N/A</v>
      </c>
      <c r="G242" s="10">
        <v>1751910999</v>
      </c>
      <c r="H242" s="7" t="str">
        <f t="shared" si="38"/>
        <v>N/A</v>
      </c>
      <c r="I242" s="8">
        <v>-12.8</v>
      </c>
      <c r="J242" s="8">
        <v>2.758</v>
      </c>
      <c r="K242" s="25" t="s">
        <v>736</v>
      </c>
      <c r="L242" s="91" t="str">
        <f t="shared" si="39"/>
        <v>Yes</v>
      </c>
    </row>
    <row r="243" spans="1:12" x14ac:dyDescent="0.25">
      <c r="A243" s="122" t="s">
        <v>1563</v>
      </c>
      <c r="B243" s="21" t="s">
        <v>213</v>
      </c>
      <c r="C243" s="1">
        <v>118301</v>
      </c>
      <c r="D243" s="1" t="str">
        <f t="shared" si="36"/>
        <v>N/A</v>
      </c>
      <c r="E243" s="1">
        <v>105900</v>
      </c>
      <c r="F243" s="1" t="str">
        <f t="shared" si="37"/>
        <v>N/A</v>
      </c>
      <c r="G243" s="1">
        <v>109480</v>
      </c>
      <c r="H243" s="7" t="str">
        <f t="shared" si="38"/>
        <v>N/A</v>
      </c>
      <c r="I243" s="8">
        <v>-10.5</v>
      </c>
      <c r="J243" s="8">
        <v>3.3809999999999998</v>
      </c>
      <c r="K243" s="25" t="s">
        <v>736</v>
      </c>
      <c r="L243" s="91" t="str">
        <f t="shared" si="39"/>
        <v>Yes</v>
      </c>
    </row>
    <row r="244" spans="1:12" ht="25" x14ac:dyDescent="0.25">
      <c r="A244" s="122" t="s">
        <v>1564</v>
      </c>
      <c r="B244" s="21" t="s">
        <v>213</v>
      </c>
      <c r="C244" s="10">
        <v>16524.617814000001</v>
      </c>
      <c r="D244" s="7" t="str">
        <f t="shared" si="36"/>
        <v>N/A</v>
      </c>
      <c r="E244" s="10">
        <v>16099.095127000001</v>
      </c>
      <c r="F244" s="7" t="str">
        <f t="shared" si="37"/>
        <v>N/A</v>
      </c>
      <c r="G244" s="10">
        <v>16002.109965</v>
      </c>
      <c r="H244" s="7" t="str">
        <f t="shared" si="38"/>
        <v>N/A</v>
      </c>
      <c r="I244" s="8">
        <v>-2.58</v>
      </c>
      <c r="J244" s="8">
        <v>-0.60199999999999998</v>
      </c>
      <c r="K244" s="25" t="s">
        <v>736</v>
      </c>
      <c r="L244" s="91" t="str">
        <f t="shared" si="39"/>
        <v>Yes</v>
      </c>
    </row>
    <row r="245" spans="1:12" ht="25" x14ac:dyDescent="0.25">
      <c r="A245" s="153" t="s">
        <v>1565</v>
      </c>
      <c r="B245" s="21" t="s">
        <v>213</v>
      </c>
      <c r="C245" s="10">
        <v>10768.952717</v>
      </c>
      <c r="D245" s="7" t="str">
        <f t="shared" si="36"/>
        <v>N/A</v>
      </c>
      <c r="E245" s="10">
        <v>9271.6630265999993</v>
      </c>
      <c r="F245" s="7" t="str">
        <f t="shared" si="37"/>
        <v>N/A</v>
      </c>
      <c r="G245" s="10">
        <v>9260.7617494999995</v>
      </c>
      <c r="H245" s="7" t="str">
        <f t="shared" si="38"/>
        <v>N/A</v>
      </c>
      <c r="I245" s="8">
        <v>-13.9</v>
      </c>
      <c r="J245" s="8">
        <v>-0.11799999999999999</v>
      </c>
      <c r="K245" s="25" t="s">
        <v>736</v>
      </c>
      <c r="L245" s="91" t="str">
        <f t="shared" si="39"/>
        <v>Yes</v>
      </c>
    </row>
    <row r="246" spans="1:12" ht="25" x14ac:dyDescent="0.25">
      <c r="A246" s="153" t="s">
        <v>1566</v>
      </c>
      <c r="B246" s="21" t="s">
        <v>213</v>
      </c>
      <c r="C246" s="10">
        <v>22141.134866</v>
      </c>
      <c r="D246" s="7" t="str">
        <f t="shared" si="36"/>
        <v>N/A</v>
      </c>
      <c r="E246" s="10">
        <v>22443.665561999998</v>
      </c>
      <c r="F246" s="7" t="str">
        <f t="shared" si="37"/>
        <v>N/A</v>
      </c>
      <c r="G246" s="10">
        <v>22025.561414</v>
      </c>
      <c r="H246" s="7" t="str">
        <f t="shared" si="38"/>
        <v>N/A</v>
      </c>
      <c r="I246" s="8">
        <v>1.3660000000000001</v>
      </c>
      <c r="J246" s="8">
        <v>-1.86</v>
      </c>
      <c r="K246" s="25" t="s">
        <v>736</v>
      </c>
      <c r="L246" s="91" t="str">
        <f t="shared" si="39"/>
        <v>Yes</v>
      </c>
    </row>
    <row r="247" spans="1:12" ht="25" x14ac:dyDescent="0.25">
      <c r="A247" s="153" t="s">
        <v>1567</v>
      </c>
      <c r="B247" s="21" t="s">
        <v>213</v>
      </c>
      <c r="C247" s="10">
        <v>19096.376770999999</v>
      </c>
      <c r="D247" s="7" t="str">
        <f t="shared" si="36"/>
        <v>N/A</v>
      </c>
      <c r="E247" s="10">
        <v>19486.695531000001</v>
      </c>
      <c r="F247" s="7" t="str">
        <f t="shared" si="37"/>
        <v>N/A</v>
      </c>
      <c r="G247" s="10">
        <v>18084.194379</v>
      </c>
      <c r="H247" s="7" t="str">
        <f t="shared" si="38"/>
        <v>N/A</v>
      </c>
      <c r="I247" s="8">
        <v>2.044</v>
      </c>
      <c r="J247" s="8">
        <v>-7.2</v>
      </c>
      <c r="K247" s="25" t="s">
        <v>736</v>
      </c>
      <c r="L247" s="91" t="str">
        <f t="shared" si="39"/>
        <v>Yes</v>
      </c>
    </row>
    <row r="248" spans="1:12" ht="25" x14ac:dyDescent="0.25">
      <c r="A248" s="153" t="s">
        <v>1568</v>
      </c>
      <c r="B248" s="21" t="s">
        <v>213</v>
      </c>
      <c r="C248" s="10">
        <v>6830.7222222</v>
      </c>
      <c r="D248" s="7" t="str">
        <f t="shared" si="36"/>
        <v>N/A</v>
      </c>
      <c r="E248" s="10">
        <v>4553.2</v>
      </c>
      <c r="F248" s="7" t="str">
        <f t="shared" si="37"/>
        <v>N/A</v>
      </c>
      <c r="G248" s="10">
        <v>4410.9166667</v>
      </c>
      <c r="H248" s="7" t="str">
        <f t="shared" si="38"/>
        <v>N/A</v>
      </c>
      <c r="I248" s="8">
        <v>-33.299999999999997</v>
      </c>
      <c r="J248" s="8">
        <v>-3.12</v>
      </c>
      <c r="K248" s="25" t="s">
        <v>736</v>
      </c>
      <c r="L248" s="91" t="str">
        <f t="shared" si="39"/>
        <v>Yes</v>
      </c>
    </row>
    <row r="249" spans="1:12" ht="25" x14ac:dyDescent="0.25">
      <c r="A249" s="148" t="s">
        <v>1569</v>
      </c>
      <c r="B249" s="21" t="s">
        <v>213</v>
      </c>
      <c r="C249" s="7">
        <v>6.397418558</v>
      </c>
      <c r="D249" s="7" t="str">
        <f t="shared" si="36"/>
        <v>N/A</v>
      </c>
      <c r="E249" s="7">
        <v>15.560966219999999</v>
      </c>
      <c r="F249" s="7" t="str">
        <f t="shared" si="37"/>
        <v>N/A</v>
      </c>
      <c r="G249" s="7">
        <v>17.035393411000001</v>
      </c>
      <c r="H249" s="7" t="str">
        <f t="shared" si="38"/>
        <v>N/A</v>
      </c>
      <c r="I249" s="8">
        <v>143.19999999999999</v>
      </c>
      <c r="J249" s="8">
        <v>9.4749999999999996</v>
      </c>
      <c r="K249" s="25" t="s">
        <v>736</v>
      </c>
      <c r="L249" s="91" t="str">
        <f t="shared" si="39"/>
        <v>Yes</v>
      </c>
    </row>
    <row r="250" spans="1:12" ht="25" x14ac:dyDescent="0.25">
      <c r="A250" s="152" t="s">
        <v>1570</v>
      </c>
      <c r="B250" s="21" t="s">
        <v>213</v>
      </c>
      <c r="C250" s="7">
        <v>26.579387617999998</v>
      </c>
      <c r="D250" s="7" t="str">
        <f t="shared" si="36"/>
        <v>N/A</v>
      </c>
      <c r="E250" s="7">
        <v>31.805972014000002</v>
      </c>
      <c r="F250" s="7" t="str">
        <f t="shared" si="37"/>
        <v>N/A</v>
      </c>
      <c r="G250" s="7">
        <v>33.107104984000003</v>
      </c>
      <c r="H250" s="7" t="str">
        <f t="shared" si="38"/>
        <v>N/A</v>
      </c>
      <c r="I250" s="8">
        <v>19.66</v>
      </c>
      <c r="J250" s="8">
        <v>4.0910000000000002</v>
      </c>
      <c r="K250" s="25" t="s">
        <v>736</v>
      </c>
      <c r="L250" s="91" t="str">
        <f t="shared" si="39"/>
        <v>Yes</v>
      </c>
    </row>
    <row r="251" spans="1:12" ht="25" x14ac:dyDescent="0.25">
      <c r="A251" s="152" t="s">
        <v>1571</v>
      </c>
      <c r="B251" s="21" t="s">
        <v>213</v>
      </c>
      <c r="C251" s="7">
        <v>16.118628259000001</v>
      </c>
      <c r="D251" s="7" t="str">
        <f t="shared" si="36"/>
        <v>N/A</v>
      </c>
      <c r="E251" s="7">
        <v>20.134334576000001</v>
      </c>
      <c r="F251" s="7" t="str">
        <f t="shared" si="37"/>
        <v>N/A</v>
      </c>
      <c r="G251" s="7">
        <v>21.099268670000001</v>
      </c>
      <c r="H251" s="7" t="str">
        <f t="shared" si="38"/>
        <v>N/A</v>
      </c>
      <c r="I251" s="8">
        <v>24.91</v>
      </c>
      <c r="J251" s="8">
        <v>4.7919999999999998</v>
      </c>
      <c r="K251" s="25" t="s">
        <v>736</v>
      </c>
      <c r="L251" s="91" t="str">
        <f t="shared" si="39"/>
        <v>Yes</v>
      </c>
    </row>
    <row r="252" spans="1:12" ht="25" x14ac:dyDescent="0.25">
      <c r="A252" s="152" t="s">
        <v>1572</v>
      </c>
      <c r="B252" s="21" t="s">
        <v>213</v>
      </c>
      <c r="C252" s="7">
        <v>3.3473517500000001E-2</v>
      </c>
      <c r="D252" s="7" t="str">
        <f t="shared" si="36"/>
        <v>N/A</v>
      </c>
      <c r="E252" s="7">
        <v>0.193390162</v>
      </c>
      <c r="F252" s="7" t="str">
        <f t="shared" si="37"/>
        <v>N/A</v>
      </c>
      <c r="G252" s="7">
        <v>0.26336077959999998</v>
      </c>
      <c r="H252" s="7" t="str">
        <f t="shared" si="38"/>
        <v>N/A</v>
      </c>
      <c r="I252" s="8">
        <v>477.7</v>
      </c>
      <c r="J252" s="8">
        <v>36.18</v>
      </c>
      <c r="K252" s="25" t="s">
        <v>736</v>
      </c>
      <c r="L252" s="91" t="str">
        <f t="shared" si="39"/>
        <v>No</v>
      </c>
    </row>
    <row r="253" spans="1:12" ht="25" x14ac:dyDescent="0.25">
      <c r="A253" s="154" t="s">
        <v>1573</v>
      </c>
      <c r="B253" s="99" t="s">
        <v>213</v>
      </c>
      <c r="C253" s="130">
        <v>8.7648394000000001E-3</v>
      </c>
      <c r="D253" s="130" t="str">
        <f t="shared" si="36"/>
        <v>N/A</v>
      </c>
      <c r="E253" s="130">
        <v>1.56035451E-2</v>
      </c>
      <c r="F253" s="130" t="str">
        <f t="shared" si="37"/>
        <v>N/A</v>
      </c>
      <c r="G253" s="130">
        <v>2.29542064E-2</v>
      </c>
      <c r="H253" s="130" t="str">
        <f t="shared" si="38"/>
        <v>N/A</v>
      </c>
      <c r="I253" s="131">
        <v>78.02</v>
      </c>
      <c r="J253" s="131">
        <v>47.11</v>
      </c>
      <c r="K253" s="144" t="s">
        <v>736</v>
      </c>
      <c r="L253" s="102" t="str">
        <f t="shared" si="39"/>
        <v>No</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694277</v>
      </c>
      <c r="D7" s="18" t="str">
        <f>IF($B7="N/A","N/A",IF(C7&gt;15,"No",IF(C7&lt;-15,"No","Yes")))</f>
        <v>N/A</v>
      </c>
      <c r="E7" s="17">
        <v>688115</v>
      </c>
      <c r="F7" s="18" t="str">
        <f>IF($B7="N/A","N/A",IF(E7&gt;15,"No",IF(E7&lt;-15,"No","Yes")))</f>
        <v>N/A</v>
      </c>
      <c r="G7" s="17">
        <v>688317</v>
      </c>
      <c r="H7" s="18" t="str">
        <f>IF($B7="N/A","N/A",IF(G7&gt;15,"No",IF(G7&lt;-15,"No","Yes")))</f>
        <v>N/A</v>
      </c>
      <c r="I7" s="19">
        <v>-0.88800000000000001</v>
      </c>
      <c r="J7" s="19">
        <v>2.9399999999999999E-2</v>
      </c>
      <c r="K7" s="92" t="str">
        <f t="shared" ref="K7:K24" si="0">IF(J7="Div by 0", "N/A", IF(J7="N/A","N/A", IF(J7&gt;30, "No", IF(J7&lt;-30, "No", "Yes"))))</f>
        <v>Yes</v>
      </c>
    </row>
    <row r="8" spans="1:11" x14ac:dyDescent="0.25">
      <c r="A8" s="88" t="s">
        <v>361</v>
      </c>
      <c r="B8" s="16" t="s">
        <v>213</v>
      </c>
      <c r="C8" s="20">
        <v>68.179703489999994</v>
      </c>
      <c r="D8" s="18" t="str">
        <f>IF($B8="N/A","N/A",IF(C8&gt;15,"No",IF(C8&lt;-15,"No","Yes")))</f>
        <v>N/A</v>
      </c>
      <c r="E8" s="20">
        <v>43.320084579000003</v>
      </c>
      <c r="F8" s="18" t="str">
        <f>IF($B8="N/A","N/A",IF(E8&gt;15,"No",IF(E8&lt;-15,"No","Yes")))</f>
        <v>N/A</v>
      </c>
      <c r="G8" s="20">
        <v>37.876007712000003</v>
      </c>
      <c r="H8" s="18" t="str">
        <f>IF($B8="N/A","N/A",IF(G8&gt;15,"No",IF(G8&lt;-15,"No","Yes")))</f>
        <v>N/A</v>
      </c>
      <c r="I8" s="19">
        <v>-36.5</v>
      </c>
      <c r="J8" s="19">
        <v>-12.6</v>
      </c>
      <c r="K8" s="92" t="str">
        <f t="shared" si="0"/>
        <v>Yes</v>
      </c>
    </row>
    <row r="9" spans="1:11" x14ac:dyDescent="0.25">
      <c r="A9" s="88" t="s">
        <v>302</v>
      </c>
      <c r="B9" s="21" t="s">
        <v>213</v>
      </c>
      <c r="C9" s="5">
        <v>31.820296509999999</v>
      </c>
      <c r="D9" s="5" t="str">
        <f>IF($B9="N/A","N/A",IF(C9&gt;15,"No",IF(C9&lt;-15,"No","Yes")))</f>
        <v>N/A</v>
      </c>
      <c r="E9" s="5">
        <v>56.679915420999997</v>
      </c>
      <c r="F9" s="5" t="str">
        <f>IF($B9="N/A","N/A",IF(E9&gt;15,"No",IF(E9&lt;-15,"No","Yes")))</f>
        <v>N/A</v>
      </c>
      <c r="G9" s="5">
        <v>62.123992287999997</v>
      </c>
      <c r="H9" s="5" t="str">
        <f>IF($B9="N/A","N/A",IF(G9&gt;15,"No",IF(G9&lt;-15,"No","Yes")))</f>
        <v>N/A</v>
      </c>
      <c r="I9" s="6">
        <v>78.13</v>
      </c>
      <c r="J9" s="6">
        <v>9.6050000000000004</v>
      </c>
      <c r="K9" s="91" t="str">
        <f t="shared" si="0"/>
        <v>Yes</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88" t="s">
        <v>304</v>
      </c>
      <c r="B12" s="21" t="s">
        <v>213</v>
      </c>
      <c r="C12" s="5">
        <v>99.949299775</v>
      </c>
      <c r="D12" s="5" t="str">
        <f t="shared" ref="D12:D13" si="1">IF(OR($B12="N/A",$C12="N/A"),"N/A",IF(C12&gt;100,"No",IF(C12&lt;95,"No","Yes")))</f>
        <v>N/A</v>
      </c>
      <c r="E12" s="5">
        <v>99.936202523999995</v>
      </c>
      <c r="F12" s="5" t="str">
        <f t="shared" ref="F12:F13" si="2">IF(OR($B12="N/A",$E12="N/A"),"N/A",IF(E12&gt;100,"No",IF(E12&lt;95,"No","Yes")))</f>
        <v>N/A</v>
      </c>
      <c r="G12" s="5">
        <v>99.987360475000003</v>
      </c>
      <c r="H12" s="5" t="str">
        <f t="shared" ref="H12:H13" si="3">IF($B12="N/A","N/A",IF(G12&gt;100,"No",IF(G12&lt;95,"No","Yes")))</f>
        <v>N/A</v>
      </c>
      <c r="I12" s="6">
        <v>-1.2999999999999999E-2</v>
      </c>
      <c r="J12" s="6">
        <v>5.1200000000000002E-2</v>
      </c>
      <c r="K12" s="91" t="str">
        <f t="shared" si="0"/>
        <v>Yes</v>
      </c>
    </row>
    <row r="13" spans="1:11" x14ac:dyDescent="0.25">
      <c r="A13" s="88" t="s">
        <v>815</v>
      </c>
      <c r="B13" s="21" t="s">
        <v>214</v>
      </c>
      <c r="C13" s="5">
        <v>99.410609886000003</v>
      </c>
      <c r="D13" s="5" t="str">
        <f t="shared" si="1"/>
        <v>Yes</v>
      </c>
      <c r="E13" s="5">
        <v>99.174556577999994</v>
      </c>
      <c r="F13" s="5" t="str">
        <f t="shared" si="2"/>
        <v>Yes</v>
      </c>
      <c r="G13" s="5">
        <v>99.858640714000003</v>
      </c>
      <c r="H13" s="5" t="str">
        <f t="shared" si="3"/>
        <v>Yes</v>
      </c>
      <c r="I13" s="6">
        <v>-0.23699999999999999</v>
      </c>
      <c r="J13" s="6">
        <v>0.68979999999999997</v>
      </c>
      <c r="K13" s="91" t="str">
        <f t="shared" si="0"/>
        <v>Yes</v>
      </c>
    </row>
    <row r="14" spans="1:11" x14ac:dyDescent="0.25">
      <c r="A14" s="89" t="s">
        <v>305</v>
      </c>
      <c r="B14" s="21" t="s">
        <v>213</v>
      </c>
      <c r="C14" s="22">
        <v>473356</v>
      </c>
      <c r="D14" s="5" t="str">
        <f>IF($B14="N/A","N/A",IF(C14&gt;15,"No",IF(C14&lt;-15,"No","Yes")))</f>
        <v>N/A</v>
      </c>
      <c r="E14" s="22">
        <v>298092</v>
      </c>
      <c r="F14" s="5" t="str">
        <f>IF($B14="N/A","N/A",IF(E14&gt;15,"No",IF(E14&lt;-15,"No","Yes")))</f>
        <v>N/A</v>
      </c>
      <c r="G14" s="22">
        <v>260707</v>
      </c>
      <c r="H14" s="5" t="str">
        <f>IF($B14="N/A","N/A",IF(G14&gt;15,"No",IF(G14&lt;-15,"No","Yes")))</f>
        <v>N/A</v>
      </c>
      <c r="I14" s="6">
        <v>-37</v>
      </c>
      <c r="J14" s="6">
        <v>-12.5</v>
      </c>
      <c r="K14" s="91" t="str">
        <f t="shared" si="0"/>
        <v>Yes</v>
      </c>
    </row>
    <row r="15" spans="1:11" x14ac:dyDescent="0.25">
      <c r="A15" s="88" t="s">
        <v>433</v>
      </c>
      <c r="B15" s="21" t="s">
        <v>215</v>
      </c>
      <c r="C15" s="5">
        <v>6.9972705531999999</v>
      </c>
      <c r="D15" s="5" t="str">
        <f>IF($B15="N/A","N/A",IF(C15&gt;20,"No",IF(C15&lt;5,"No","Yes")))</f>
        <v>Yes</v>
      </c>
      <c r="E15" s="5">
        <v>9.1049072099000004</v>
      </c>
      <c r="F15" s="5" t="str">
        <f>IF($B15="N/A","N/A",IF(E15&gt;20,"No",IF(E15&lt;5,"No","Yes")))</f>
        <v>Yes</v>
      </c>
      <c r="G15" s="5">
        <v>11.309247546</v>
      </c>
      <c r="H15" s="5" t="str">
        <f>IF($B15="N/A","N/A",IF(G15&gt;20,"No",IF(G15&lt;5,"No","Yes")))</f>
        <v>Yes</v>
      </c>
      <c r="I15" s="6">
        <v>30.12</v>
      </c>
      <c r="J15" s="6">
        <v>24.21</v>
      </c>
      <c r="K15" s="91" t="str">
        <f t="shared" si="0"/>
        <v>Yes</v>
      </c>
    </row>
    <row r="16" spans="1:11" x14ac:dyDescent="0.25">
      <c r="A16" s="88" t="s">
        <v>434</v>
      </c>
      <c r="B16" s="21" t="s">
        <v>213</v>
      </c>
      <c r="C16" s="5">
        <v>93.002729446999993</v>
      </c>
      <c r="D16" s="5" t="str">
        <f>IF($B16="N/A","N/A",IF(C16&gt;15,"No",IF(C16&lt;-15,"No","Yes")))</f>
        <v>N/A</v>
      </c>
      <c r="E16" s="5">
        <v>90.895092790000007</v>
      </c>
      <c r="F16" s="5" t="str">
        <f>IF($B16="N/A","N/A",IF(E16&gt;15,"No",IF(E16&lt;-15,"No","Yes")))</f>
        <v>N/A</v>
      </c>
      <c r="G16" s="5">
        <v>88.690752454000005</v>
      </c>
      <c r="H16" s="5" t="str">
        <f>IF($B16="N/A","N/A",IF(G16&gt;15,"No",IF(G16&lt;-15,"No","Yes")))</f>
        <v>N/A</v>
      </c>
      <c r="I16" s="6">
        <v>-2.27</v>
      </c>
      <c r="J16" s="6">
        <v>-2.4300000000000002</v>
      </c>
      <c r="K16" s="91" t="str">
        <f t="shared" si="0"/>
        <v>Yes</v>
      </c>
    </row>
    <row r="17" spans="1:11" x14ac:dyDescent="0.25">
      <c r="A17" s="88" t="s">
        <v>435</v>
      </c>
      <c r="B17" s="21" t="s">
        <v>213</v>
      </c>
      <c r="C17" s="5">
        <v>4.2724714591000001</v>
      </c>
      <c r="D17" s="5" t="str">
        <f>IF($B17="N/A","N/A",IF(C17&gt;15,"No",IF(C17&lt;-15,"No","Yes")))</f>
        <v>N/A</v>
      </c>
      <c r="E17" s="5">
        <v>4.8280396656000004</v>
      </c>
      <c r="F17" s="5" t="str">
        <f>IF($B17="N/A","N/A",IF(E17&gt;15,"No",IF(E17&lt;-15,"No","Yes")))</f>
        <v>N/A</v>
      </c>
      <c r="G17" s="5">
        <v>3.7927635238000001</v>
      </c>
      <c r="H17" s="5" t="str">
        <f>IF($B17="N/A","N/A",IF(G17&gt;15,"No",IF(G17&lt;-15,"No","Yes")))</f>
        <v>N/A</v>
      </c>
      <c r="I17" s="6">
        <v>13</v>
      </c>
      <c r="J17" s="6">
        <v>-21.4</v>
      </c>
      <c r="K17" s="91" t="str">
        <f t="shared" si="0"/>
        <v>Yes</v>
      </c>
    </row>
    <row r="18" spans="1:11" x14ac:dyDescent="0.25">
      <c r="A18" s="88" t="s">
        <v>816</v>
      </c>
      <c r="B18" s="21" t="s">
        <v>213</v>
      </c>
      <c r="C18" s="51">
        <v>9822.1512065000006</v>
      </c>
      <c r="D18" s="5" t="str">
        <f>IF($B18="N/A","N/A",IF(C18&gt;15,"No",IF(C18&lt;-15,"No","Yes")))</f>
        <v>N/A</v>
      </c>
      <c r="E18" s="51">
        <v>16914.415787000002</v>
      </c>
      <c r="F18" s="5" t="str">
        <f>IF($B18="N/A","N/A",IF(E18&gt;15,"No",IF(E18&lt;-15,"No","Yes")))</f>
        <v>N/A</v>
      </c>
      <c r="G18" s="51">
        <v>16655.801173</v>
      </c>
      <c r="H18" s="5" t="str">
        <f>IF($B18="N/A","N/A",IF(G18&gt;15,"No",IF(G18&lt;-15,"No","Yes")))</f>
        <v>N/A</v>
      </c>
      <c r="I18" s="6">
        <v>72.209999999999994</v>
      </c>
      <c r="J18" s="6">
        <v>-1.53</v>
      </c>
      <c r="K18" s="91" t="str">
        <f t="shared" si="0"/>
        <v>Yes</v>
      </c>
    </row>
    <row r="19" spans="1:11" x14ac:dyDescent="0.25">
      <c r="A19" s="90" t="s">
        <v>306</v>
      </c>
      <c r="B19" s="21" t="s">
        <v>213</v>
      </c>
      <c r="C19" s="22">
        <v>454</v>
      </c>
      <c r="D19" s="21" t="s">
        <v>213</v>
      </c>
      <c r="E19" s="22">
        <v>1929</v>
      </c>
      <c r="F19" s="21" t="s">
        <v>213</v>
      </c>
      <c r="G19" s="22">
        <v>2542</v>
      </c>
      <c r="H19" s="5" t="str">
        <f>IF($B19="N/A","N/A",IF(G19&gt;15,"No",IF(G19&lt;-15,"No","Yes")))</f>
        <v>N/A</v>
      </c>
      <c r="I19" s="6">
        <v>324.89999999999998</v>
      </c>
      <c r="J19" s="6">
        <v>31.78</v>
      </c>
      <c r="K19" s="91" t="str">
        <f t="shared" si="0"/>
        <v>No</v>
      </c>
    </row>
    <row r="20" spans="1:11" x14ac:dyDescent="0.25">
      <c r="A20" s="90" t="s">
        <v>346</v>
      </c>
      <c r="B20" s="21" t="s">
        <v>213</v>
      </c>
      <c r="C20" s="4">
        <v>6.53917673E-2</v>
      </c>
      <c r="D20" s="21" t="s">
        <v>213</v>
      </c>
      <c r="E20" s="4">
        <v>0.28033104930000002</v>
      </c>
      <c r="F20" s="21" t="s">
        <v>213</v>
      </c>
      <c r="G20" s="4">
        <v>0.36930658399999999</v>
      </c>
      <c r="H20" s="5" t="str">
        <f>IF($B20="N/A","N/A",IF(G20&gt;15,"No",IF(G20&lt;-15,"No","Yes")))</f>
        <v>N/A</v>
      </c>
      <c r="I20" s="6">
        <v>328.7</v>
      </c>
      <c r="J20" s="6">
        <v>31.74</v>
      </c>
      <c r="K20" s="91" t="str">
        <f t="shared" si="0"/>
        <v>No</v>
      </c>
    </row>
    <row r="21" spans="1:11" ht="25" x14ac:dyDescent="0.25">
      <c r="A21" s="90" t="s">
        <v>817</v>
      </c>
      <c r="B21" s="21" t="s">
        <v>213</v>
      </c>
      <c r="C21" s="23">
        <v>9216.0176210999998</v>
      </c>
      <c r="D21" s="5" t="str">
        <f>IF($B21="N/A","N/A",IF(C21&gt;60,"No",IF(C21&lt;15,"No","Yes")))</f>
        <v>N/A</v>
      </c>
      <c r="E21" s="23">
        <v>7685.6111975000003</v>
      </c>
      <c r="F21" s="5" t="str">
        <f>IF($B21="N/A","N/A",IF(E21&gt;60,"No",IF(E21&lt;15,"No","Yes")))</f>
        <v>N/A</v>
      </c>
      <c r="G21" s="23">
        <v>7680.5247835999999</v>
      </c>
      <c r="H21" s="5" t="str">
        <f>IF($B21="N/A","N/A",IF(G21&gt;60,"No",IF(G21&lt;15,"No","Yes")))</f>
        <v>N/A</v>
      </c>
      <c r="I21" s="6">
        <v>-16.600000000000001</v>
      </c>
      <c r="J21" s="6">
        <v>-6.6000000000000003E-2</v>
      </c>
      <c r="K21" s="91" t="str">
        <f t="shared" si="0"/>
        <v>Yes</v>
      </c>
    </row>
    <row r="22" spans="1:11" x14ac:dyDescent="0.25">
      <c r="A22" s="90" t="s">
        <v>818</v>
      </c>
      <c r="B22" s="21" t="s">
        <v>217</v>
      </c>
      <c r="C22" s="22">
        <v>17</v>
      </c>
      <c r="D22" s="5" t="str">
        <f>IF($B22="N/A","N/A",IF(C22="N/A","N/A",IF(C22=0,"Yes","No")))</f>
        <v>No</v>
      </c>
      <c r="E22" s="22">
        <v>18</v>
      </c>
      <c r="F22" s="5" t="str">
        <f>IF($B22="N/A","N/A",IF(E22="N/A","N/A",IF(E22=0,"Yes","No")))</f>
        <v>No</v>
      </c>
      <c r="G22" s="22">
        <v>16</v>
      </c>
      <c r="H22" s="5" t="str">
        <f>IF($B22="N/A","N/A",IF(G22=0,"Yes","No"))</f>
        <v>No</v>
      </c>
      <c r="I22" s="6">
        <v>5.8819999999999997</v>
      </c>
      <c r="J22" s="6">
        <v>-11.1</v>
      </c>
      <c r="K22" s="91" t="str">
        <f t="shared" si="0"/>
        <v>Yes</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440234</v>
      </c>
      <c r="D6" s="5" t="str">
        <f>IF($B6="N/A","N/A",IF(C6&gt;15,"No",IF(C6&lt;-15,"No","Yes")))</f>
        <v>N/A</v>
      </c>
      <c r="E6" s="22">
        <v>270951</v>
      </c>
      <c r="F6" s="5" t="str">
        <f>IF($B6="N/A","N/A",IF(E6&gt;15,"No",IF(E6&lt;-15,"No","Yes")))</f>
        <v>N/A</v>
      </c>
      <c r="G6" s="22">
        <v>231223</v>
      </c>
      <c r="H6" s="5" t="str">
        <f>IF($B6="N/A","N/A",IF(G6&gt;15,"No",IF(G6&lt;-15,"No","Yes")))</f>
        <v>N/A</v>
      </c>
      <c r="I6" s="6">
        <v>-38.5</v>
      </c>
      <c r="J6" s="6">
        <v>-14.7</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5282.5792646999998</v>
      </c>
      <c r="D9" s="5" t="str">
        <f>IF($B9="N/A","N/A",IF(C9&gt;7000,"No",IF(C9&lt;2000,"No","Yes")))</f>
        <v>Yes</v>
      </c>
      <c r="E9" s="51">
        <v>5897.2224239999996</v>
      </c>
      <c r="F9" s="5" t="str">
        <f>IF($B9="N/A","N/A",IF(E9&gt;7000,"No",IF(E9&lt;2000,"No","Yes")))</f>
        <v>Yes</v>
      </c>
      <c r="G9" s="51">
        <v>6151.4588774000003</v>
      </c>
      <c r="H9" s="5" t="str">
        <f>IF($B9="N/A","N/A",IF(G9&gt;7000,"No",IF(G9&lt;2000,"No","Yes")))</f>
        <v>Yes</v>
      </c>
      <c r="I9" s="6">
        <v>11.64</v>
      </c>
      <c r="J9" s="6">
        <v>4.3109999999999999</v>
      </c>
      <c r="K9" s="91" t="str">
        <f t="shared" si="0"/>
        <v>Yes</v>
      </c>
    </row>
    <row r="10" spans="1:11" x14ac:dyDescent="0.25">
      <c r="A10" s="87" t="s">
        <v>822</v>
      </c>
      <c r="B10" s="21" t="s">
        <v>213</v>
      </c>
      <c r="C10" s="51">
        <v>1296.0239145999999</v>
      </c>
      <c r="D10" s="5" t="str">
        <f>IF($B10="N/A","N/A",IF(C10&gt;15,"No",IF(C10&lt;-15,"No","Yes")))</f>
        <v>N/A</v>
      </c>
      <c r="E10" s="51">
        <v>1378.8097648</v>
      </c>
      <c r="F10" s="5" t="str">
        <f>IF($B10="N/A","N/A",IF(E10&gt;15,"No",IF(E10&lt;-15,"No","Yes")))</f>
        <v>N/A</v>
      </c>
      <c r="G10" s="51">
        <v>1438.1201532</v>
      </c>
      <c r="H10" s="5" t="str">
        <f>IF($B10="N/A","N/A",IF(G10&gt;15,"No",IF(G10&lt;-15,"No","Yes")))</f>
        <v>N/A</v>
      </c>
      <c r="I10" s="6">
        <v>6.3879999999999999</v>
      </c>
      <c r="J10" s="6">
        <v>4.3019999999999996</v>
      </c>
      <c r="K10" s="91" t="str">
        <f t="shared" si="0"/>
        <v>Yes</v>
      </c>
    </row>
    <row r="11" spans="1:11" x14ac:dyDescent="0.25">
      <c r="A11" s="87" t="s">
        <v>309</v>
      </c>
      <c r="B11" s="21" t="s">
        <v>219</v>
      </c>
      <c r="C11" s="5">
        <v>0.59968107869999998</v>
      </c>
      <c r="D11" s="5" t="str">
        <f>IF($B11="N/A","N/A",IF(C11&gt;10,"No",IF(C11&lt;=0,"No","Yes")))</f>
        <v>Yes</v>
      </c>
      <c r="E11" s="5">
        <v>0.42000214060000002</v>
      </c>
      <c r="F11" s="5" t="str">
        <f>IF($B11="N/A","N/A",IF(E11&gt;10,"No",IF(E11&lt;=0,"No","Yes")))</f>
        <v>Yes</v>
      </c>
      <c r="G11" s="5">
        <v>0.35852834709999998</v>
      </c>
      <c r="H11" s="5" t="str">
        <f>IF($B11="N/A","N/A",IF(G11&gt;10,"No",IF(G11&lt;=0,"No","Yes")))</f>
        <v>Yes</v>
      </c>
      <c r="I11" s="6">
        <v>-30</v>
      </c>
      <c r="J11" s="6">
        <v>-14.6</v>
      </c>
      <c r="K11" s="91" t="str">
        <f t="shared" si="0"/>
        <v>Yes</v>
      </c>
    </row>
    <row r="12" spans="1:11" x14ac:dyDescent="0.25">
      <c r="A12" s="87" t="s">
        <v>823</v>
      </c>
      <c r="B12" s="21" t="s">
        <v>213</v>
      </c>
      <c r="C12" s="51">
        <v>2735.1541667000001</v>
      </c>
      <c r="D12" s="5" t="str">
        <f>IF($B12="N/A","N/A",IF(C12&gt;15,"No",IF(C12&lt;-15,"No","Yes")))</f>
        <v>N/A</v>
      </c>
      <c r="E12" s="51">
        <v>4559.7715289999996</v>
      </c>
      <c r="F12" s="5" t="str">
        <f>IF($B12="N/A","N/A",IF(E12&gt;15,"No",IF(E12&lt;-15,"No","Yes")))</f>
        <v>N/A</v>
      </c>
      <c r="G12" s="51">
        <v>6816.5609168000001</v>
      </c>
      <c r="H12" s="5" t="str">
        <f>IF($B12="N/A","N/A",IF(G12&gt;15,"No",IF(G12&lt;-15,"No","Yes")))</f>
        <v>N/A</v>
      </c>
      <c r="I12" s="6">
        <v>66.709999999999994</v>
      </c>
      <c r="J12" s="6">
        <v>49.49</v>
      </c>
      <c r="K12" s="91" t="str">
        <f t="shared" si="0"/>
        <v>No</v>
      </c>
    </row>
    <row r="13" spans="1:11" x14ac:dyDescent="0.25">
      <c r="A13" s="87" t="s">
        <v>310</v>
      </c>
      <c r="B13" s="21" t="s">
        <v>214</v>
      </c>
      <c r="C13" s="4">
        <v>99.910047837999997</v>
      </c>
      <c r="D13" s="5" t="str">
        <f>IF($B13="N/A","N/A",IF(C13&gt;100,"No",IF(C13&lt;95,"No","Yes")))</f>
        <v>Yes</v>
      </c>
      <c r="E13" s="4">
        <v>99.958295042000003</v>
      </c>
      <c r="F13" s="5" t="str">
        <f>IF($B13="N/A","N/A",IF(E13&gt;100,"No",IF(E13&lt;95,"No","Yes")))</f>
        <v>Yes</v>
      </c>
      <c r="G13" s="4">
        <v>99.966698815000001</v>
      </c>
      <c r="H13" s="5" t="str">
        <f>IF($B13="N/A","N/A",IF(G13&gt;100,"No",IF(G13&lt;95,"No","Yes")))</f>
        <v>Yes</v>
      </c>
      <c r="I13" s="6">
        <v>4.8300000000000003E-2</v>
      </c>
      <c r="J13" s="6">
        <v>8.3999999999999995E-3</v>
      </c>
      <c r="K13" s="91" t="str">
        <f t="shared" si="0"/>
        <v>Yes</v>
      </c>
    </row>
    <row r="14" spans="1:11" x14ac:dyDescent="0.25">
      <c r="A14" s="87" t="s">
        <v>824</v>
      </c>
      <c r="B14" s="21" t="s">
        <v>220</v>
      </c>
      <c r="C14" s="4">
        <v>1.1678367945000001</v>
      </c>
      <c r="D14" s="5" t="str">
        <f>IF($B14="N/A","N/A",IF(C14&gt;1,"Yes","No"))</f>
        <v>Yes</v>
      </c>
      <c r="E14" s="4">
        <v>1.1795538292000001</v>
      </c>
      <c r="F14" s="5" t="str">
        <f>IF($B14="N/A","N/A",IF(E14&gt;1,"Yes","No"))</f>
        <v>Yes</v>
      </c>
      <c r="G14" s="4">
        <v>1.1757201075999999</v>
      </c>
      <c r="H14" s="5" t="str">
        <f>IF($B14="N/A","N/A",IF(G14&gt;1,"Yes","No"))</f>
        <v>Yes</v>
      </c>
      <c r="I14" s="6">
        <v>1.0029999999999999</v>
      </c>
      <c r="J14" s="6">
        <v>-0.32500000000000001</v>
      </c>
      <c r="K14" s="91" t="str">
        <f t="shared" si="0"/>
        <v>Yes</v>
      </c>
    </row>
    <row r="15" spans="1:11" x14ac:dyDescent="0.25">
      <c r="A15" s="87" t="s">
        <v>311</v>
      </c>
      <c r="B15" s="21" t="s">
        <v>214</v>
      </c>
      <c r="C15" s="4">
        <v>99.901188912999999</v>
      </c>
      <c r="D15" s="5" t="str">
        <f>IF($B15="N/A","N/A",IF(C15&gt;100,"No",IF(C15&lt;95,"No","Yes")))</f>
        <v>Yes</v>
      </c>
      <c r="E15" s="4">
        <v>99.845728562999994</v>
      </c>
      <c r="F15" s="5" t="str">
        <f>IF($B15="N/A","N/A",IF(E15&gt;100,"No",IF(E15&lt;95,"No","Yes")))</f>
        <v>Yes</v>
      </c>
      <c r="G15" s="4">
        <v>99.815329790000007</v>
      </c>
      <c r="H15" s="5" t="str">
        <f>IF($B15="N/A","N/A",IF(G15&gt;100,"No",IF(G15&lt;95,"No","Yes")))</f>
        <v>Yes</v>
      </c>
      <c r="I15" s="6">
        <v>-5.6000000000000001E-2</v>
      </c>
      <c r="J15" s="6">
        <v>-0.03</v>
      </c>
      <c r="K15" s="91" t="str">
        <f t="shared" si="0"/>
        <v>Yes</v>
      </c>
    </row>
    <row r="16" spans="1:11" x14ac:dyDescent="0.25">
      <c r="A16" s="87" t="s">
        <v>825</v>
      </c>
      <c r="B16" s="21" t="s">
        <v>221</v>
      </c>
      <c r="C16" s="4">
        <v>9.6674026088999998</v>
      </c>
      <c r="D16" s="5" t="str">
        <f>IF($B16="N/A","N/A",IF(C16&gt;3,"Yes","No"))</f>
        <v>Yes</v>
      </c>
      <c r="E16" s="4">
        <v>9.3742131273999991</v>
      </c>
      <c r="F16" s="5" t="str">
        <f>IF($B16="N/A","N/A",IF(E16&gt;3,"Yes","No"))</f>
        <v>Yes</v>
      </c>
      <c r="G16" s="4">
        <v>9.2068363403000006</v>
      </c>
      <c r="H16" s="5" t="str">
        <f>IF($B16="N/A","N/A",IF(G16&gt;3,"Yes","No"))</f>
        <v>Yes</v>
      </c>
      <c r="I16" s="6">
        <v>-3.03</v>
      </c>
      <c r="J16" s="6">
        <v>-1.79</v>
      </c>
      <c r="K16" s="91" t="str">
        <f t="shared" si="0"/>
        <v>Yes</v>
      </c>
    </row>
    <row r="17" spans="1:11" x14ac:dyDescent="0.25">
      <c r="A17" s="87" t="s">
        <v>826</v>
      </c>
      <c r="B17" s="21" t="s">
        <v>222</v>
      </c>
      <c r="C17" s="4">
        <v>4.2124989209999999</v>
      </c>
      <c r="D17" s="5" t="str">
        <f>IF($B17="N/A","N/A",IF(C17&gt;=8,"No",IF(C17&lt;2,"No","Yes")))</f>
        <v>Yes</v>
      </c>
      <c r="E17" s="4">
        <v>4.4661966892000002</v>
      </c>
      <c r="F17" s="5" t="str">
        <f>IF($B17="N/A","N/A",IF(E17&gt;=8,"No",IF(E17&lt;2,"No","Yes")))</f>
        <v>Yes</v>
      </c>
      <c r="G17" s="4">
        <v>4.5075148459000003</v>
      </c>
      <c r="H17" s="5" t="str">
        <f>IF($B17="N/A","N/A",IF(G17&gt;=8,"No",IF(G17&lt;2,"No","Yes")))</f>
        <v>Yes</v>
      </c>
      <c r="I17" s="6">
        <v>6.0229999999999997</v>
      </c>
      <c r="J17" s="6">
        <v>0.92510000000000003</v>
      </c>
      <c r="K17" s="91" t="str">
        <f t="shared" si="0"/>
        <v>Yes</v>
      </c>
    </row>
    <row r="18" spans="1:11" x14ac:dyDescent="0.25">
      <c r="A18" s="87" t="s">
        <v>827</v>
      </c>
      <c r="B18" s="21" t="s">
        <v>222</v>
      </c>
      <c r="C18" s="4">
        <v>4.0760032801000001</v>
      </c>
      <c r="D18" s="5" t="str">
        <f>IF($B18="N/A","N/A",IF(C18&gt;=8,"No",IF(C18&lt;2,"No","Yes")))</f>
        <v>Yes</v>
      </c>
      <c r="E18" s="4">
        <v>4.2769334110999999</v>
      </c>
      <c r="F18" s="5" t="str">
        <f>IF($B18="N/A","N/A",IF(E18&gt;=8,"No",IF(E18&lt;2,"No","Yes")))</f>
        <v>Yes</v>
      </c>
      <c r="G18" s="4">
        <v>4.2774531724999996</v>
      </c>
      <c r="H18" s="5" t="str">
        <f>IF($B18="N/A","N/A",IF(G18&gt;=8,"No",IF(G18&lt;2,"No","Yes")))</f>
        <v>Yes</v>
      </c>
      <c r="I18" s="6">
        <v>4.93</v>
      </c>
      <c r="J18" s="6">
        <v>1.2200000000000001E-2</v>
      </c>
      <c r="K18" s="91" t="str">
        <f t="shared" si="0"/>
        <v>Yes</v>
      </c>
    </row>
    <row r="19" spans="1:11" x14ac:dyDescent="0.25">
      <c r="A19" s="87" t="s">
        <v>312</v>
      </c>
      <c r="B19" s="21" t="s">
        <v>223</v>
      </c>
      <c r="C19" s="4">
        <v>99.999772848000006</v>
      </c>
      <c r="D19" s="5" t="str">
        <f>IF(OR($B19="N/A",$C19="N/A"),"N/A",IF(C19&gt;100,"No",IF(C19&lt;98,"No","Yes")))</f>
        <v>Yes</v>
      </c>
      <c r="E19" s="4">
        <v>100</v>
      </c>
      <c r="F19" s="5" t="str">
        <f>IF(OR($B19="N/A",$E19="N/A"),"N/A",IF(E19&gt;100,"No",IF(E19&lt;98,"No","Yes")))</f>
        <v>Yes</v>
      </c>
      <c r="G19" s="4">
        <v>99.963671434000005</v>
      </c>
      <c r="H19" s="5" t="str">
        <f>IF($B19="N/A","N/A",IF(G19&gt;100,"No",IF(G19&lt;98,"No","Yes")))</f>
        <v>Yes</v>
      </c>
      <c r="I19" s="6">
        <v>2.0000000000000001E-4</v>
      </c>
      <c r="J19" s="6">
        <v>-3.5999999999999997E-2</v>
      </c>
      <c r="K19" s="91" t="str">
        <f t="shared" si="0"/>
        <v>Yes</v>
      </c>
    </row>
    <row r="20" spans="1:11" x14ac:dyDescent="0.25">
      <c r="A20" s="87" t="s">
        <v>31</v>
      </c>
      <c r="B20" s="29" t="s">
        <v>214</v>
      </c>
      <c r="C20" s="4">
        <v>99.952298096000007</v>
      </c>
      <c r="D20" s="5" t="str">
        <f>IF($B20="N/A","N/A",IF(C20&gt;100,"No",IF(C20&lt;95,"No","Yes")))</f>
        <v>Yes</v>
      </c>
      <c r="E20" s="4">
        <v>99.939472451</v>
      </c>
      <c r="F20" s="5" t="str">
        <f>IF($B20="N/A","N/A",IF(E20&gt;100,"No",IF(E20&lt;95,"No","Yes")))</f>
        <v>Yes</v>
      </c>
      <c r="G20" s="4">
        <v>99.838251385000007</v>
      </c>
      <c r="H20" s="5" t="str">
        <f>IF($B20="N/A","N/A",IF(G20&gt;100,"No",IF(G20&lt;95,"No","Yes")))</f>
        <v>Yes</v>
      </c>
      <c r="I20" s="6">
        <v>-1.2999999999999999E-2</v>
      </c>
      <c r="J20" s="6">
        <v>-0.10100000000000001</v>
      </c>
      <c r="K20" s="91" t="str">
        <f t="shared" si="0"/>
        <v>Yes</v>
      </c>
    </row>
    <row r="21" spans="1:11" x14ac:dyDescent="0.25">
      <c r="A21" s="87" t="s">
        <v>313</v>
      </c>
      <c r="B21" s="21" t="s">
        <v>214</v>
      </c>
      <c r="C21" s="4">
        <v>99.009617612</v>
      </c>
      <c r="D21" s="5" t="str">
        <f>IF($B21="N/A","N/A",IF(C21&gt;100,"No",IF(C21&lt;95,"No","Yes")))</f>
        <v>Yes</v>
      </c>
      <c r="E21" s="4">
        <v>98.996866592000003</v>
      </c>
      <c r="F21" s="5" t="str">
        <f>IF($B21="N/A","N/A",IF(E21&gt;100,"No",IF(E21&lt;95,"No","Yes")))</f>
        <v>Yes</v>
      </c>
      <c r="G21" s="4">
        <v>98.885491494999997</v>
      </c>
      <c r="H21" s="5" t="str">
        <f>IF($B21="N/A","N/A",IF(G21&gt;100,"No",IF(G21&lt;95,"No","Yes")))</f>
        <v>Yes</v>
      </c>
      <c r="I21" s="6">
        <v>-1.2999999999999999E-2</v>
      </c>
      <c r="J21" s="6">
        <v>-0.113</v>
      </c>
      <c r="K21" s="91" t="str">
        <f t="shared" si="0"/>
        <v>Yes</v>
      </c>
    </row>
    <row r="22" spans="1:11" x14ac:dyDescent="0.25">
      <c r="A22" s="87" t="s">
        <v>1695</v>
      </c>
      <c r="B22" s="21" t="s">
        <v>224</v>
      </c>
      <c r="C22" s="4">
        <v>8.4046212000000002E-3</v>
      </c>
      <c r="D22" s="5" t="str">
        <f>IF($B22="N/A","N/A",IF(C22&gt;5,"No",IF(C22&lt;=0,"No","Yes")))</f>
        <v>Yes</v>
      </c>
      <c r="E22" s="4">
        <v>1.5131887300000001E-2</v>
      </c>
      <c r="F22" s="5" t="str">
        <f>IF($B22="N/A","N/A",IF(E22&gt;5,"No",IF(E22&lt;=0,"No","Yes")))</f>
        <v>Yes</v>
      </c>
      <c r="G22" s="4">
        <v>2.1624145999999999E-3</v>
      </c>
      <c r="H22" s="5" t="str">
        <f>IF($B22="N/A","N/A",IF(G22&gt;5,"No",IF(G22&lt;=0,"No","Yes")))</f>
        <v>Yes</v>
      </c>
      <c r="I22" s="6">
        <v>80.040000000000006</v>
      </c>
      <c r="J22" s="6">
        <v>-85.7</v>
      </c>
      <c r="K22" s="91" t="str">
        <f t="shared" si="0"/>
        <v>No</v>
      </c>
    </row>
    <row r="23" spans="1:11" x14ac:dyDescent="0.25">
      <c r="A23" s="87"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1" t="str">
        <f t="shared" si="0"/>
        <v>Yes</v>
      </c>
    </row>
    <row r="24" spans="1:11" x14ac:dyDescent="0.25">
      <c r="A24" s="87" t="s">
        <v>828</v>
      </c>
      <c r="B24" s="21" t="s">
        <v>225</v>
      </c>
      <c r="C24" s="4">
        <v>4.7209529477999999</v>
      </c>
      <c r="D24" s="5" t="str">
        <f>IF($B24="N/A","N/A",IF(C24&gt;=2,"Yes","No"))</f>
        <v>Yes</v>
      </c>
      <c r="E24" s="4">
        <v>4.9056397651000001</v>
      </c>
      <c r="F24" s="5" t="str">
        <f>IF($B24="N/A","N/A",IF(E24&gt;=2,"Yes","No"))</f>
        <v>Yes</v>
      </c>
      <c r="G24" s="4">
        <v>5.0322329526000003</v>
      </c>
      <c r="H24" s="5" t="str">
        <f>IF($B24="N/A","N/A",IF(G24&gt;=2,"Yes","No"))</f>
        <v>Yes</v>
      </c>
      <c r="I24" s="6">
        <v>3.9119999999999999</v>
      </c>
      <c r="J24" s="6">
        <v>2.581</v>
      </c>
      <c r="K24" s="91" t="str">
        <f t="shared" si="0"/>
        <v>Yes</v>
      </c>
    </row>
    <row r="25" spans="1:11" x14ac:dyDescent="0.25">
      <c r="A25" s="87" t="s">
        <v>829</v>
      </c>
      <c r="B25" s="21" t="s">
        <v>226</v>
      </c>
      <c r="C25" s="4">
        <v>5.4368812949000001</v>
      </c>
      <c r="D25" s="5" t="str">
        <f>IF($B25="N/A","N/A",IF(C25&gt;30,"No",IF(C25&lt;5,"No","Yes")))</f>
        <v>Yes</v>
      </c>
      <c r="E25" s="4">
        <v>5.0234175182999996</v>
      </c>
      <c r="F25" s="5" t="str">
        <f>IF($B25="N/A","N/A",IF(E25&gt;30,"No",IF(E25&lt;5,"No","Yes")))</f>
        <v>Yes</v>
      </c>
      <c r="G25" s="4">
        <v>4.5345834972999999</v>
      </c>
      <c r="H25" s="5" t="str">
        <f>IF($B25="N/A","N/A",IF(G25&gt;30,"No",IF(G25&lt;5,"No","Yes")))</f>
        <v>No</v>
      </c>
      <c r="I25" s="6">
        <v>-7.6</v>
      </c>
      <c r="J25" s="6">
        <v>-9.73</v>
      </c>
      <c r="K25" s="91" t="str">
        <f t="shared" si="0"/>
        <v>Yes</v>
      </c>
    </row>
    <row r="26" spans="1:11" x14ac:dyDescent="0.25">
      <c r="A26" s="87" t="s">
        <v>830</v>
      </c>
      <c r="B26" s="21" t="s">
        <v>227</v>
      </c>
      <c r="C26" s="4">
        <v>16.935084523</v>
      </c>
      <c r="D26" s="5" t="str">
        <f>IF($B26="N/A","N/A",IF(C26&gt;75,"No",IF(C26&lt;15,"No","Yes")))</f>
        <v>Yes</v>
      </c>
      <c r="E26" s="4">
        <v>14.565733288000001</v>
      </c>
      <c r="F26" s="5" t="str">
        <f>IF($B26="N/A","N/A",IF(E26&gt;75,"No",IF(E26&lt;15,"No","Yes")))</f>
        <v>No</v>
      </c>
      <c r="G26" s="4">
        <v>13.88270198</v>
      </c>
      <c r="H26" s="5" t="str">
        <f>IF($B26="N/A","N/A",IF(G26&gt;75,"No",IF(G26&lt;15,"No","Yes")))</f>
        <v>No</v>
      </c>
      <c r="I26" s="6">
        <v>-14</v>
      </c>
      <c r="J26" s="6">
        <v>-4.6900000000000004</v>
      </c>
      <c r="K26" s="91" t="str">
        <f t="shared" si="0"/>
        <v>Yes</v>
      </c>
    </row>
    <row r="27" spans="1:11" x14ac:dyDescent="0.25">
      <c r="A27" s="87" t="s">
        <v>831</v>
      </c>
      <c r="B27" s="21" t="s">
        <v>228</v>
      </c>
      <c r="C27" s="4">
        <v>77.628034181999993</v>
      </c>
      <c r="D27" s="5" t="str">
        <f>IF($B27="N/A","N/A",IF(C27&gt;70,"No",IF(C27&lt;25,"No","Yes")))</f>
        <v>No</v>
      </c>
      <c r="E27" s="4">
        <v>80.410849193999994</v>
      </c>
      <c r="F27" s="5" t="str">
        <f>IF($B27="N/A","N/A",IF(E27&gt;70,"No",IF(E27&lt;25,"No","Yes")))</f>
        <v>No</v>
      </c>
      <c r="G27" s="4">
        <v>81.582714522000003</v>
      </c>
      <c r="H27" s="5" t="str">
        <f>IF($B27="N/A","N/A",IF(G27&gt;70,"No",IF(G27&lt;25,"No","Yes")))</f>
        <v>No</v>
      </c>
      <c r="I27" s="6">
        <v>3.585</v>
      </c>
      <c r="J27" s="6">
        <v>1.4570000000000001</v>
      </c>
      <c r="K27" s="91" t="str">
        <f t="shared" si="0"/>
        <v>Yes</v>
      </c>
    </row>
    <row r="28" spans="1:11" x14ac:dyDescent="0.25">
      <c r="A28" s="87" t="s">
        <v>318</v>
      </c>
      <c r="B28" s="21" t="s">
        <v>229</v>
      </c>
      <c r="C28" s="4">
        <v>67.259684621999995</v>
      </c>
      <c r="D28" s="5" t="str">
        <f>IF($B28="N/A","N/A",IF(C28&gt;70,"No",IF(C28&lt;35,"No","Yes")))</f>
        <v>Yes</v>
      </c>
      <c r="E28" s="4">
        <v>66.544873426999999</v>
      </c>
      <c r="F28" s="5" t="str">
        <f>IF($B28="N/A","N/A",IF(E28&gt;70,"No",IF(E28&lt;35,"No","Yes")))</f>
        <v>Yes</v>
      </c>
      <c r="G28" s="4">
        <v>67.170220955999994</v>
      </c>
      <c r="H28" s="5" t="str">
        <f>IF($B28="N/A","N/A",IF(G28&gt;70,"No",IF(G28&lt;35,"No","Yes")))</f>
        <v>Yes</v>
      </c>
      <c r="I28" s="6">
        <v>-1.06</v>
      </c>
      <c r="J28" s="6">
        <v>0.93969999999999998</v>
      </c>
      <c r="K28" s="91" t="str">
        <f t="shared" si="0"/>
        <v>Yes</v>
      </c>
    </row>
    <row r="29" spans="1:11" x14ac:dyDescent="0.25">
      <c r="A29" s="87" t="s">
        <v>832</v>
      </c>
      <c r="B29" s="21" t="s">
        <v>220</v>
      </c>
      <c r="C29" s="4">
        <v>1.9476561971999999</v>
      </c>
      <c r="D29" s="5" t="str">
        <f>IF($B29="N/A","N/A",IF(C29&gt;1,"Yes","No"))</f>
        <v>Yes</v>
      </c>
      <c r="E29" s="4">
        <v>1.9871217499</v>
      </c>
      <c r="F29" s="5" t="str">
        <f>IF($B29="N/A","N/A",IF(E29&gt;1,"Yes","No"))</f>
        <v>Yes</v>
      </c>
      <c r="G29" s="4">
        <v>2.0115637455000002</v>
      </c>
      <c r="H29" s="5" t="str">
        <f>IF($B29="N/A","N/A",IF(G29&gt;1,"Yes","No"))</f>
        <v>Yes</v>
      </c>
      <c r="I29" s="6">
        <v>2.0259999999999998</v>
      </c>
      <c r="J29" s="6">
        <v>1.23</v>
      </c>
      <c r="K29" s="91" t="str">
        <f t="shared" si="0"/>
        <v>Yes</v>
      </c>
    </row>
    <row r="30" spans="1:11" x14ac:dyDescent="0.25">
      <c r="A30" s="87" t="s">
        <v>319</v>
      </c>
      <c r="B30" s="21" t="s">
        <v>213</v>
      </c>
      <c r="C30" s="4">
        <v>1.14826072E-2</v>
      </c>
      <c r="D30" s="5" t="str">
        <f>IF($B30="N/A","N/A",IF(C30&gt;15,"No",IF(C30&lt;-15,"No","Yes")))</f>
        <v>N/A</v>
      </c>
      <c r="E30" s="4">
        <v>4.9915697999999998E-3</v>
      </c>
      <c r="F30" s="5" t="str">
        <f>IF($B30="N/A","N/A",IF(E30&gt;15,"No",IF(E30&lt;-15,"No","Yes")))</f>
        <v>N/A</v>
      </c>
      <c r="G30" s="4">
        <v>1.6096527699999998E-2</v>
      </c>
      <c r="H30" s="5" t="str">
        <f>IF($B30="N/A","N/A",IF(G30&gt;15,"No",IF(G30&lt;-15,"No","Yes")))</f>
        <v>N/A</v>
      </c>
      <c r="I30" s="6">
        <v>-56.5</v>
      </c>
      <c r="J30" s="6">
        <v>222.5</v>
      </c>
      <c r="K30" s="91" t="str">
        <f t="shared" si="0"/>
        <v>No</v>
      </c>
    </row>
    <row r="31" spans="1:11" x14ac:dyDescent="0.25">
      <c r="A31" s="87" t="s">
        <v>833</v>
      </c>
      <c r="B31" s="21" t="s">
        <v>213</v>
      </c>
      <c r="C31" s="4">
        <v>99.954745019000001</v>
      </c>
      <c r="D31" s="5" t="str">
        <f>IF($B31="N/A","N/A",IF(C31&gt;15,"No",IF(C31&lt;-15,"No","Yes")))</f>
        <v>N/A</v>
      </c>
      <c r="E31" s="4">
        <v>99.988907623000003</v>
      </c>
      <c r="F31" s="5" t="str">
        <f>IF($B31="N/A","N/A",IF(E31&gt;15,"No",IF(E31&lt;-15,"No","Yes")))</f>
        <v>N/A</v>
      </c>
      <c r="G31" s="4">
        <v>99.983259610999994</v>
      </c>
      <c r="H31" s="5" t="str">
        <f>IF($B31="N/A","N/A",IF(G31&gt;15,"No",IF(G31&lt;-15,"No","Yes")))</f>
        <v>N/A</v>
      </c>
      <c r="I31" s="6">
        <v>3.4200000000000001E-2</v>
      </c>
      <c r="J31" s="6">
        <v>-6.0000000000000001E-3</v>
      </c>
      <c r="K31" s="91" t="str">
        <f t="shared" si="0"/>
        <v>Yes</v>
      </c>
    </row>
    <row r="32" spans="1:11" x14ac:dyDescent="0.25">
      <c r="A32" s="87" t="s">
        <v>320</v>
      </c>
      <c r="B32" s="21" t="s">
        <v>213</v>
      </c>
      <c r="C32" s="4">
        <v>100</v>
      </c>
      <c r="D32" s="5" t="str">
        <f>IF($B32="N/A","N/A",IF(C32&gt;15,"No",IF(C32&lt;-15,"No","Yes")))</f>
        <v>N/A</v>
      </c>
      <c r="E32" s="4">
        <v>100</v>
      </c>
      <c r="F32" s="5" t="str">
        <f>IF($B32="N/A","N/A",IF(E32&gt;15,"No",IF(E32&lt;-15,"No","Yes")))</f>
        <v>N/A</v>
      </c>
      <c r="G32" s="4">
        <v>100</v>
      </c>
      <c r="H32" s="5" t="str">
        <f>IF($B32="N/A","N/A",IF(G32&gt;15,"No",IF(G32&lt;-15,"No","Yes")))</f>
        <v>N/A</v>
      </c>
      <c r="I32" s="6">
        <v>0</v>
      </c>
      <c r="J32" s="6">
        <v>0</v>
      </c>
      <c r="K32" s="91" t="str">
        <f t="shared" si="0"/>
        <v>Yes</v>
      </c>
    </row>
    <row r="33" spans="1:11" x14ac:dyDescent="0.25">
      <c r="A33" s="87" t="s">
        <v>321</v>
      </c>
      <c r="B33" s="21" t="s">
        <v>213</v>
      </c>
      <c r="C33" s="4">
        <v>99.446558050999997</v>
      </c>
      <c r="D33" s="5" t="str">
        <f>IF($B33="N/A","N/A",IF(C33&gt;15,"No",IF(C33&lt;-15,"No","Yes")))</f>
        <v>N/A</v>
      </c>
      <c r="E33" s="4">
        <v>99.509662531999993</v>
      </c>
      <c r="F33" s="5" t="str">
        <f>IF($B33="N/A","N/A",IF(E33&gt;15,"No",IF(E33&lt;-15,"No","Yes")))</f>
        <v>N/A</v>
      </c>
      <c r="G33" s="4">
        <v>99.620702312000006</v>
      </c>
      <c r="H33" s="5" t="str">
        <f>IF($B33="N/A","N/A",IF(G33&gt;15,"No",IF(G33&lt;-15,"No","Yes")))</f>
        <v>N/A</v>
      </c>
      <c r="I33" s="6">
        <v>6.3500000000000001E-2</v>
      </c>
      <c r="J33" s="6">
        <v>0.1116</v>
      </c>
      <c r="K33" s="91" t="str">
        <f t="shared" si="0"/>
        <v>Yes</v>
      </c>
    </row>
    <row r="34" spans="1:11" x14ac:dyDescent="0.25">
      <c r="A34" s="87" t="s">
        <v>322</v>
      </c>
      <c r="B34" s="21" t="s">
        <v>230</v>
      </c>
      <c r="C34" s="4">
        <v>89.691618547999994</v>
      </c>
      <c r="D34" s="5" t="str">
        <f>IF($B34="N/A","N/A",IF(C34&gt;=90,"Yes","No"))</f>
        <v>No</v>
      </c>
      <c r="E34" s="4">
        <v>84.314876122000001</v>
      </c>
      <c r="F34" s="5" t="str">
        <f>IF($B34="N/A","N/A",IF(E34&gt;=90,"Yes","No"))</f>
        <v>No</v>
      </c>
      <c r="G34" s="4">
        <v>88.393455668000001</v>
      </c>
      <c r="H34" s="5" t="str">
        <f>IF($B34="N/A","N/A",IF(G34&gt;=90,"Yes","No"))</f>
        <v>No</v>
      </c>
      <c r="I34" s="6">
        <v>-5.99</v>
      </c>
      <c r="J34" s="6">
        <v>4.8369999999999997</v>
      </c>
      <c r="K34" s="91" t="str">
        <f t="shared" si="0"/>
        <v>Yes</v>
      </c>
    </row>
    <row r="35" spans="1:11" x14ac:dyDescent="0.25">
      <c r="A35" s="87" t="s">
        <v>323</v>
      </c>
      <c r="B35" s="21" t="s">
        <v>213</v>
      </c>
      <c r="C35" s="4">
        <v>25.797189675999999</v>
      </c>
      <c r="D35" s="5" t="str">
        <f>IF($B35="N/A","N/A",IF(C35&gt;15,"No",IF(C35&lt;-15,"No","Yes")))</f>
        <v>N/A</v>
      </c>
      <c r="E35" s="4">
        <v>27.574358462999999</v>
      </c>
      <c r="F35" s="5" t="str">
        <f>IF($B35="N/A","N/A",IF(E35&gt;15,"No",IF(E35&lt;-15,"No","Yes")))</f>
        <v>N/A</v>
      </c>
      <c r="G35" s="4">
        <v>28.744977792</v>
      </c>
      <c r="H35" s="5" t="str">
        <f>IF($B35="N/A","N/A",IF(G35&gt;15,"No",IF(G35&lt;-15,"No","Yes")))</f>
        <v>N/A</v>
      </c>
      <c r="I35" s="6">
        <v>6.8890000000000002</v>
      </c>
      <c r="J35" s="6">
        <v>4.2450000000000001</v>
      </c>
      <c r="K35" s="91" t="str">
        <f t="shared" si="0"/>
        <v>Yes</v>
      </c>
    </row>
    <row r="36" spans="1:11" x14ac:dyDescent="0.25">
      <c r="A36" s="87" t="s">
        <v>1730</v>
      </c>
      <c r="B36" s="21" t="s">
        <v>213</v>
      </c>
      <c r="C36" s="4">
        <v>27.62894279</v>
      </c>
      <c r="D36" s="5" t="str">
        <f>IF($B36="N/A","N/A",IF(C36&gt;15,"No",IF(C36&lt;-15,"No","Yes")))</f>
        <v>N/A</v>
      </c>
      <c r="E36" s="4">
        <v>30.481526179999999</v>
      </c>
      <c r="F36" s="5" t="str">
        <f>IF($B36="N/A","N/A",IF(E36&gt;15,"No",IF(E36&lt;-15,"No","Yes")))</f>
        <v>N/A</v>
      </c>
      <c r="G36" s="4">
        <v>32.594075848999999</v>
      </c>
      <c r="H36" s="5" t="str">
        <f>IF($B36="N/A","N/A",IF(G36&gt;15,"No",IF(G36&lt;-15,"No","Yes")))</f>
        <v>N/A</v>
      </c>
      <c r="I36" s="6">
        <v>10.32</v>
      </c>
      <c r="J36" s="6">
        <v>6.931</v>
      </c>
      <c r="K36" s="91" t="str">
        <f t="shared" si="0"/>
        <v>Yes</v>
      </c>
    </row>
    <row r="37" spans="1:11" x14ac:dyDescent="0.25">
      <c r="A37" s="87" t="s">
        <v>372</v>
      </c>
      <c r="B37" s="21" t="s">
        <v>231</v>
      </c>
      <c r="C37" s="4">
        <v>92.656405457000005</v>
      </c>
      <c r="D37" s="5" t="str">
        <f>IF($B37="N/A","N/A",IF(C37&gt;90,"No",IF(C37&lt;75,"No","Yes")))</f>
        <v>No</v>
      </c>
      <c r="E37" s="4">
        <v>93.145255046000003</v>
      </c>
      <c r="F37" s="5" t="str">
        <f>IF($B37="N/A","N/A",IF(E37&gt;90,"No",IF(E37&lt;75,"No","Yes")))</f>
        <v>No</v>
      </c>
      <c r="G37" s="4">
        <v>93.501944011000006</v>
      </c>
      <c r="H37" s="5" t="str">
        <f>IF($B37="N/A","N/A",IF(G37&gt;90,"No",IF(G37&lt;75,"No","Yes")))</f>
        <v>No</v>
      </c>
      <c r="I37" s="6">
        <v>0.52759999999999996</v>
      </c>
      <c r="J37" s="6">
        <v>0.38290000000000002</v>
      </c>
      <c r="K37" s="91" t="str">
        <f>IF(J37="Div by 0", "N/A", IF(J37="N/A","N/A", IF(J37&gt;30, "No", IF(J37&lt;-30, "No", "Yes"))))</f>
        <v>Yes</v>
      </c>
    </row>
    <row r="38" spans="1:11" x14ac:dyDescent="0.25">
      <c r="A38" s="87" t="s">
        <v>373</v>
      </c>
      <c r="B38" s="21" t="s">
        <v>232</v>
      </c>
      <c r="C38" s="4">
        <v>5.7171867689000004</v>
      </c>
      <c r="D38" s="5" t="str">
        <f>IF($B38="N/A","N/A",IF(C38&gt;10,"No",IF(C38&lt;1,"No","Yes")))</f>
        <v>Yes</v>
      </c>
      <c r="E38" s="4">
        <v>4.9610446168999998</v>
      </c>
      <c r="F38" s="5" t="str">
        <f>IF($B38="N/A","N/A",IF(E38&gt;10,"No",IF(E38&lt;1,"No","Yes")))</f>
        <v>Yes</v>
      </c>
      <c r="G38" s="4">
        <v>4.5873464144999998</v>
      </c>
      <c r="H38" s="5" t="str">
        <f>IF($B38="N/A","N/A",IF(G38&gt;10,"No",IF(G38&lt;1,"No","Yes")))</f>
        <v>Yes</v>
      </c>
      <c r="I38" s="6">
        <v>-13.2</v>
      </c>
      <c r="J38" s="6">
        <v>-7.53</v>
      </c>
      <c r="K38" s="91" t="str">
        <f>IF(J38="Div by 0", "N/A", IF(J38="N/A","N/A", IF(J38&gt;30, "No", IF(J38&lt;-30, "No", "Yes"))))</f>
        <v>Yes</v>
      </c>
    </row>
    <row r="39" spans="1:11" x14ac:dyDescent="0.25">
      <c r="A39" s="87" t="s">
        <v>374</v>
      </c>
      <c r="B39" s="21" t="s">
        <v>233</v>
      </c>
      <c r="C39" s="4">
        <v>3.6117155900000003E-2</v>
      </c>
      <c r="D39" s="5" t="str">
        <f>IF($B39="N/A","N/A",IF(C39&gt;2,"No",IF(C39&lt;=0,"No","Yes")))</f>
        <v>Yes</v>
      </c>
      <c r="E39" s="4">
        <v>5.7205915500000003E-2</v>
      </c>
      <c r="F39" s="5" t="str">
        <f>IF($B39="N/A","N/A",IF(E39&gt;2,"No",IF(E39&lt;=0,"No","Yes")))</f>
        <v>Yes</v>
      </c>
      <c r="G39" s="4">
        <v>5.7087746500000001E-2</v>
      </c>
      <c r="H39" s="5" t="str">
        <f>IF($B39="N/A","N/A",IF(G39&gt;2,"No",IF(G39&lt;=0,"No","Yes")))</f>
        <v>Yes</v>
      </c>
      <c r="I39" s="6">
        <v>58.39</v>
      </c>
      <c r="J39" s="6">
        <v>-0.20699999999999999</v>
      </c>
      <c r="K39" s="91" t="str">
        <f>IF(J39="Div by 0", "N/A", IF(J39="N/A","N/A", IF(J39&gt;30, "No", IF(J39&lt;-30, "No", "Yes"))))</f>
        <v>Yes</v>
      </c>
    </row>
    <row r="40" spans="1:11" x14ac:dyDescent="0.25">
      <c r="A40" s="103" t="s">
        <v>375</v>
      </c>
      <c r="B40" s="99" t="s">
        <v>234</v>
      </c>
      <c r="C40" s="104">
        <v>0.89043554110000001</v>
      </c>
      <c r="D40" s="100" t="str">
        <f>IF($B40="N/A","N/A",IF(C40&gt;3,"No",IF(C40&lt;=0,"No","Yes")))</f>
        <v>Yes</v>
      </c>
      <c r="E40" s="104">
        <v>1.0241704220000001</v>
      </c>
      <c r="F40" s="100" t="str">
        <f>IF($B40="N/A","N/A",IF(E40&gt;3,"No",IF(E40&lt;=0,"No","Yes")))</f>
        <v>Yes</v>
      </c>
      <c r="G40" s="104">
        <v>1.0362290948999999</v>
      </c>
      <c r="H40" s="100" t="str">
        <f>IF($B40="N/A","N/A",IF(G40&gt;3,"No",IF(G40&lt;=0,"No","Yes")))</f>
        <v>Yes</v>
      </c>
      <c r="I40" s="101">
        <v>15.02</v>
      </c>
      <c r="J40" s="101">
        <v>1.177</v>
      </c>
      <c r="K40" s="102" t="str">
        <f>IF(J40="Div by 0", "N/A", IF(J40="N/A","N/A", IF(J40&gt;30, "No", IF(J40&lt;-30, "No", "Yes"))))</f>
        <v>Yes</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33122</v>
      </c>
      <c r="D6" s="5" t="str">
        <f>IF($B6="N/A","N/A",IF(C6&gt;15,"No",IF(C6&lt;-15,"No","Yes")))</f>
        <v>N/A</v>
      </c>
      <c r="E6" s="22">
        <v>27141</v>
      </c>
      <c r="F6" s="5" t="str">
        <f>IF($B6="N/A","N/A",IF(E6&gt;15,"No",IF(E6&lt;-15,"No","Yes")))</f>
        <v>N/A</v>
      </c>
      <c r="G6" s="22">
        <v>29484</v>
      </c>
      <c r="H6" s="5" t="str">
        <f>IF($B6="N/A","N/A",IF(G6&gt;15,"No",IF(G6&lt;-15,"No","Yes")))</f>
        <v>N/A</v>
      </c>
      <c r="I6" s="6">
        <v>-18.100000000000001</v>
      </c>
      <c r="J6" s="6">
        <v>8.6329999999999991</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808.98541754999997</v>
      </c>
      <c r="D9" s="5" t="str">
        <f>IF($B9="N/A","N/A",IF(C9&gt;15,"No",IF(C9&lt;-15,"No","Yes")))</f>
        <v>N/A</v>
      </c>
      <c r="E9" s="51">
        <v>823.34254449000002</v>
      </c>
      <c r="F9" s="5" t="str">
        <f>IF($B9="N/A","N/A",IF(E9&gt;15,"No",IF(E9&lt;-15,"No","Yes")))</f>
        <v>N/A</v>
      </c>
      <c r="G9" s="51">
        <v>931.14245014000005</v>
      </c>
      <c r="H9" s="5" t="str">
        <f>IF($B9="N/A","N/A",IF(G9&gt;15,"No",IF(G9&lt;-15,"No","Yes")))</f>
        <v>N/A</v>
      </c>
      <c r="I9" s="6">
        <v>1.7749999999999999</v>
      </c>
      <c r="J9" s="6">
        <v>13.09</v>
      </c>
      <c r="K9" s="91" t="str">
        <f t="shared" si="0"/>
        <v>Yes</v>
      </c>
    </row>
    <row r="10" spans="1:11" x14ac:dyDescent="0.25">
      <c r="A10" s="87" t="s">
        <v>309</v>
      </c>
      <c r="B10" s="21" t="s">
        <v>213</v>
      </c>
      <c r="C10" s="4">
        <v>0.2837992875</v>
      </c>
      <c r="D10" s="5" t="str">
        <f>IF($B10="N/A","N/A",IF(C10&gt;15,"No",IF(C10&lt;-15,"No","Yes")))</f>
        <v>N/A</v>
      </c>
      <c r="E10" s="4">
        <v>0.19896098149999999</v>
      </c>
      <c r="F10" s="5" t="str">
        <f>IF($B10="N/A","N/A",IF(E10&gt;15,"No",IF(E10&lt;-15,"No","Yes")))</f>
        <v>N/A</v>
      </c>
      <c r="G10" s="4">
        <v>0.14923348259999999</v>
      </c>
      <c r="H10" s="5" t="str">
        <f>IF($B10="N/A","N/A",IF(G10&gt;15,"No",IF(G10&lt;-15,"No","Yes")))</f>
        <v>N/A</v>
      </c>
      <c r="I10" s="6">
        <v>-29.9</v>
      </c>
      <c r="J10" s="6">
        <v>-25</v>
      </c>
      <c r="K10" s="91" t="str">
        <f t="shared" si="0"/>
        <v>Yes</v>
      </c>
    </row>
    <row r="11" spans="1:11" x14ac:dyDescent="0.25">
      <c r="A11" s="87" t="s">
        <v>823</v>
      </c>
      <c r="B11" s="21" t="s">
        <v>213</v>
      </c>
      <c r="C11" s="51">
        <v>809.85106383000004</v>
      </c>
      <c r="D11" s="5" t="str">
        <f>IF($B11="N/A","N/A",IF(C11&gt;15,"No",IF(C11&lt;-15,"No","Yes")))</f>
        <v>N/A</v>
      </c>
      <c r="E11" s="51">
        <v>811.16666667000004</v>
      </c>
      <c r="F11" s="5" t="str">
        <f>IF($B11="N/A","N/A",IF(E11&gt;15,"No",IF(E11&lt;-15,"No","Yes")))</f>
        <v>N/A</v>
      </c>
      <c r="G11" s="51">
        <v>686.84090908999997</v>
      </c>
      <c r="H11" s="5" t="str">
        <f>IF($B11="N/A","N/A",IF(G11&gt;15,"No",IF(G11&lt;-15,"No","Yes")))</f>
        <v>N/A</v>
      </c>
      <c r="I11" s="6">
        <v>0.16239999999999999</v>
      </c>
      <c r="J11" s="6">
        <v>-15.3</v>
      </c>
      <c r="K11" s="91" t="str">
        <f t="shared" si="0"/>
        <v>Yes</v>
      </c>
    </row>
    <row r="12" spans="1:11" x14ac:dyDescent="0.25">
      <c r="A12" s="87" t="s">
        <v>310</v>
      </c>
      <c r="B12" s="21" t="s">
        <v>214</v>
      </c>
      <c r="C12" s="4">
        <v>91.419600266000003</v>
      </c>
      <c r="D12" s="5" t="str">
        <f>IF($B12="N/A","N/A",IF(C12&gt;100,"No",IF(C12&lt;95,"No","Yes")))</f>
        <v>No</v>
      </c>
      <c r="E12" s="4">
        <v>99.211524999000005</v>
      </c>
      <c r="F12" s="5" t="str">
        <f>IF($B12="N/A","N/A",IF(E12&gt;100,"No",IF(E12&lt;95,"No","Yes")))</f>
        <v>Yes</v>
      </c>
      <c r="G12" s="4">
        <v>99.952516618999994</v>
      </c>
      <c r="H12" s="5" t="str">
        <f>IF($B12="N/A","N/A",IF(G12&gt;100,"No",IF(G12&lt;95,"No","Yes")))</f>
        <v>Yes</v>
      </c>
      <c r="I12" s="6">
        <v>8.5229999999999997</v>
      </c>
      <c r="J12" s="6">
        <v>0.74690000000000001</v>
      </c>
      <c r="K12" s="91" t="str">
        <f t="shared" si="0"/>
        <v>Yes</v>
      </c>
    </row>
    <row r="13" spans="1:11" x14ac:dyDescent="0.25">
      <c r="A13" s="87" t="s">
        <v>824</v>
      </c>
      <c r="B13" s="21" t="s">
        <v>220</v>
      </c>
      <c r="C13" s="4">
        <v>1.1971268164</v>
      </c>
      <c r="D13" s="5" t="str">
        <f>IF($B13="N/A","N/A",IF(C13&gt;1,"Yes","No"))</f>
        <v>Yes</v>
      </c>
      <c r="E13" s="4">
        <v>1.2181082185000001</v>
      </c>
      <c r="F13" s="5" t="str">
        <f>IF($B13="N/A","N/A",IF(E13&gt;1,"Yes","No"))</f>
        <v>Yes</v>
      </c>
      <c r="G13" s="4">
        <v>1.2736002715000001</v>
      </c>
      <c r="H13" s="5" t="str">
        <f>IF($B13="N/A","N/A",IF(G13&gt;1,"Yes","No"))</f>
        <v>Yes</v>
      </c>
      <c r="I13" s="6">
        <v>1.7529999999999999</v>
      </c>
      <c r="J13" s="6">
        <v>4.556</v>
      </c>
      <c r="K13" s="91" t="str">
        <f t="shared" si="0"/>
        <v>Yes</v>
      </c>
    </row>
    <row r="14" spans="1:11" x14ac:dyDescent="0.25">
      <c r="A14" s="87" t="s">
        <v>311</v>
      </c>
      <c r="B14" s="21" t="s">
        <v>214</v>
      </c>
      <c r="C14" s="4">
        <v>99.951693738000003</v>
      </c>
      <c r="D14" s="5" t="str">
        <f>IF($B14="N/A","N/A",IF(C14&gt;100,"No",IF(C14&lt;95,"No","Yes")))</f>
        <v>Yes</v>
      </c>
      <c r="E14" s="4">
        <v>99.974208762000004</v>
      </c>
      <c r="F14" s="5" t="str">
        <f>IF($B14="N/A","N/A",IF(E14&gt;100,"No",IF(E14&lt;95,"No","Yes")))</f>
        <v>Yes</v>
      </c>
      <c r="G14" s="4">
        <v>99.935558268999998</v>
      </c>
      <c r="H14" s="5" t="str">
        <f>IF($B14="N/A","N/A",IF(G14&gt;100,"No",IF(G14&lt;95,"No","Yes")))</f>
        <v>Yes</v>
      </c>
      <c r="I14" s="6">
        <v>2.2499999999999999E-2</v>
      </c>
      <c r="J14" s="6">
        <v>-3.9E-2</v>
      </c>
      <c r="K14" s="91" t="str">
        <f t="shared" si="0"/>
        <v>Yes</v>
      </c>
    </row>
    <row r="15" spans="1:11" x14ac:dyDescent="0.25">
      <c r="A15" s="87" t="s">
        <v>825</v>
      </c>
      <c r="B15" s="21" t="s">
        <v>221</v>
      </c>
      <c r="C15" s="4">
        <v>13.721712075999999</v>
      </c>
      <c r="D15" s="5" t="str">
        <f>IF($B15="N/A","N/A",IF(C15&gt;3,"Yes","No"))</f>
        <v>Yes</v>
      </c>
      <c r="E15" s="4">
        <v>14.011166802</v>
      </c>
      <c r="F15" s="5" t="str">
        <f>IF($B15="N/A","N/A",IF(E15&gt;3,"Yes","No"))</f>
        <v>Yes</v>
      </c>
      <c r="G15" s="4">
        <v>14.55391142</v>
      </c>
      <c r="H15" s="5" t="str">
        <f>IF($B15="N/A","N/A",IF(G15&gt;3,"Yes","No"))</f>
        <v>Yes</v>
      </c>
      <c r="I15" s="6">
        <v>2.109</v>
      </c>
      <c r="J15" s="6">
        <v>3.8740000000000001</v>
      </c>
      <c r="K15" s="91" t="str">
        <f t="shared" si="0"/>
        <v>Yes</v>
      </c>
    </row>
    <row r="16" spans="1:11" x14ac:dyDescent="0.25">
      <c r="A16" s="87" t="s">
        <v>826</v>
      </c>
      <c r="B16" s="21" t="s">
        <v>222</v>
      </c>
      <c r="C16" s="4">
        <v>4.2375460418999999</v>
      </c>
      <c r="D16" s="5" t="str">
        <f>IF($B16="N/A","N/A",IF(C16&gt;=8,"No",IF(C16&lt;2,"No","Yes")))</f>
        <v>Yes</v>
      </c>
      <c r="E16" s="4">
        <v>4.4112228730999998</v>
      </c>
      <c r="F16" s="5" t="str">
        <f>IF($B16="N/A","N/A",IF(E16&gt;=8,"No",IF(E16&lt;2,"No","Yes")))</f>
        <v>Yes</v>
      </c>
      <c r="G16" s="4">
        <v>5.1514041514000004</v>
      </c>
      <c r="H16" s="5" t="str">
        <f>IF($B16="N/A","N/A",IF(G16&gt;=8,"No",IF(G16&lt;2,"No","Yes")))</f>
        <v>Yes</v>
      </c>
      <c r="I16" s="6">
        <v>4.0990000000000002</v>
      </c>
      <c r="J16" s="6">
        <v>16.78</v>
      </c>
      <c r="K16" s="91" t="str">
        <f t="shared" si="0"/>
        <v>Yes</v>
      </c>
    </row>
    <row r="17" spans="1:11" x14ac:dyDescent="0.25">
      <c r="A17" s="87" t="s">
        <v>312</v>
      </c>
      <c r="B17" s="21" t="s">
        <v>223</v>
      </c>
      <c r="C17" s="4">
        <v>100</v>
      </c>
      <c r="D17" s="5" t="str">
        <f>IF(OR($B17="N/A",$C17="N/A"),"N/A",IF(C17&gt;100,"No",IF(C17&lt;98,"No","Yes")))</f>
        <v>Yes</v>
      </c>
      <c r="E17" s="4">
        <v>100</v>
      </c>
      <c r="F17" s="5" t="str">
        <f>IF(OR($B17="N/A",$E17="N/A"),"N/A",IF(E17&gt;100,"No",IF(E17&lt;98,"No","Yes")))</f>
        <v>Yes</v>
      </c>
      <c r="G17" s="4">
        <v>99.901641568000002</v>
      </c>
      <c r="H17" s="5" t="str">
        <f>IF($B17="N/A","N/A",IF(G17&gt;100,"No",IF(G17&lt;98,"No","Yes")))</f>
        <v>Yes</v>
      </c>
      <c r="I17" s="6">
        <v>0</v>
      </c>
      <c r="J17" s="6">
        <v>-9.8000000000000004E-2</v>
      </c>
      <c r="K17" s="91" t="str">
        <f t="shared" si="0"/>
        <v>Yes</v>
      </c>
    </row>
    <row r="18" spans="1:11" x14ac:dyDescent="0.25">
      <c r="A18" s="87" t="s">
        <v>31</v>
      </c>
      <c r="B18" s="21" t="s">
        <v>214</v>
      </c>
      <c r="C18" s="4">
        <v>99.921502325000006</v>
      </c>
      <c r="D18" s="5" t="str">
        <f>IF($B18="N/A","N/A",IF(C18&gt;100,"No",IF(C18&lt;95,"No","Yes")))</f>
        <v>Yes</v>
      </c>
      <c r="E18" s="4">
        <v>99.900519509000006</v>
      </c>
      <c r="F18" s="5" t="str">
        <f>IF($B18="N/A","N/A",IF(E18&gt;100,"No",IF(E18&lt;95,"No","Yes")))</f>
        <v>Yes</v>
      </c>
      <c r="G18" s="4">
        <v>99.440374439999999</v>
      </c>
      <c r="H18" s="5" t="str">
        <f>IF($B18="N/A","N/A",IF(G18&gt;100,"No",IF(G18&lt;95,"No","Yes")))</f>
        <v>Yes</v>
      </c>
      <c r="I18" s="6">
        <v>-2.1000000000000001E-2</v>
      </c>
      <c r="J18" s="6">
        <v>-0.46100000000000002</v>
      </c>
      <c r="K18" s="91" t="str">
        <f t="shared" si="0"/>
        <v>Yes</v>
      </c>
    </row>
    <row r="19" spans="1:11" x14ac:dyDescent="0.25">
      <c r="A19" s="87" t="s">
        <v>313</v>
      </c>
      <c r="B19" s="21" t="s">
        <v>214</v>
      </c>
      <c r="C19" s="4">
        <v>99.993961717000005</v>
      </c>
      <c r="D19" s="5" t="str">
        <f>IF($B19="N/A","N/A",IF(C19&gt;100,"No",IF(C19&lt;95,"No","Yes")))</f>
        <v>Yes</v>
      </c>
      <c r="E19" s="4">
        <v>99.974208762000004</v>
      </c>
      <c r="F19" s="5" t="str">
        <f>IF($B19="N/A","N/A",IF(E19&gt;100,"No",IF(E19&lt;95,"No","Yes")))</f>
        <v>Yes</v>
      </c>
      <c r="G19" s="4">
        <v>99.921991589000001</v>
      </c>
      <c r="H19" s="5" t="str">
        <f>IF($B19="N/A","N/A",IF(G19&gt;100,"No",IF(G19&lt;95,"No","Yes")))</f>
        <v>Yes</v>
      </c>
      <c r="I19" s="6">
        <v>-0.02</v>
      </c>
      <c r="J19" s="6">
        <v>-5.1999999999999998E-2</v>
      </c>
      <c r="K19" s="91" t="str">
        <f t="shared" si="0"/>
        <v>Yes</v>
      </c>
    </row>
    <row r="20" spans="1:11" x14ac:dyDescent="0.25">
      <c r="A20" s="87" t="s">
        <v>314</v>
      </c>
      <c r="B20" s="21" t="s">
        <v>223</v>
      </c>
      <c r="C20" s="4">
        <v>99.987923434999999</v>
      </c>
      <c r="D20" s="5" t="str">
        <f>IF($B20="N/A","N/A",IF(C20&gt;100,"No",IF(C20&lt;98,"No","Yes")))</f>
        <v>Yes</v>
      </c>
      <c r="E20" s="4">
        <v>100</v>
      </c>
      <c r="F20" s="5" t="str">
        <f>IF($B20="N/A","N/A",IF(E20&gt;100,"No",IF(E20&lt;98,"No","Yes")))</f>
        <v>Yes</v>
      </c>
      <c r="G20" s="4">
        <v>100</v>
      </c>
      <c r="H20" s="5" t="str">
        <f>IF($B20="N/A","N/A",IF(G20&gt;100,"No",IF(G20&lt;98,"No","Yes")))</f>
        <v>Yes</v>
      </c>
      <c r="I20" s="6">
        <v>1.21E-2</v>
      </c>
      <c r="J20" s="6">
        <v>0</v>
      </c>
      <c r="K20" s="91" t="str">
        <f t="shared" si="0"/>
        <v>Yes</v>
      </c>
    </row>
    <row r="21" spans="1:11" x14ac:dyDescent="0.25">
      <c r="A21" s="87" t="s">
        <v>828</v>
      </c>
      <c r="B21" s="21" t="s">
        <v>225</v>
      </c>
      <c r="C21" s="4">
        <v>7.8907542725999997</v>
      </c>
      <c r="D21" s="5" t="str">
        <f>IF($B21="N/A","N/A",IF(C21&gt;=2,"Yes","No"))</f>
        <v>Yes</v>
      </c>
      <c r="E21" s="4">
        <v>8.4030802108000007</v>
      </c>
      <c r="F21" s="5" t="str">
        <f>IF($B21="N/A","N/A",IF(E21&gt;=2,"Yes","No"))</f>
        <v>Yes</v>
      </c>
      <c r="G21" s="4">
        <v>8.5500610501000001</v>
      </c>
      <c r="H21" s="5" t="str">
        <f>IF($B21="N/A","N/A",IF(G21&gt;=2,"Yes","No"))</f>
        <v>Yes</v>
      </c>
      <c r="I21" s="6">
        <v>6.4930000000000003</v>
      </c>
      <c r="J21" s="6">
        <v>1.7490000000000001</v>
      </c>
      <c r="K21" s="91" t="str">
        <f t="shared" si="0"/>
        <v>Yes</v>
      </c>
    </row>
    <row r="22" spans="1:11" x14ac:dyDescent="0.25">
      <c r="A22" s="87" t="s">
        <v>829</v>
      </c>
      <c r="B22" s="21" t="s">
        <v>226</v>
      </c>
      <c r="C22" s="4">
        <v>3.8861042333000002</v>
      </c>
      <c r="D22" s="5" t="str">
        <f>IF($B22="N/A","N/A",IF(C22&gt;30,"No",IF(C22&lt;5,"No","Yes")))</f>
        <v>No</v>
      </c>
      <c r="E22" s="4">
        <v>4.2002873880999996</v>
      </c>
      <c r="F22" s="5" t="str">
        <f>IF($B22="N/A","N/A",IF(E22&gt;30,"No",IF(E22&lt;5,"No","Yes")))</f>
        <v>No</v>
      </c>
      <c r="G22" s="4">
        <v>5.3079636412999998</v>
      </c>
      <c r="H22" s="5" t="str">
        <f>IF($B22="N/A","N/A",IF(G22&gt;30,"No",IF(G22&lt;5,"No","Yes")))</f>
        <v>Yes</v>
      </c>
      <c r="I22" s="6">
        <v>8.0850000000000009</v>
      </c>
      <c r="J22" s="6">
        <v>26.37</v>
      </c>
      <c r="K22" s="91" t="str">
        <f t="shared" si="0"/>
        <v>Yes</v>
      </c>
    </row>
    <row r="23" spans="1:11" x14ac:dyDescent="0.25">
      <c r="A23" s="87" t="s">
        <v>830</v>
      </c>
      <c r="B23" s="21" t="s">
        <v>227</v>
      </c>
      <c r="C23" s="4">
        <v>36.569237272999999</v>
      </c>
      <c r="D23" s="5" t="str">
        <f>IF($B23="N/A","N/A",IF(C23&gt;75,"No",IF(C23&lt;15,"No","Yes")))</f>
        <v>Yes</v>
      </c>
      <c r="E23" s="4">
        <v>35.908772706000001</v>
      </c>
      <c r="F23" s="5" t="str">
        <f>IF($B23="N/A","N/A",IF(E23&gt;75,"No",IF(E23&lt;15,"No","Yes")))</f>
        <v>Yes</v>
      </c>
      <c r="G23" s="4">
        <v>42.345000677999998</v>
      </c>
      <c r="H23" s="5" t="str">
        <f>IF($B23="N/A","N/A",IF(G23&gt;75,"No",IF(G23&lt;15,"No","Yes")))</f>
        <v>Yes</v>
      </c>
      <c r="I23" s="6">
        <v>-1.81</v>
      </c>
      <c r="J23" s="6">
        <v>17.920000000000002</v>
      </c>
      <c r="K23" s="91" t="str">
        <f t="shared" si="0"/>
        <v>Yes</v>
      </c>
    </row>
    <row r="24" spans="1:11" x14ac:dyDescent="0.25">
      <c r="A24" s="87" t="s">
        <v>831</v>
      </c>
      <c r="B24" s="21" t="s">
        <v>228</v>
      </c>
      <c r="C24" s="4">
        <v>59.520502446000002</v>
      </c>
      <c r="D24" s="5" t="str">
        <f>IF($B24="N/A","N/A",IF(C24&gt;70,"No",IF(C24&lt;25,"No","Yes")))</f>
        <v>Yes</v>
      </c>
      <c r="E24" s="4">
        <v>59.887255443999997</v>
      </c>
      <c r="F24" s="5" t="str">
        <f>IF($B24="N/A","N/A",IF(E24&gt;70,"No",IF(E24&lt;25,"No","Yes")))</f>
        <v>Yes</v>
      </c>
      <c r="G24" s="4">
        <v>52.343644009999998</v>
      </c>
      <c r="H24" s="5" t="str">
        <f>IF($B24="N/A","N/A",IF(G24&gt;70,"No",IF(G24&lt;25,"No","Yes")))</f>
        <v>Yes</v>
      </c>
      <c r="I24" s="6">
        <v>0.61619999999999997</v>
      </c>
      <c r="J24" s="6">
        <v>-12.6</v>
      </c>
      <c r="K24" s="91" t="str">
        <f t="shared" si="0"/>
        <v>Yes</v>
      </c>
    </row>
    <row r="25" spans="1:11" x14ac:dyDescent="0.25">
      <c r="A25" s="87" t="s">
        <v>318</v>
      </c>
      <c r="B25" s="21" t="s">
        <v>229</v>
      </c>
      <c r="C25" s="4">
        <v>48.834611437</v>
      </c>
      <c r="D25" s="5" t="str">
        <f>IF($B25="N/A","N/A",IF(C25&gt;70,"No",IF(C25&lt;35,"No","Yes")))</f>
        <v>Yes</v>
      </c>
      <c r="E25" s="4">
        <v>49.183891529</v>
      </c>
      <c r="F25" s="5" t="str">
        <f>IF($B25="N/A","N/A",IF(E25&gt;70,"No",IF(E25&lt;35,"No","Yes")))</f>
        <v>Yes</v>
      </c>
      <c r="G25" s="4">
        <v>53.642653643000003</v>
      </c>
      <c r="H25" s="5" t="str">
        <f>IF($B25="N/A","N/A",IF(G25&gt;70,"No",IF(G25&lt;35,"No","Yes")))</f>
        <v>Yes</v>
      </c>
      <c r="I25" s="6">
        <v>0.71519999999999995</v>
      </c>
      <c r="J25" s="6">
        <v>9.0649999999999995</v>
      </c>
      <c r="K25" s="91" t="str">
        <f t="shared" si="0"/>
        <v>Yes</v>
      </c>
    </row>
    <row r="26" spans="1:11" x14ac:dyDescent="0.25">
      <c r="A26" s="87" t="s">
        <v>832</v>
      </c>
      <c r="B26" s="21" t="s">
        <v>220</v>
      </c>
      <c r="C26" s="4">
        <v>2.2838948994999999</v>
      </c>
      <c r="D26" s="5" t="str">
        <f>IF($B26="N/A","N/A",IF(C26&gt;1,"Yes","No"))</f>
        <v>Yes</v>
      </c>
      <c r="E26" s="4">
        <v>2.2258596150000001</v>
      </c>
      <c r="F26" s="5" t="str">
        <f>IF($B26="N/A","N/A",IF(E26&gt;1,"Yes","No"))</f>
        <v>Yes</v>
      </c>
      <c r="G26" s="4">
        <v>2.4298179058999998</v>
      </c>
      <c r="H26" s="5" t="str">
        <f>IF($B26="N/A","N/A",IF(G26&gt;1,"Yes","No"))</f>
        <v>Yes</v>
      </c>
      <c r="I26" s="6">
        <v>-2.54</v>
      </c>
      <c r="J26" s="6">
        <v>9.1630000000000003</v>
      </c>
      <c r="K26" s="91" t="str">
        <f t="shared" si="0"/>
        <v>Yes</v>
      </c>
    </row>
    <row r="27" spans="1:11" x14ac:dyDescent="0.25">
      <c r="A27" s="87" t="s">
        <v>319</v>
      </c>
      <c r="B27" s="21" t="s">
        <v>213</v>
      </c>
      <c r="C27" s="4">
        <v>9.8918083500000004E-2</v>
      </c>
      <c r="D27" s="5" t="str">
        <f>IF($B27="N/A","N/A",IF(C27&gt;15,"No",IF(C27&lt;-15,"No","Yes")))</f>
        <v>N/A</v>
      </c>
      <c r="E27" s="4">
        <v>0.15731515469999999</v>
      </c>
      <c r="F27" s="5" t="str">
        <f>IF($B27="N/A","N/A",IF(E27&gt;15,"No",IF(E27&lt;-15,"No","Yes")))</f>
        <v>N/A</v>
      </c>
      <c r="G27" s="4">
        <v>0.10748609000000001</v>
      </c>
      <c r="H27" s="5" t="str">
        <f>IF($B27="N/A","N/A",IF(G27&gt;15,"No",IF(G27&lt;-15,"No","Yes")))</f>
        <v>N/A</v>
      </c>
      <c r="I27" s="6">
        <v>59.04</v>
      </c>
      <c r="J27" s="6">
        <v>-31.7</v>
      </c>
      <c r="K27" s="91" t="str">
        <f t="shared" si="0"/>
        <v>No</v>
      </c>
    </row>
    <row r="28" spans="1:11" x14ac:dyDescent="0.25">
      <c r="A28" s="87" t="s">
        <v>833</v>
      </c>
      <c r="B28" s="21" t="s">
        <v>213</v>
      </c>
      <c r="C28" s="4">
        <v>97.452859351000001</v>
      </c>
      <c r="D28" s="5" t="str">
        <f>IF($B28="N/A","N/A",IF(C28&gt;15,"No",IF(C28&lt;-15,"No","Yes")))</f>
        <v>N/A</v>
      </c>
      <c r="E28" s="4">
        <v>98.509251629000005</v>
      </c>
      <c r="F28" s="5" t="str">
        <f>IF($B28="N/A","N/A",IF(E28&gt;15,"No",IF(E28&lt;-15,"No","Yes")))</f>
        <v>N/A</v>
      </c>
      <c r="G28" s="4">
        <v>98.450935760999997</v>
      </c>
      <c r="H28" s="5" t="str">
        <f>IF($B28="N/A","N/A",IF(G28&gt;15,"No",IF(G28&lt;-15,"No","Yes")))</f>
        <v>N/A</v>
      </c>
      <c r="I28" s="6">
        <v>1.0840000000000001</v>
      </c>
      <c r="J28" s="6">
        <v>-5.8999999999999997E-2</v>
      </c>
      <c r="K28" s="91" t="str">
        <f t="shared" si="0"/>
        <v>Yes</v>
      </c>
    </row>
    <row r="29" spans="1:11" x14ac:dyDescent="0.25">
      <c r="A29" s="87" t="s">
        <v>320</v>
      </c>
      <c r="B29" s="21" t="s">
        <v>213</v>
      </c>
      <c r="C29" s="4">
        <v>100</v>
      </c>
      <c r="D29" s="5" t="str">
        <f>IF($B29="N/A","N/A",IF(C29&gt;15,"No",IF(C29&lt;-15,"No","Yes")))</f>
        <v>N/A</v>
      </c>
      <c r="E29" s="4">
        <v>100</v>
      </c>
      <c r="F29" s="5" t="str">
        <f>IF($B29="N/A","N/A",IF(E29&gt;15,"No",IF(E29&lt;-15,"No","Yes")))</f>
        <v>N/A</v>
      </c>
      <c r="G29" s="4">
        <v>100</v>
      </c>
      <c r="H29" s="5" t="str">
        <f>IF($B29="N/A","N/A",IF(G29&gt;15,"No",IF(G29&lt;-15,"No","Yes")))</f>
        <v>N/A</v>
      </c>
      <c r="I29" s="6">
        <v>0</v>
      </c>
      <c r="J29" s="6">
        <v>0</v>
      </c>
      <c r="K29" s="91" t="str">
        <f t="shared" si="0"/>
        <v>Yes</v>
      </c>
    </row>
    <row r="30" spans="1:11" x14ac:dyDescent="0.25">
      <c r="A30" s="87" t="s">
        <v>321</v>
      </c>
      <c r="B30" s="21" t="s">
        <v>213</v>
      </c>
      <c r="C30" s="4">
        <v>96.802639092000007</v>
      </c>
      <c r="D30" s="5" t="str">
        <f>IF($B30="N/A","N/A",IF(C30&gt;15,"No",IF(C30&lt;-15,"No","Yes")))</f>
        <v>N/A</v>
      </c>
      <c r="E30" s="4">
        <v>97.764258554999998</v>
      </c>
      <c r="F30" s="5" t="str">
        <f>IF($B30="N/A","N/A",IF(E30&gt;15,"No",IF(E30&lt;-15,"No","Yes")))</f>
        <v>N/A</v>
      </c>
      <c r="G30" s="4">
        <v>97.822875859000007</v>
      </c>
      <c r="H30" s="5" t="str">
        <f>IF($B30="N/A","N/A",IF(G30&gt;15,"No",IF(G30&lt;-15,"No","Yes")))</f>
        <v>N/A</v>
      </c>
      <c r="I30" s="6">
        <v>0.99339999999999995</v>
      </c>
      <c r="J30" s="6">
        <v>0.06</v>
      </c>
      <c r="K30" s="91" t="str">
        <f t="shared" si="0"/>
        <v>Yes</v>
      </c>
    </row>
    <row r="31" spans="1:11" x14ac:dyDescent="0.25">
      <c r="A31" s="103" t="s">
        <v>322</v>
      </c>
      <c r="B31" s="99" t="s">
        <v>230</v>
      </c>
      <c r="C31" s="104">
        <v>95.797355232000001</v>
      </c>
      <c r="D31" s="100" t="str">
        <f>IF($B31="N/A","N/A",IF(C31&gt;=90,"Yes","No"))</f>
        <v>Yes</v>
      </c>
      <c r="E31" s="104">
        <v>97.358240300999995</v>
      </c>
      <c r="F31" s="100" t="str">
        <f>IF($B31="N/A","N/A",IF(E31&gt;=90,"Yes","No"))</f>
        <v>Yes</v>
      </c>
      <c r="G31" s="104">
        <v>98.700990368000006</v>
      </c>
      <c r="H31" s="100" t="str">
        <f>IF($B31="N/A","N/A",IF(G31&gt;=90,"Yes","No"))</f>
        <v>Yes</v>
      </c>
      <c r="I31" s="101">
        <v>1.629</v>
      </c>
      <c r="J31" s="101">
        <v>1.379</v>
      </c>
      <c r="K31" s="102" t="str">
        <f t="shared" si="0"/>
        <v>Yes</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220921</v>
      </c>
      <c r="D6" s="5" t="str">
        <f>IF(OR($B6="N/A",$C6="N/A"),"N/A",IF(C6&lt;0,"No","Yes"))</f>
        <v>N/A</v>
      </c>
      <c r="E6" s="22">
        <v>390023</v>
      </c>
      <c r="F6" s="5" t="str">
        <f>IF($B6="N/A","N/A",IF(E6&lt;0,"No","Yes"))</f>
        <v>N/A</v>
      </c>
      <c r="G6" s="22">
        <v>427610</v>
      </c>
      <c r="H6" s="5" t="str">
        <f>IF($B6="N/A","N/A",IF(G6&lt;0,"No","Yes"))</f>
        <v>N/A</v>
      </c>
      <c r="I6" s="6">
        <v>76.540000000000006</v>
      </c>
      <c r="J6" s="6">
        <v>9.6370000000000005</v>
      </c>
      <c r="K6" s="91" t="str">
        <f t="shared" ref="K6:K35" si="0">IF(J6="Div by 0", "N/A", IF(J6="N/A","N/A", IF(J6&gt;30, "No", IF(J6&lt;-30, "No", "Yes"))))</f>
        <v>Yes</v>
      </c>
    </row>
    <row r="7" spans="1:11" x14ac:dyDescent="0.25">
      <c r="A7" s="87" t="s">
        <v>436</v>
      </c>
      <c r="B7" s="60" t="s">
        <v>213</v>
      </c>
      <c r="C7" s="5">
        <v>1.22215634E-2</v>
      </c>
      <c r="D7" s="5" t="str">
        <f t="shared" ref="D7:D17" si="1">IF(OR($B7="N/A",$C7="N/A"),"N/A",IF(C7&lt;0,"No","Yes"))</f>
        <v>N/A</v>
      </c>
      <c r="E7" s="5">
        <v>0.23921666159999999</v>
      </c>
      <c r="F7" s="5" t="str">
        <f t="shared" ref="F7:F17" si="2">IF($B7="N/A","N/A",IF(E7&lt;0,"No","Yes"))</f>
        <v>N/A</v>
      </c>
      <c r="G7" s="5">
        <v>0.41205771610000003</v>
      </c>
      <c r="H7" s="5" t="str">
        <f t="shared" ref="H7:H17" si="3">IF($B7="N/A","N/A",IF(G7&lt;0,"No","Yes"))</f>
        <v>N/A</v>
      </c>
      <c r="I7" s="6">
        <v>1857</v>
      </c>
      <c r="J7" s="6">
        <v>72.25</v>
      </c>
      <c r="K7" s="91" t="str">
        <f t="shared" si="0"/>
        <v>No</v>
      </c>
    </row>
    <row r="8" spans="1:11" x14ac:dyDescent="0.25">
      <c r="A8" s="87" t="s">
        <v>437</v>
      </c>
      <c r="B8" s="60" t="s">
        <v>213</v>
      </c>
      <c r="C8" s="5">
        <v>3.0771180648000001</v>
      </c>
      <c r="D8" s="5" t="str">
        <f t="shared" si="1"/>
        <v>N/A</v>
      </c>
      <c r="E8" s="5">
        <v>15.861372277999999</v>
      </c>
      <c r="F8" s="5" t="str">
        <f t="shared" si="2"/>
        <v>N/A</v>
      </c>
      <c r="G8" s="5">
        <v>18.388017118</v>
      </c>
      <c r="H8" s="5" t="str">
        <f t="shared" si="3"/>
        <v>N/A</v>
      </c>
      <c r="I8" s="6">
        <v>415.5</v>
      </c>
      <c r="J8" s="6">
        <v>15.93</v>
      </c>
      <c r="K8" s="91" t="str">
        <f t="shared" si="0"/>
        <v>Yes</v>
      </c>
    </row>
    <row r="9" spans="1:11" x14ac:dyDescent="0.25">
      <c r="A9" s="87" t="s">
        <v>438</v>
      </c>
      <c r="B9" s="60" t="s">
        <v>213</v>
      </c>
      <c r="C9" s="5">
        <v>49.578808713999997</v>
      </c>
      <c r="D9" s="5" t="str">
        <f t="shared" si="1"/>
        <v>N/A</v>
      </c>
      <c r="E9" s="5">
        <v>44.688390171999998</v>
      </c>
      <c r="F9" s="5" t="str">
        <f t="shared" si="2"/>
        <v>N/A</v>
      </c>
      <c r="G9" s="5">
        <v>43.329903416999997</v>
      </c>
      <c r="H9" s="5" t="str">
        <f t="shared" si="3"/>
        <v>N/A</v>
      </c>
      <c r="I9" s="6">
        <v>-9.86</v>
      </c>
      <c r="J9" s="6">
        <v>-3.04</v>
      </c>
      <c r="K9" s="91" t="str">
        <f t="shared" si="0"/>
        <v>Yes</v>
      </c>
    </row>
    <row r="10" spans="1:11" x14ac:dyDescent="0.25">
      <c r="A10" s="87" t="s">
        <v>439</v>
      </c>
      <c r="B10" s="60" t="s">
        <v>213</v>
      </c>
      <c r="C10" s="5">
        <v>46.869695501999999</v>
      </c>
      <c r="D10" s="5" t="str">
        <f t="shared" si="1"/>
        <v>N/A</v>
      </c>
      <c r="E10" s="5">
        <v>38.997700135999999</v>
      </c>
      <c r="F10" s="5" t="str">
        <f t="shared" si="2"/>
        <v>N/A</v>
      </c>
      <c r="G10" s="5">
        <v>37.711699912999997</v>
      </c>
      <c r="H10" s="5" t="str">
        <f t="shared" si="3"/>
        <v>N/A</v>
      </c>
      <c r="I10" s="6">
        <v>-16.8</v>
      </c>
      <c r="J10" s="6">
        <v>-3.3</v>
      </c>
      <c r="K10" s="91" t="str">
        <f t="shared" si="0"/>
        <v>Yes</v>
      </c>
    </row>
    <row r="11" spans="1:11" x14ac:dyDescent="0.25">
      <c r="A11" s="88" t="s">
        <v>324</v>
      </c>
      <c r="B11" s="60" t="s">
        <v>213</v>
      </c>
      <c r="C11" s="5">
        <v>0</v>
      </c>
      <c r="D11" s="5" t="str">
        <f t="shared" si="1"/>
        <v>N/A</v>
      </c>
      <c r="E11" s="5">
        <v>95.734097732999999</v>
      </c>
      <c r="F11" s="5" t="str">
        <f t="shared" si="2"/>
        <v>N/A</v>
      </c>
      <c r="G11" s="5">
        <v>96.331937980999996</v>
      </c>
      <c r="H11" s="5" t="str">
        <f t="shared" si="3"/>
        <v>N/A</v>
      </c>
      <c r="I11" s="6" t="s">
        <v>1747</v>
      </c>
      <c r="J11" s="6">
        <v>0.62450000000000006</v>
      </c>
      <c r="K11" s="91" t="str">
        <f t="shared" si="0"/>
        <v>Yes</v>
      </c>
    </row>
    <row r="12" spans="1:11" x14ac:dyDescent="0.25">
      <c r="A12" s="88" t="s">
        <v>310</v>
      </c>
      <c r="B12" s="60" t="s">
        <v>213</v>
      </c>
      <c r="C12" s="5">
        <v>99.784085714</v>
      </c>
      <c r="D12" s="5" t="str">
        <f t="shared" si="1"/>
        <v>N/A</v>
      </c>
      <c r="E12" s="5">
        <v>99.776679837000003</v>
      </c>
      <c r="F12" s="5" t="str">
        <f t="shared" si="2"/>
        <v>N/A</v>
      </c>
      <c r="G12" s="5">
        <v>99.811276630999998</v>
      </c>
      <c r="H12" s="5" t="str">
        <f t="shared" si="3"/>
        <v>N/A</v>
      </c>
      <c r="I12" s="6">
        <v>-7.0000000000000001E-3</v>
      </c>
      <c r="J12" s="6">
        <v>3.4700000000000002E-2</v>
      </c>
      <c r="K12" s="91" t="str">
        <f t="shared" si="0"/>
        <v>Yes</v>
      </c>
    </row>
    <row r="13" spans="1:11" x14ac:dyDescent="0.25">
      <c r="A13" s="88" t="s">
        <v>824</v>
      </c>
      <c r="B13" s="60" t="s">
        <v>213</v>
      </c>
      <c r="C13" s="5">
        <v>1.1476746928999999</v>
      </c>
      <c r="D13" s="5" t="str">
        <f t="shared" si="1"/>
        <v>N/A</v>
      </c>
      <c r="E13" s="5">
        <v>1.1497024299</v>
      </c>
      <c r="F13" s="5" t="str">
        <f t="shared" si="2"/>
        <v>N/A</v>
      </c>
      <c r="G13" s="5">
        <v>1.1506526429999999</v>
      </c>
      <c r="H13" s="5" t="str">
        <f t="shared" si="3"/>
        <v>N/A</v>
      </c>
      <c r="I13" s="6">
        <v>0.1767</v>
      </c>
      <c r="J13" s="6">
        <v>8.2600000000000007E-2</v>
      </c>
      <c r="K13" s="91" t="str">
        <f t="shared" si="0"/>
        <v>Yes</v>
      </c>
    </row>
    <row r="14" spans="1:11" x14ac:dyDescent="0.25">
      <c r="A14" s="88" t="s">
        <v>311</v>
      </c>
      <c r="B14" s="60" t="s">
        <v>213</v>
      </c>
      <c r="C14" s="5">
        <v>99.437808085</v>
      </c>
      <c r="D14" s="5" t="str">
        <f t="shared" si="1"/>
        <v>N/A</v>
      </c>
      <c r="E14" s="5">
        <v>99.558487576000005</v>
      </c>
      <c r="F14" s="5" t="str">
        <f t="shared" si="2"/>
        <v>N/A</v>
      </c>
      <c r="G14" s="5">
        <v>99.310119033999996</v>
      </c>
      <c r="H14" s="5" t="str">
        <f t="shared" si="3"/>
        <v>N/A</v>
      </c>
      <c r="I14" s="6">
        <v>0.12139999999999999</v>
      </c>
      <c r="J14" s="6">
        <v>-0.249</v>
      </c>
      <c r="K14" s="91" t="str">
        <f t="shared" si="0"/>
        <v>Yes</v>
      </c>
    </row>
    <row r="15" spans="1:11" x14ac:dyDescent="0.25">
      <c r="A15" s="88" t="s">
        <v>825</v>
      </c>
      <c r="B15" s="60" t="s">
        <v>213</v>
      </c>
      <c r="C15" s="5">
        <v>9.1479158225999999</v>
      </c>
      <c r="D15" s="5" t="str">
        <f t="shared" si="1"/>
        <v>N/A</v>
      </c>
      <c r="E15" s="5">
        <v>9.8152000639000008</v>
      </c>
      <c r="F15" s="5" t="str">
        <f t="shared" si="2"/>
        <v>N/A</v>
      </c>
      <c r="G15" s="5">
        <v>10.106033062</v>
      </c>
      <c r="H15" s="5" t="str">
        <f t="shared" si="3"/>
        <v>N/A</v>
      </c>
      <c r="I15" s="6">
        <v>7.2939999999999996</v>
      </c>
      <c r="J15" s="6">
        <v>2.9630000000000001</v>
      </c>
      <c r="K15" s="91" t="str">
        <f t="shared" si="0"/>
        <v>Yes</v>
      </c>
    </row>
    <row r="16" spans="1:11" x14ac:dyDescent="0.25">
      <c r="A16" s="88" t="s">
        <v>834</v>
      </c>
      <c r="B16" s="60" t="s">
        <v>213</v>
      </c>
      <c r="C16" s="5">
        <v>3.6119059529999999</v>
      </c>
      <c r="D16" s="5" t="str">
        <f t="shared" si="1"/>
        <v>N/A</v>
      </c>
      <c r="E16" s="5">
        <v>3.7017130267999998</v>
      </c>
      <c r="F16" s="5" t="str">
        <f t="shared" si="2"/>
        <v>N/A</v>
      </c>
      <c r="G16" s="5">
        <v>3.6699930797000002</v>
      </c>
      <c r="H16" s="5" t="str">
        <f t="shared" si="3"/>
        <v>N/A</v>
      </c>
      <c r="I16" s="6">
        <v>2.4860000000000002</v>
      </c>
      <c r="J16" s="6">
        <v>-0.85699999999999998</v>
      </c>
      <c r="K16" s="91" t="str">
        <f t="shared" si="0"/>
        <v>Yes</v>
      </c>
    </row>
    <row r="17" spans="1:11" x14ac:dyDescent="0.25">
      <c r="A17" s="88" t="s">
        <v>827</v>
      </c>
      <c r="B17" s="60" t="s">
        <v>213</v>
      </c>
      <c r="C17" s="5">
        <v>3.4508715603</v>
      </c>
      <c r="D17" s="5" t="str">
        <f t="shared" si="1"/>
        <v>N/A</v>
      </c>
      <c r="E17" s="5">
        <v>3.8343274608</v>
      </c>
      <c r="F17" s="5" t="str">
        <f t="shared" si="2"/>
        <v>N/A</v>
      </c>
      <c r="G17" s="5">
        <v>3.3626825513999998</v>
      </c>
      <c r="H17" s="5" t="str">
        <f t="shared" si="3"/>
        <v>N/A</v>
      </c>
      <c r="I17" s="6">
        <v>11.11</v>
      </c>
      <c r="J17" s="6">
        <v>-12.3</v>
      </c>
      <c r="K17" s="91" t="str">
        <f t="shared" si="0"/>
        <v>Yes</v>
      </c>
    </row>
    <row r="18" spans="1:11" x14ac:dyDescent="0.25">
      <c r="A18" s="87" t="s">
        <v>312</v>
      </c>
      <c r="B18" s="21" t="s">
        <v>223</v>
      </c>
      <c r="C18" s="5">
        <v>100</v>
      </c>
      <c r="D18" s="5" t="str">
        <f>IF(OR($B18="N/A",$C18="N/A"),"N/A",IF(C18&gt;100,"No",IF(C18&lt;98,"No","Yes")))</f>
        <v>Yes</v>
      </c>
      <c r="E18" s="5">
        <v>99.999743605000006</v>
      </c>
      <c r="F18" s="5" t="str">
        <f>IF(OR($B18="N/A",$E18="N/A"),"N/A",IF(E18&gt;100,"No",IF(E18&lt;98,"No","Yes")))</f>
        <v>Yes</v>
      </c>
      <c r="G18" s="5">
        <v>99.995322841000004</v>
      </c>
      <c r="H18" s="5" t="str">
        <f>IF($B18="N/A","N/A",IF(G18&gt;100,"No",IF(G18&lt;98,"No","Yes")))</f>
        <v>Yes</v>
      </c>
      <c r="I18" s="6">
        <v>0</v>
      </c>
      <c r="J18" s="6">
        <v>-4.0000000000000001E-3</v>
      </c>
      <c r="K18" s="91" t="str">
        <f t="shared" si="0"/>
        <v>Yes</v>
      </c>
    </row>
    <row r="19" spans="1:11" x14ac:dyDescent="0.25">
      <c r="A19" s="87" t="s">
        <v>31</v>
      </c>
      <c r="B19" s="21" t="s">
        <v>214</v>
      </c>
      <c r="C19" s="5">
        <v>99.452292901000007</v>
      </c>
      <c r="D19" s="5" t="str">
        <f>IF(OR($B19="N/A",$C19="N/A"),"N/A",IF(C19&gt;100,"No",IF(C19&lt;95,"No","Yes")))</f>
        <v>Yes</v>
      </c>
      <c r="E19" s="5">
        <v>99.595152080999995</v>
      </c>
      <c r="F19" s="5" t="str">
        <f>IF(OR($B19="N/A",$E19="N/A"),"N/A",IF(E19&gt;100,"No",IF(E19&lt;98,"No","Yes")))</f>
        <v>Yes</v>
      </c>
      <c r="G19" s="5">
        <v>99.740651528000001</v>
      </c>
      <c r="H19" s="5" t="str">
        <f>IF($B19="N/A","N/A",IF(G19&gt;100,"No",IF(G19&lt;95,"No","Yes")))</f>
        <v>Yes</v>
      </c>
      <c r="I19" s="6">
        <v>0.14360000000000001</v>
      </c>
      <c r="J19" s="6">
        <v>0.14610000000000001</v>
      </c>
      <c r="K19" s="91" t="str">
        <f t="shared" si="0"/>
        <v>Yes</v>
      </c>
    </row>
    <row r="20" spans="1:11" x14ac:dyDescent="0.25">
      <c r="A20" s="88" t="s">
        <v>313</v>
      </c>
      <c r="B20" s="60" t="s">
        <v>213</v>
      </c>
      <c r="C20" s="5">
        <v>100</v>
      </c>
      <c r="D20" s="5" t="str">
        <f t="shared" ref="D20:D35" si="4">IF(OR($B20="N/A",$C20="N/A"),"N/A",IF(C20&lt;0,"No","Yes"))</f>
        <v>N/A</v>
      </c>
      <c r="E20" s="5">
        <v>99.999487209999998</v>
      </c>
      <c r="F20" s="5" t="str">
        <f t="shared" ref="F20:F34" si="5">IF($B20="N/A","N/A",IF(E20&lt;0,"No","Yes"))</f>
        <v>N/A</v>
      </c>
      <c r="G20" s="5">
        <v>99.894062347000002</v>
      </c>
      <c r="H20" s="5" t="str">
        <f t="shared" ref="H20:H35" si="6">IF($B20="N/A","N/A",IF(G20&lt;0,"No","Yes"))</f>
        <v>N/A</v>
      </c>
      <c r="I20" s="6">
        <v>-1E-3</v>
      </c>
      <c r="J20" s="6">
        <v>-0.105</v>
      </c>
      <c r="K20" s="91" t="str">
        <f t="shared" si="0"/>
        <v>Yes</v>
      </c>
    </row>
    <row r="21" spans="1:11" x14ac:dyDescent="0.25">
      <c r="A21" s="88" t="s">
        <v>835</v>
      </c>
      <c r="B21" s="60" t="s">
        <v>213</v>
      </c>
      <c r="C21" s="5">
        <v>3.6212039999999998E-3</v>
      </c>
      <c r="D21" s="5" t="str">
        <f t="shared" si="4"/>
        <v>N/A</v>
      </c>
      <c r="E21" s="5">
        <v>1.2819757000000001E-3</v>
      </c>
      <c r="F21" s="5" t="str">
        <f t="shared" si="5"/>
        <v>N/A</v>
      </c>
      <c r="G21" s="5">
        <v>4.4433010999999998E-3</v>
      </c>
      <c r="H21" s="5" t="str">
        <f t="shared" si="6"/>
        <v>N/A</v>
      </c>
      <c r="I21" s="6">
        <v>-64.599999999999994</v>
      </c>
      <c r="J21" s="6">
        <v>246.6</v>
      </c>
      <c r="K21" s="91" t="str">
        <f t="shared" si="0"/>
        <v>No</v>
      </c>
    </row>
    <row r="22" spans="1:11" x14ac:dyDescent="0.25">
      <c r="A22" s="88" t="s">
        <v>314</v>
      </c>
      <c r="B22" s="60" t="s">
        <v>213</v>
      </c>
      <c r="C22" s="5">
        <v>100</v>
      </c>
      <c r="D22" s="5" t="str">
        <f t="shared" si="4"/>
        <v>N/A</v>
      </c>
      <c r="E22" s="5">
        <v>100</v>
      </c>
      <c r="F22" s="5" t="str">
        <f t="shared" si="5"/>
        <v>N/A</v>
      </c>
      <c r="G22" s="5">
        <v>100</v>
      </c>
      <c r="H22" s="5" t="str">
        <f t="shared" si="6"/>
        <v>N/A</v>
      </c>
      <c r="I22" s="6">
        <v>0</v>
      </c>
      <c r="J22" s="6">
        <v>0</v>
      </c>
      <c r="K22" s="91" t="str">
        <f t="shared" si="0"/>
        <v>Yes</v>
      </c>
    </row>
    <row r="23" spans="1:11" x14ac:dyDescent="0.25">
      <c r="A23" s="88" t="s">
        <v>828</v>
      </c>
      <c r="B23" s="60" t="s">
        <v>213</v>
      </c>
      <c r="C23" s="5">
        <v>3.8812924077000002</v>
      </c>
      <c r="D23" s="5" t="str">
        <f t="shared" si="4"/>
        <v>N/A</v>
      </c>
      <c r="E23" s="5">
        <v>4.4214136089</v>
      </c>
      <c r="F23" s="5" t="str">
        <f t="shared" si="5"/>
        <v>N/A</v>
      </c>
      <c r="G23" s="5">
        <v>4.6656415892999998</v>
      </c>
      <c r="H23" s="5" t="str">
        <f t="shared" si="6"/>
        <v>N/A</v>
      </c>
      <c r="I23" s="6">
        <v>13.92</v>
      </c>
      <c r="J23" s="6">
        <v>5.524</v>
      </c>
      <c r="K23" s="91" t="str">
        <f t="shared" si="0"/>
        <v>Yes</v>
      </c>
    </row>
    <row r="24" spans="1:11" x14ac:dyDescent="0.25">
      <c r="A24" s="88" t="s">
        <v>315</v>
      </c>
      <c r="B24" s="60" t="s">
        <v>213</v>
      </c>
      <c r="C24" s="5">
        <v>5.3747719773</v>
      </c>
      <c r="D24" s="5" t="str">
        <f t="shared" si="4"/>
        <v>N/A</v>
      </c>
      <c r="E24" s="5">
        <v>5.4104501529000002</v>
      </c>
      <c r="F24" s="5" t="str">
        <f t="shared" si="5"/>
        <v>N/A</v>
      </c>
      <c r="G24" s="5">
        <v>5.2950118098000001</v>
      </c>
      <c r="H24" s="5" t="str">
        <f t="shared" si="6"/>
        <v>N/A</v>
      </c>
      <c r="I24" s="6">
        <v>0.66379999999999995</v>
      </c>
      <c r="J24" s="6">
        <v>-2.13</v>
      </c>
      <c r="K24" s="91" t="str">
        <f t="shared" si="0"/>
        <v>Yes</v>
      </c>
    </row>
    <row r="25" spans="1:11" x14ac:dyDescent="0.25">
      <c r="A25" s="88" t="s">
        <v>316</v>
      </c>
      <c r="B25" s="60" t="s">
        <v>213</v>
      </c>
      <c r="C25" s="5">
        <v>7.5271250809000003</v>
      </c>
      <c r="D25" s="5" t="str">
        <f t="shared" si="4"/>
        <v>N/A</v>
      </c>
      <c r="E25" s="5">
        <v>11.458298613</v>
      </c>
      <c r="F25" s="5" t="str">
        <f t="shared" si="5"/>
        <v>N/A</v>
      </c>
      <c r="G25" s="5">
        <v>11.49669091</v>
      </c>
      <c r="H25" s="5" t="str">
        <f t="shared" si="6"/>
        <v>N/A</v>
      </c>
      <c r="I25" s="6">
        <v>52.23</v>
      </c>
      <c r="J25" s="6">
        <v>0.33510000000000001</v>
      </c>
      <c r="K25" s="91" t="str">
        <f t="shared" si="0"/>
        <v>Yes</v>
      </c>
    </row>
    <row r="26" spans="1:11" x14ac:dyDescent="0.25">
      <c r="A26" s="88" t="s">
        <v>317</v>
      </c>
      <c r="B26" s="60" t="s">
        <v>213</v>
      </c>
      <c r="C26" s="5">
        <v>87.098102941999997</v>
      </c>
      <c r="D26" s="5" t="str">
        <f t="shared" si="4"/>
        <v>N/A</v>
      </c>
      <c r="E26" s="5">
        <v>83.130994838999996</v>
      </c>
      <c r="F26" s="5" t="str">
        <f t="shared" si="5"/>
        <v>N/A</v>
      </c>
      <c r="G26" s="5">
        <v>83.208063421999995</v>
      </c>
      <c r="H26" s="5" t="str">
        <f t="shared" si="6"/>
        <v>N/A</v>
      </c>
      <c r="I26" s="6">
        <v>-4.55</v>
      </c>
      <c r="J26" s="6">
        <v>9.2700000000000005E-2</v>
      </c>
      <c r="K26" s="91" t="str">
        <f t="shared" si="0"/>
        <v>Yes</v>
      </c>
    </row>
    <row r="27" spans="1:11" x14ac:dyDescent="0.25">
      <c r="A27" s="88" t="s">
        <v>318</v>
      </c>
      <c r="B27" s="60" t="s">
        <v>213</v>
      </c>
      <c r="C27" s="5">
        <v>69.766568140000004</v>
      </c>
      <c r="D27" s="5" t="str">
        <f t="shared" si="4"/>
        <v>N/A</v>
      </c>
      <c r="E27" s="5">
        <v>66.601200442000007</v>
      </c>
      <c r="F27" s="5" t="str">
        <f t="shared" si="5"/>
        <v>N/A</v>
      </c>
      <c r="G27" s="5">
        <v>68.319262879999997</v>
      </c>
      <c r="H27" s="5" t="str">
        <f t="shared" si="6"/>
        <v>N/A</v>
      </c>
      <c r="I27" s="6">
        <v>-4.54</v>
      </c>
      <c r="J27" s="6">
        <v>2.58</v>
      </c>
      <c r="K27" s="91" t="str">
        <f t="shared" si="0"/>
        <v>Yes</v>
      </c>
    </row>
    <row r="28" spans="1:11" x14ac:dyDescent="0.25">
      <c r="A28" s="88" t="s">
        <v>832</v>
      </c>
      <c r="B28" s="60" t="s">
        <v>213</v>
      </c>
      <c r="C28" s="5">
        <v>1.7893063602999999</v>
      </c>
      <c r="D28" s="5" t="str">
        <f t="shared" si="4"/>
        <v>N/A</v>
      </c>
      <c r="E28" s="5">
        <v>1.8365260240000001</v>
      </c>
      <c r="F28" s="5" t="str">
        <f t="shared" si="5"/>
        <v>N/A</v>
      </c>
      <c r="G28" s="5">
        <v>1.8314643664000001</v>
      </c>
      <c r="H28" s="5" t="str">
        <f t="shared" si="6"/>
        <v>N/A</v>
      </c>
      <c r="I28" s="6">
        <v>2.6389999999999998</v>
      </c>
      <c r="J28" s="6">
        <v>-0.27600000000000002</v>
      </c>
      <c r="K28" s="91" t="str">
        <f t="shared" si="0"/>
        <v>Yes</v>
      </c>
    </row>
    <row r="29" spans="1:11" x14ac:dyDescent="0.25">
      <c r="A29" s="88" t="s">
        <v>319</v>
      </c>
      <c r="B29" s="60" t="s">
        <v>213</v>
      </c>
      <c r="C29" s="5">
        <v>1.2976143E-3</v>
      </c>
      <c r="D29" s="5" t="str">
        <f t="shared" si="4"/>
        <v>N/A</v>
      </c>
      <c r="E29" s="5">
        <v>0</v>
      </c>
      <c r="F29" s="5" t="str">
        <f t="shared" si="5"/>
        <v>N/A</v>
      </c>
      <c r="G29" s="5">
        <v>0</v>
      </c>
      <c r="H29" s="5" t="str">
        <f t="shared" si="6"/>
        <v>N/A</v>
      </c>
      <c r="I29" s="6">
        <v>-100</v>
      </c>
      <c r="J29" s="6" t="s">
        <v>1747</v>
      </c>
      <c r="K29" s="91" t="str">
        <f t="shared" si="0"/>
        <v>N/A</v>
      </c>
    </row>
    <row r="30" spans="1:11" x14ac:dyDescent="0.25">
      <c r="A30" s="88" t="s">
        <v>833</v>
      </c>
      <c r="B30" s="60" t="s">
        <v>213</v>
      </c>
      <c r="C30" s="5">
        <v>85.872872723</v>
      </c>
      <c r="D30" s="5" t="str">
        <f t="shared" si="4"/>
        <v>N/A</v>
      </c>
      <c r="E30" s="5">
        <v>96.407453034</v>
      </c>
      <c r="F30" s="5" t="str">
        <f t="shared" si="5"/>
        <v>N/A</v>
      </c>
      <c r="G30" s="5">
        <v>98.921749845999997</v>
      </c>
      <c r="H30" s="5" t="str">
        <f t="shared" si="6"/>
        <v>N/A</v>
      </c>
      <c r="I30" s="6">
        <v>12.27</v>
      </c>
      <c r="J30" s="6">
        <v>2.6080000000000001</v>
      </c>
      <c r="K30" s="91" t="str">
        <f t="shared" si="0"/>
        <v>Yes</v>
      </c>
    </row>
    <row r="31" spans="1:11" x14ac:dyDescent="0.25">
      <c r="A31" s="87" t="s">
        <v>320</v>
      </c>
      <c r="B31" s="21" t="s">
        <v>213</v>
      </c>
      <c r="C31" s="5">
        <v>100</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v>99.908579200000005</v>
      </c>
      <c r="D32" s="5" t="str">
        <f t="shared" si="4"/>
        <v>N/A</v>
      </c>
      <c r="E32" s="5">
        <v>99.596291149999999</v>
      </c>
      <c r="F32" s="5" t="str">
        <f t="shared" si="5"/>
        <v>N/A</v>
      </c>
      <c r="G32" s="5">
        <v>99.589259143999996</v>
      </c>
      <c r="H32" s="5" t="str">
        <f t="shared" si="6"/>
        <v>N/A</v>
      </c>
      <c r="I32" s="6">
        <v>-0.313</v>
      </c>
      <c r="J32" s="6">
        <v>-7.0000000000000001E-3</v>
      </c>
      <c r="K32" s="91" t="str">
        <f t="shared" si="0"/>
        <v>Yes</v>
      </c>
    </row>
    <row r="33" spans="1:11" x14ac:dyDescent="0.25">
      <c r="A33" s="88" t="s">
        <v>322</v>
      </c>
      <c r="B33" s="60" t="s">
        <v>213</v>
      </c>
      <c r="C33" s="5">
        <v>0</v>
      </c>
      <c r="D33" s="5" t="str">
        <f t="shared" si="4"/>
        <v>N/A</v>
      </c>
      <c r="E33" s="5">
        <v>0</v>
      </c>
      <c r="F33" s="5" t="str">
        <f t="shared" si="5"/>
        <v>N/A</v>
      </c>
      <c r="G33" s="5">
        <v>1.274291995</v>
      </c>
      <c r="H33" s="5" t="str">
        <f t="shared" si="6"/>
        <v>N/A</v>
      </c>
      <c r="I33" s="6" t="s">
        <v>1747</v>
      </c>
      <c r="J33" s="6" t="s">
        <v>1747</v>
      </c>
      <c r="K33" s="91" t="str">
        <f t="shared" si="0"/>
        <v>N/A</v>
      </c>
    </row>
    <row r="34" spans="1:11" x14ac:dyDescent="0.25">
      <c r="A34" s="88" t="s">
        <v>323</v>
      </c>
      <c r="B34" s="60" t="s">
        <v>213</v>
      </c>
      <c r="C34" s="5">
        <v>42.287967192000004</v>
      </c>
      <c r="D34" s="5" t="str">
        <f t="shared" si="4"/>
        <v>N/A</v>
      </c>
      <c r="E34" s="5">
        <v>34.648982240000002</v>
      </c>
      <c r="F34" s="5" t="str">
        <f t="shared" si="5"/>
        <v>N/A</v>
      </c>
      <c r="G34" s="5">
        <v>34.139519655999997</v>
      </c>
      <c r="H34" s="5" t="str">
        <f t="shared" si="6"/>
        <v>N/A</v>
      </c>
      <c r="I34" s="6">
        <v>-18.100000000000001</v>
      </c>
      <c r="J34" s="6">
        <v>-1.47</v>
      </c>
      <c r="K34" s="91" t="str">
        <f t="shared" si="0"/>
        <v>Yes</v>
      </c>
    </row>
    <row r="35" spans="1:11" x14ac:dyDescent="0.25">
      <c r="A35" s="88" t="s">
        <v>1730</v>
      </c>
      <c r="B35" s="60" t="s">
        <v>213</v>
      </c>
      <c r="C35" s="5">
        <v>32.389406168000001</v>
      </c>
      <c r="D35" s="5" t="str">
        <f t="shared" si="4"/>
        <v>N/A</v>
      </c>
      <c r="E35" s="5">
        <v>30.185399322999999</v>
      </c>
      <c r="F35" s="5" t="str">
        <f>IF($B35="N/A","N/A",IF(E35&lt;0,"No","Yes"))</f>
        <v>N/A</v>
      </c>
      <c r="G35" s="5">
        <v>30.016837772999999</v>
      </c>
      <c r="H35" s="5" t="str">
        <f t="shared" si="6"/>
        <v>N/A</v>
      </c>
      <c r="I35" s="6">
        <v>-6.8</v>
      </c>
      <c r="J35" s="6">
        <v>-0.55800000000000005</v>
      </c>
      <c r="K35" s="91" t="str">
        <f t="shared" si="0"/>
        <v>Yes</v>
      </c>
    </row>
    <row r="36" spans="1:11" x14ac:dyDescent="0.25">
      <c r="A36" s="89" t="s">
        <v>372</v>
      </c>
      <c r="B36" s="1" t="s">
        <v>213</v>
      </c>
      <c r="C36" s="4">
        <v>96.075972859000004</v>
      </c>
      <c r="D36" s="5" t="str">
        <f t="shared" ref="D36:D39" si="7">IF($B36="N/A","N/A",IF(C36&lt;0,"No","Yes"))</f>
        <v>N/A</v>
      </c>
      <c r="E36" s="4">
        <v>94.804921761000003</v>
      </c>
      <c r="F36" s="5" t="str">
        <f t="shared" ref="F36:F39" si="8">IF($B36="N/A","N/A",IF(E36&lt;0,"No","Yes"))</f>
        <v>N/A</v>
      </c>
      <c r="G36" s="4">
        <v>93.755291036000003</v>
      </c>
      <c r="H36" s="5" t="str">
        <f t="shared" ref="H36:H39" si="9">IF($B36="N/A","N/A",IF(G36&lt;0,"No","Yes"))</f>
        <v>N/A</v>
      </c>
      <c r="I36" s="6">
        <v>-1.32</v>
      </c>
      <c r="J36" s="6">
        <v>-1.1100000000000001</v>
      </c>
      <c r="K36" s="91" t="str">
        <f>IF(J36="Div by 0", "N/A", IF(J36="N/A","N/A", IF(J36&gt;30, "No", IF(J36&lt;-30, "No", "Yes"))))</f>
        <v>Yes</v>
      </c>
    </row>
    <row r="37" spans="1:11" x14ac:dyDescent="0.25">
      <c r="A37" s="89" t="s">
        <v>373</v>
      </c>
      <c r="B37" s="1" t="s">
        <v>213</v>
      </c>
      <c r="C37" s="4">
        <v>1.5276954205</v>
      </c>
      <c r="D37" s="5" t="str">
        <f t="shared" si="7"/>
        <v>N/A</v>
      </c>
      <c r="E37" s="4">
        <v>3.7097812179999998</v>
      </c>
      <c r="F37" s="5" t="str">
        <f t="shared" si="8"/>
        <v>N/A</v>
      </c>
      <c r="G37" s="4">
        <v>4.2396108604</v>
      </c>
      <c r="H37" s="5" t="str">
        <f t="shared" si="9"/>
        <v>N/A</v>
      </c>
      <c r="I37" s="6">
        <v>142.80000000000001</v>
      </c>
      <c r="J37" s="6">
        <v>14.28</v>
      </c>
      <c r="K37" s="91" t="str">
        <f>IF(J37="Div by 0", "N/A", IF(J37="N/A","N/A", IF(J37&gt;30, "No", IF(J37&lt;-30, "No", "Yes"))))</f>
        <v>Yes</v>
      </c>
    </row>
    <row r="38" spans="1:11" x14ac:dyDescent="0.25">
      <c r="A38" s="89" t="s">
        <v>374</v>
      </c>
      <c r="B38" s="1" t="s">
        <v>213</v>
      </c>
      <c r="C38" s="4">
        <v>1.4865042255000001</v>
      </c>
      <c r="D38" s="5" t="str">
        <f t="shared" si="7"/>
        <v>N/A</v>
      </c>
      <c r="E38" s="4">
        <v>0.51612340810000001</v>
      </c>
      <c r="F38" s="5" t="str">
        <f t="shared" si="8"/>
        <v>N/A</v>
      </c>
      <c r="G38" s="4">
        <v>0.92280348919999999</v>
      </c>
      <c r="H38" s="5" t="str">
        <f t="shared" si="9"/>
        <v>N/A</v>
      </c>
      <c r="I38" s="6">
        <v>-65.3</v>
      </c>
      <c r="J38" s="6">
        <v>78.8</v>
      </c>
      <c r="K38" s="91" t="str">
        <f>IF(J38="Div by 0", "N/A", IF(J38="N/A","N/A", IF(J38&gt;30, "No", IF(J38&lt;-30, "No", "Yes"))))</f>
        <v>No</v>
      </c>
    </row>
    <row r="39" spans="1:11" x14ac:dyDescent="0.25">
      <c r="A39" s="106" t="s">
        <v>375</v>
      </c>
      <c r="B39" s="107" t="s">
        <v>213</v>
      </c>
      <c r="C39" s="104">
        <v>0.18241814949999999</v>
      </c>
      <c r="D39" s="100" t="str">
        <f t="shared" si="7"/>
        <v>N/A</v>
      </c>
      <c r="E39" s="104">
        <v>0.46561356640000001</v>
      </c>
      <c r="F39" s="100" t="str">
        <f t="shared" si="8"/>
        <v>N/A</v>
      </c>
      <c r="G39" s="104">
        <v>0.50373003439999997</v>
      </c>
      <c r="H39" s="100" t="str">
        <f t="shared" si="9"/>
        <v>N/A</v>
      </c>
      <c r="I39" s="101">
        <v>155.19999999999999</v>
      </c>
      <c r="J39" s="101">
        <v>8.1859999999999999</v>
      </c>
      <c r="K39" s="102" t="str">
        <f>IF(J39="Div by 0", "N/A", IF(J39="N/A","N/A", IF(J39&gt;30, "No", IF(J39&lt;-30, "No", "Yes"))))</f>
        <v>Yes</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3979324</v>
      </c>
      <c r="D7" s="18" t="str">
        <f>IF($B7="N/A","N/A",IF(C7&gt;15,"No",IF(C7&lt;-15,"No","Yes")))</f>
        <v>N/A</v>
      </c>
      <c r="E7" s="17">
        <v>4184449</v>
      </c>
      <c r="F7" s="18" t="str">
        <f>IF($B7="N/A","N/A",IF(E7&gt;15,"No",IF(E7&lt;-15,"No","Yes")))</f>
        <v>N/A</v>
      </c>
      <c r="G7" s="17">
        <v>3884034</v>
      </c>
      <c r="H7" s="18" t="str">
        <f>IF($B7="N/A","N/A",IF(G7&gt;15,"No",IF(G7&lt;-15,"No","Yes")))</f>
        <v>N/A</v>
      </c>
      <c r="I7" s="19">
        <v>5.1550000000000002</v>
      </c>
      <c r="J7" s="19">
        <v>-7.18</v>
      </c>
      <c r="K7" s="92" t="str">
        <f t="shared" ref="K7:K24" si="0">IF(J7="Div by 0", "N/A", IF(J7="N/A","N/A", IF(J7&gt;30, "No", IF(J7&lt;-30, "No", "Yes"))))</f>
        <v>Yes</v>
      </c>
    </row>
    <row r="8" spans="1:11" x14ac:dyDescent="0.25">
      <c r="A8" s="108" t="s">
        <v>362</v>
      </c>
      <c r="B8" s="16" t="s">
        <v>213</v>
      </c>
      <c r="C8" s="20">
        <v>99.678412714999993</v>
      </c>
      <c r="D8" s="18" t="str">
        <f>IF($B8="N/A","N/A",IF(C8&gt;15,"No",IF(C8&lt;-15,"No","Yes")))</f>
        <v>N/A</v>
      </c>
      <c r="E8" s="20">
        <v>99.580781126000005</v>
      </c>
      <c r="F8" s="18" t="str">
        <f>IF($B8="N/A","N/A",IF(E8&gt;15,"No",IF(E8&lt;-15,"No","Yes")))</f>
        <v>N/A</v>
      </c>
      <c r="G8" s="20">
        <v>99.482290835000001</v>
      </c>
      <c r="H8" s="18" t="str">
        <f>IF($B8="N/A","N/A",IF(G8&gt;15,"No",IF(G8&lt;-15,"No","Yes")))</f>
        <v>N/A</v>
      </c>
      <c r="I8" s="19">
        <v>-9.8000000000000004E-2</v>
      </c>
      <c r="J8" s="19">
        <v>-9.9000000000000005E-2</v>
      </c>
      <c r="K8" s="92" t="str">
        <f t="shared" si="0"/>
        <v>Yes</v>
      </c>
    </row>
    <row r="9" spans="1:11" x14ac:dyDescent="0.25">
      <c r="A9" s="108" t="s">
        <v>119</v>
      </c>
      <c r="B9" s="21" t="s">
        <v>213</v>
      </c>
      <c r="C9" s="4">
        <v>0.32158728469999998</v>
      </c>
      <c r="D9" s="5" t="str">
        <f>IF($B9="N/A","N/A",IF(C9&gt;15,"No",IF(C9&lt;-15,"No","Yes")))</f>
        <v>N/A</v>
      </c>
      <c r="E9" s="4">
        <v>0.4192188745</v>
      </c>
      <c r="F9" s="5" t="str">
        <f>IF($B9="N/A","N/A",IF(E9&gt;15,"No",IF(E9&lt;-15,"No","Yes")))</f>
        <v>N/A</v>
      </c>
      <c r="G9" s="4">
        <v>0.5177091653</v>
      </c>
      <c r="H9" s="5" t="str">
        <f>IF($B9="N/A","N/A",IF(G9&gt;15,"No",IF(G9&lt;-15,"No","Yes")))</f>
        <v>N/A</v>
      </c>
      <c r="I9" s="6">
        <v>30.36</v>
      </c>
      <c r="J9" s="6">
        <v>23.49</v>
      </c>
      <c r="K9" s="91" t="str">
        <f t="shared" si="0"/>
        <v>Yes</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99.999698441000007</v>
      </c>
      <c r="D11" s="5" t="str">
        <f>IF(OR($B11="N/A",$C11="N/A"),"N/A",IF(C11&gt;100,"No",IF(C11&lt;95,"No","Yes")))</f>
        <v>Yes</v>
      </c>
      <c r="E11" s="4">
        <v>99.998709508000005</v>
      </c>
      <c r="F11" s="5" t="str">
        <f>IF(OR($B11="N/A",$E11="N/A"),"N/A",IF(E11&gt;100,"No",IF(E11&lt;95,"No","Yes")))</f>
        <v>Yes</v>
      </c>
      <c r="G11" s="4">
        <v>100</v>
      </c>
      <c r="H11" s="5" t="str">
        <f>IF($B11="N/A","N/A",IF(G11&gt;100,"No",IF(G11&lt;95,"No","Yes")))</f>
        <v>Yes</v>
      </c>
      <c r="I11" s="6">
        <v>-1E-3</v>
      </c>
      <c r="J11" s="6">
        <v>1.2999999999999999E-3</v>
      </c>
      <c r="K11" s="91" t="str">
        <f t="shared" si="0"/>
        <v>Yes</v>
      </c>
    </row>
    <row r="12" spans="1:11" x14ac:dyDescent="0.25">
      <c r="A12" s="108" t="s">
        <v>348</v>
      </c>
      <c r="B12" s="21" t="s">
        <v>213</v>
      </c>
      <c r="C12" s="4">
        <v>99.986027734999993</v>
      </c>
      <c r="D12" s="5" t="str">
        <f t="shared" ref="D12:D13" si="1">IF(OR($B12="N/A",$C12="N/A"),"N/A",IF(C12&gt;100,"No",IF(C12&lt;95,"No","Yes")))</f>
        <v>N/A</v>
      </c>
      <c r="E12" s="4">
        <v>99.988982875999994</v>
      </c>
      <c r="F12" s="5" t="str">
        <f t="shared" ref="F12:F13" si="2">IF(OR($B12="N/A",$E12="N/A"),"N/A",IF(E12&gt;100,"No",IF(E12&lt;95,"No","Yes")))</f>
        <v>N/A</v>
      </c>
      <c r="G12" s="4">
        <v>98.644141632</v>
      </c>
      <c r="H12" s="5" t="str">
        <f t="shared" ref="H12:H13" si="3">IF($B12="N/A","N/A",IF(G12&gt;100,"No",IF(G12&lt;95,"No","Yes")))</f>
        <v>N/A</v>
      </c>
      <c r="I12" s="6">
        <v>3.0000000000000001E-3</v>
      </c>
      <c r="J12" s="6">
        <v>-1.34</v>
      </c>
      <c r="K12" s="91" t="str">
        <f t="shared" si="0"/>
        <v>Yes</v>
      </c>
    </row>
    <row r="13" spans="1:11" x14ac:dyDescent="0.25">
      <c r="A13" s="108" t="s">
        <v>837</v>
      </c>
      <c r="B13" s="21" t="s">
        <v>214</v>
      </c>
      <c r="C13" s="4">
        <v>0.55906480599999997</v>
      </c>
      <c r="D13" s="5" t="str">
        <f t="shared" si="1"/>
        <v>No</v>
      </c>
      <c r="E13" s="4">
        <v>0.59044810920000002</v>
      </c>
      <c r="F13" s="5" t="str">
        <f t="shared" si="2"/>
        <v>No</v>
      </c>
      <c r="G13" s="4">
        <v>0.88536815069999997</v>
      </c>
      <c r="H13" s="5" t="str">
        <f t="shared" si="3"/>
        <v>No</v>
      </c>
      <c r="I13" s="6">
        <v>5.6139999999999999</v>
      </c>
      <c r="J13" s="6">
        <v>49.95</v>
      </c>
      <c r="K13" s="91" t="str">
        <f t="shared" si="0"/>
        <v>No</v>
      </c>
    </row>
    <row r="14" spans="1:11" x14ac:dyDescent="0.25">
      <c r="A14" s="108" t="s">
        <v>13</v>
      </c>
      <c r="B14" s="21" t="s">
        <v>213</v>
      </c>
      <c r="C14" s="22">
        <v>3966527</v>
      </c>
      <c r="D14" s="5" t="str">
        <f>IF($B14="N/A","N/A",IF(C14&gt;15,"No",IF(C14&lt;-15,"No","Yes")))</f>
        <v>N/A</v>
      </c>
      <c r="E14" s="22">
        <v>4166907</v>
      </c>
      <c r="F14" s="5" t="str">
        <f>IF($B14="N/A","N/A",IF(E14&gt;15,"No",IF(E14&lt;-15,"No","Yes")))</f>
        <v>N/A</v>
      </c>
      <c r="G14" s="22">
        <v>3863926</v>
      </c>
      <c r="H14" s="5" t="str">
        <f>IF($B14="N/A","N/A",IF(G14&gt;15,"No",IF(G14&lt;-15,"No","Yes")))</f>
        <v>N/A</v>
      </c>
      <c r="I14" s="6">
        <v>5.0519999999999996</v>
      </c>
      <c r="J14" s="6">
        <v>-7.27</v>
      </c>
      <c r="K14" s="91" t="str">
        <f t="shared" si="0"/>
        <v>Yes</v>
      </c>
    </row>
    <row r="15" spans="1:11" x14ac:dyDescent="0.25">
      <c r="A15" s="108" t="s">
        <v>440</v>
      </c>
      <c r="B15" s="21" t="s">
        <v>215</v>
      </c>
      <c r="C15" s="4">
        <v>1.0084389E-3</v>
      </c>
      <c r="D15" s="5" t="str">
        <f>IF($B15="N/A","N/A",IF(C15&gt;20,"No",IF(C15&lt;5,"No","Yes")))</f>
        <v>No</v>
      </c>
      <c r="E15" s="4">
        <v>4.319751E-4</v>
      </c>
      <c r="F15" s="5" t="str">
        <f>IF($B15="N/A","N/A",IF(E15&gt;20,"No",IF(E15&lt;5,"No","Yes")))</f>
        <v>No</v>
      </c>
      <c r="G15" s="4">
        <v>2.0704330000000001E-4</v>
      </c>
      <c r="H15" s="5" t="str">
        <f>IF($B15="N/A","N/A",IF(G15&gt;20,"No",IF(G15&lt;5,"No","Yes")))</f>
        <v>No</v>
      </c>
      <c r="I15" s="6">
        <v>-57.2</v>
      </c>
      <c r="J15" s="6">
        <v>-52.1</v>
      </c>
      <c r="K15" s="91" t="str">
        <f t="shared" si="0"/>
        <v>No</v>
      </c>
    </row>
    <row r="16" spans="1:11" x14ac:dyDescent="0.25">
      <c r="A16" s="108" t="s">
        <v>441</v>
      </c>
      <c r="B16" s="16" t="s">
        <v>213</v>
      </c>
      <c r="C16" s="4">
        <v>99.998991560999997</v>
      </c>
      <c r="D16" s="5" t="str">
        <f>IF($B16="N/A","N/A",IF(C16&gt;15,"No",IF(C16&lt;-15,"No","Yes")))</f>
        <v>N/A</v>
      </c>
      <c r="E16" s="4">
        <v>99.999568025000002</v>
      </c>
      <c r="F16" s="5" t="str">
        <f>IF($B16="N/A","N/A",IF(E16&gt;15,"No",IF(E16&lt;-15,"No","Yes")))</f>
        <v>N/A</v>
      </c>
      <c r="G16" s="4">
        <v>99.999792956999997</v>
      </c>
      <c r="H16" s="5" t="str">
        <f>IF($B16="N/A","N/A",IF(G16&gt;15,"No",IF(G16&lt;-15,"No","Yes")))</f>
        <v>N/A</v>
      </c>
      <c r="I16" s="6">
        <v>5.9999999999999995E-4</v>
      </c>
      <c r="J16" s="6">
        <v>2.0000000000000001E-4</v>
      </c>
      <c r="K16" s="91" t="str">
        <f t="shared" si="0"/>
        <v>Yes</v>
      </c>
    </row>
    <row r="17" spans="1:11" x14ac:dyDescent="0.25">
      <c r="A17" s="108" t="s">
        <v>442</v>
      </c>
      <c r="B17" s="21" t="s">
        <v>235</v>
      </c>
      <c r="C17" s="4">
        <v>31.615037537999999</v>
      </c>
      <c r="D17" s="5" t="str">
        <f>IF($B17="N/A","N/A",IF(C17&gt;1,"Yes","No"))</f>
        <v>Yes</v>
      </c>
      <c r="E17" s="4">
        <v>33.181230106999998</v>
      </c>
      <c r="F17" s="5" t="str">
        <f>IF($B17="N/A","N/A",IF(E17&gt;1,"Yes","No"))</f>
        <v>Yes</v>
      </c>
      <c r="G17" s="4">
        <v>30.778539755000001</v>
      </c>
      <c r="H17" s="5" t="str">
        <f>IF($B17="N/A","N/A",IF(G17&gt;1,"Yes","No"))</f>
        <v>Yes</v>
      </c>
      <c r="I17" s="6">
        <v>4.9539999999999997</v>
      </c>
      <c r="J17" s="6">
        <v>-7.24</v>
      </c>
      <c r="K17" s="91" t="str">
        <f t="shared" si="0"/>
        <v>Yes</v>
      </c>
    </row>
    <row r="18" spans="1:11" x14ac:dyDescent="0.25">
      <c r="A18" s="108" t="s">
        <v>859</v>
      </c>
      <c r="B18" s="21" t="s">
        <v>213</v>
      </c>
      <c r="C18" s="62">
        <v>658.88925208000001</v>
      </c>
      <c r="D18" s="5" t="str">
        <f>IF($B18="N/A","N/A",IF(C18&gt;15,"No",IF(C18&lt;-15,"No","Yes")))</f>
        <v>N/A</v>
      </c>
      <c r="E18" s="62">
        <v>474.65792463999998</v>
      </c>
      <c r="F18" s="5" t="str">
        <f>IF($B18="N/A","N/A",IF(E18&gt;15,"No",IF(E18&lt;-15,"No","Yes")))</f>
        <v>N/A</v>
      </c>
      <c r="G18" s="62">
        <v>484.93176764999998</v>
      </c>
      <c r="H18" s="5" t="str">
        <f>IF($B18="N/A","N/A",IF(G18&gt;15,"No",IF(G18&lt;-15,"No","Yes")))</f>
        <v>N/A</v>
      </c>
      <c r="I18" s="6">
        <v>-28</v>
      </c>
      <c r="J18" s="6">
        <v>2.1640000000000001</v>
      </c>
      <c r="K18" s="91" t="str">
        <f t="shared" si="0"/>
        <v>Yes</v>
      </c>
    </row>
    <row r="19" spans="1:11" x14ac:dyDescent="0.25">
      <c r="A19" s="90" t="s">
        <v>131</v>
      </c>
      <c r="B19" s="21" t="s">
        <v>213</v>
      </c>
      <c r="C19" s="22">
        <v>118</v>
      </c>
      <c r="D19" s="21" t="s">
        <v>213</v>
      </c>
      <c r="E19" s="22">
        <v>258</v>
      </c>
      <c r="F19" s="21" t="s">
        <v>213</v>
      </c>
      <c r="G19" s="22">
        <v>838</v>
      </c>
      <c r="H19" s="5" t="str">
        <f>IF($B19="N/A","N/A",IF(G19&gt;15,"No",IF(G19&lt;-15,"No","Yes")))</f>
        <v>N/A</v>
      </c>
      <c r="I19" s="6">
        <v>118.6</v>
      </c>
      <c r="J19" s="6">
        <v>224.8</v>
      </c>
      <c r="K19" s="91" t="str">
        <f t="shared" si="0"/>
        <v>No</v>
      </c>
    </row>
    <row r="20" spans="1:11" x14ac:dyDescent="0.25">
      <c r="A20" s="90" t="s">
        <v>346</v>
      </c>
      <c r="B20" s="16" t="s">
        <v>213</v>
      </c>
      <c r="C20" s="4">
        <v>2.9653278000000001E-3</v>
      </c>
      <c r="D20" s="21" t="s">
        <v>213</v>
      </c>
      <c r="E20" s="4">
        <v>6.1656862999999998E-3</v>
      </c>
      <c r="F20" s="21" t="s">
        <v>213</v>
      </c>
      <c r="G20" s="4">
        <v>2.1575506299999998E-2</v>
      </c>
      <c r="H20" s="5" t="str">
        <f>IF($B20="N/A","N/A",IF(G20&gt;15,"No",IF(G20&lt;-15,"No","Yes")))</f>
        <v>N/A</v>
      </c>
      <c r="I20" s="6">
        <v>107.9</v>
      </c>
      <c r="J20" s="6">
        <v>249.9</v>
      </c>
      <c r="K20" s="91" t="str">
        <f t="shared" si="0"/>
        <v>No</v>
      </c>
    </row>
    <row r="21" spans="1:11" ht="25" x14ac:dyDescent="0.25">
      <c r="A21" s="90" t="s">
        <v>838</v>
      </c>
      <c r="B21" s="21" t="s">
        <v>213</v>
      </c>
      <c r="C21" s="62">
        <v>2254.9067796999998</v>
      </c>
      <c r="D21" s="5" t="str">
        <f>IF($B21="N/A","N/A",IF(C21&gt;60,"No",IF(C21&lt;15,"No","Yes")))</f>
        <v>N/A</v>
      </c>
      <c r="E21" s="62">
        <v>1129.3217053999999</v>
      </c>
      <c r="F21" s="5" t="str">
        <f>IF($B21="N/A","N/A",IF(E21&gt;60,"No",IF(E21&lt;15,"No","Yes")))</f>
        <v>N/A</v>
      </c>
      <c r="G21" s="62">
        <v>731.31503580000003</v>
      </c>
      <c r="H21" s="5" t="str">
        <f>IF($B21="N/A","N/A",IF(G21&gt;60,"No",IF(G21&lt;15,"No","Yes")))</f>
        <v>N/A</v>
      </c>
      <c r="I21" s="6">
        <v>-49.9</v>
      </c>
      <c r="J21" s="6">
        <v>-35.200000000000003</v>
      </c>
      <c r="K21" s="91" t="str">
        <f t="shared" si="0"/>
        <v>No</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3966487</v>
      </c>
      <c r="D6" s="5" t="str">
        <f>IF($B6="N/A","N/A",IF(C6&gt;15,"No",IF(C6&lt;-15,"No","Yes")))</f>
        <v>N/A</v>
      </c>
      <c r="E6" s="22">
        <v>4166889</v>
      </c>
      <c r="F6" s="5" t="str">
        <f>IF($B6="N/A","N/A",IF(E6&gt;15,"No",IF(E6&lt;-15,"No","Yes")))</f>
        <v>N/A</v>
      </c>
      <c r="G6" s="22">
        <v>3863918</v>
      </c>
      <c r="H6" s="5" t="str">
        <f>IF($B6="N/A","N/A",IF(G6&gt;15,"No",IF(G6&lt;-15,"No","Yes")))</f>
        <v>N/A</v>
      </c>
      <c r="I6" s="6">
        <v>5.0519999999999996</v>
      </c>
      <c r="J6" s="6">
        <v>-7.27</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104.52646476</v>
      </c>
      <c r="D9" s="5" t="str">
        <f>IF($B9="N/A","N/A",IF(C9&gt;100,"No",IF(C9&lt;50,"No","Yes")))</f>
        <v>No</v>
      </c>
      <c r="E9" s="23">
        <v>107.40458599999999</v>
      </c>
      <c r="F9" s="5" t="str">
        <f>IF($B9="N/A","N/A",IF(E9&gt;100,"No",IF(E9&lt;50,"No","Yes")))</f>
        <v>No</v>
      </c>
      <c r="G9" s="23">
        <v>109.42042001</v>
      </c>
      <c r="H9" s="5" t="str">
        <f>IF($B9="N/A","N/A",IF(G9&gt;100,"No",IF(G9&lt;50,"No","Yes")))</f>
        <v>No</v>
      </c>
      <c r="I9" s="6">
        <v>2.7530000000000001</v>
      </c>
      <c r="J9" s="6">
        <v>1.877</v>
      </c>
      <c r="K9" s="91" t="str">
        <f t="shared" si="0"/>
        <v>Yes</v>
      </c>
    </row>
    <row r="10" spans="1:11" ht="25" x14ac:dyDescent="0.25">
      <c r="A10" s="110" t="s">
        <v>841</v>
      </c>
      <c r="B10" s="21" t="s">
        <v>213</v>
      </c>
      <c r="C10" s="23">
        <v>298.60163698000002</v>
      </c>
      <c r="D10" s="5" t="str">
        <f>IF($B10="N/A","N/A",IF(C10&gt;15,"No",IF(C10&lt;-15,"No","Yes")))</f>
        <v>N/A</v>
      </c>
      <c r="E10" s="23">
        <v>311.60362065999999</v>
      </c>
      <c r="F10" s="5" t="str">
        <f>IF($B10="N/A","N/A",IF(E10&gt;15,"No",IF(E10&lt;-15,"No","Yes")))</f>
        <v>N/A</v>
      </c>
      <c r="G10" s="23">
        <v>331.03171201999999</v>
      </c>
      <c r="H10" s="5" t="str">
        <f>IF($B10="N/A","N/A",IF(G10&gt;15,"No",IF(G10&lt;-15,"No","Yes")))</f>
        <v>N/A</v>
      </c>
      <c r="I10" s="6">
        <v>4.3540000000000001</v>
      </c>
      <c r="J10" s="6">
        <v>6.2350000000000003</v>
      </c>
      <c r="K10" s="91" t="str">
        <f t="shared" si="0"/>
        <v>Yes</v>
      </c>
    </row>
    <row r="11" spans="1:11" ht="25" x14ac:dyDescent="0.25">
      <c r="A11" s="110" t="s">
        <v>842</v>
      </c>
      <c r="B11" s="21" t="s">
        <v>213</v>
      </c>
      <c r="C11" s="23">
        <v>256.84553535999999</v>
      </c>
      <c r="D11" s="5" t="str">
        <f>IF($B11="N/A","N/A",IF(C11&gt;15,"No",IF(C11&lt;-15,"No","Yes")))</f>
        <v>N/A</v>
      </c>
      <c r="E11" s="23">
        <v>257.95665722000001</v>
      </c>
      <c r="F11" s="5" t="str">
        <f>IF($B11="N/A","N/A",IF(E11&gt;15,"No",IF(E11&lt;-15,"No","Yes")))</f>
        <v>N/A</v>
      </c>
      <c r="G11" s="23">
        <v>268.01596160999998</v>
      </c>
      <c r="H11" s="5" t="str">
        <f>IF($B11="N/A","N/A",IF(G11&gt;15,"No",IF(G11&lt;-15,"No","Yes")))</f>
        <v>N/A</v>
      </c>
      <c r="I11" s="6">
        <v>0.43259999999999998</v>
      </c>
      <c r="J11" s="6">
        <v>3.9</v>
      </c>
      <c r="K11" s="91" t="str">
        <f t="shared" si="0"/>
        <v>Yes</v>
      </c>
    </row>
    <row r="12" spans="1:11" ht="25" x14ac:dyDescent="0.25">
      <c r="A12" s="110" t="s">
        <v>843</v>
      </c>
      <c r="B12" s="21" t="s">
        <v>213</v>
      </c>
      <c r="C12" s="23">
        <v>501.22662436000002</v>
      </c>
      <c r="D12" s="5" t="str">
        <f>IF($B12="N/A","N/A",IF(C12&gt;15,"No",IF(C12&lt;-15,"No","Yes")))</f>
        <v>N/A</v>
      </c>
      <c r="E12" s="23">
        <v>476.70736474</v>
      </c>
      <c r="F12" s="5" t="str">
        <f>IF($B12="N/A","N/A",IF(E12&gt;15,"No",IF(E12&lt;-15,"No","Yes")))</f>
        <v>N/A</v>
      </c>
      <c r="G12" s="23">
        <v>484.93536963000003</v>
      </c>
      <c r="H12" s="5" t="str">
        <f>IF($B12="N/A","N/A",IF(G12&gt;15,"No",IF(G12&lt;-15,"No","Yes")))</f>
        <v>N/A</v>
      </c>
      <c r="I12" s="6">
        <v>-4.8899999999999997</v>
      </c>
      <c r="J12" s="6">
        <v>1.726</v>
      </c>
      <c r="K12" s="91" t="str">
        <f t="shared" si="0"/>
        <v>Yes</v>
      </c>
    </row>
    <row r="13" spans="1:11" x14ac:dyDescent="0.25">
      <c r="A13" s="110" t="s">
        <v>652</v>
      </c>
      <c r="B13" s="21" t="s">
        <v>237</v>
      </c>
      <c r="C13" s="4">
        <v>92.612858682999999</v>
      </c>
      <c r="D13" s="5" t="str">
        <f>IF($B13="N/A","N/A",IF(C13&gt;99,"No",IF(C13&lt;75,"No","Yes")))</f>
        <v>Yes</v>
      </c>
      <c r="E13" s="4">
        <v>93.170948397999993</v>
      </c>
      <c r="F13" s="5" t="str">
        <f>IF($B13="N/A","N/A",IF(E13&gt;99,"No",IF(E13&lt;75,"No","Yes")))</f>
        <v>Yes</v>
      </c>
      <c r="G13" s="4">
        <v>92.768920043999998</v>
      </c>
      <c r="H13" s="5" t="str">
        <f>IF($B13="N/A","N/A",IF(G13&gt;99,"No",IF(G13&lt;75,"No","Yes")))</f>
        <v>Yes</v>
      </c>
      <c r="I13" s="6">
        <v>0.60260000000000002</v>
      </c>
      <c r="J13" s="6">
        <v>-0.43099999999999999</v>
      </c>
      <c r="K13" s="91" t="str">
        <f t="shared" ref="K13:K24" si="1">IF(J13="Div by 0", "N/A", IF(J13="N/A","N/A", IF(J13&gt;30, "No", IF(J13&lt;-30, "No", "Yes"))))</f>
        <v>Yes</v>
      </c>
    </row>
    <row r="14" spans="1:11" x14ac:dyDescent="0.25">
      <c r="A14" s="110" t="s">
        <v>493</v>
      </c>
      <c r="B14" s="21" t="s">
        <v>213</v>
      </c>
      <c r="C14" s="5">
        <v>93.827401124000005</v>
      </c>
      <c r="D14" s="5" t="str">
        <f>IF($B14="N/A","N/A",IF(C14&gt;15,"No",IF(C14&lt;-15,"No","Yes")))</f>
        <v>N/A</v>
      </c>
      <c r="E14" s="5">
        <v>91.004783209999999</v>
      </c>
      <c r="F14" s="5" t="str">
        <f>IF($B14="N/A","N/A",IF(E14&gt;15,"No",IF(E14&lt;-15,"No","Yes")))</f>
        <v>N/A</v>
      </c>
      <c r="G14" s="5">
        <v>91.879766161000006</v>
      </c>
      <c r="H14" s="5" t="str">
        <f>IF($B14="N/A","N/A",IF(G14&gt;15,"No",IF(G14&lt;-15,"No","Yes")))</f>
        <v>N/A</v>
      </c>
      <c r="I14" s="6">
        <v>-3.01</v>
      </c>
      <c r="J14" s="6">
        <v>0.96150000000000002</v>
      </c>
      <c r="K14" s="91" t="str">
        <f t="shared" si="1"/>
        <v>Yes</v>
      </c>
    </row>
    <row r="15" spans="1:11" x14ac:dyDescent="0.25">
      <c r="A15" s="110" t="s">
        <v>844</v>
      </c>
      <c r="B15" s="21" t="s">
        <v>213</v>
      </c>
      <c r="C15" s="22">
        <v>6.4226916078</v>
      </c>
      <c r="D15" s="5" t="str">
        <f>IF($B15="N/A","N/A",IF(C15&gt;15,"No",IF(C15&lt;-15,"No","Yes")))</f>
        <v>N/A</v>
      </c>
      <c r="E15" s="6">
        <v>6.3468826012999999</v>
      </c>
      <c r="F15" s="5" t="str">
        <f>IF($B15="N/A","N/A",IF(E15&gt;15,"No",IF(E15&lt;-15,"No","Yes")))</f>
        <v>N/A</v>
      </c>
      <c r="G15" s="6">
        <v>6.8662102650000003</v>
      </c>
      <c r="H15" s="5" t="str">
        <f>IF($B15="N/A","N/A",IF(G15&gt;15,"No",IF(G15&lt;-15,"No","Yes")))</f>
        <v>N/A</v>
      </c>
      <c r="I15" s="6">
        <v>-1.18</v>
      </c>
      <c r="J15" s="6">
        <v>8.1820000000000004</v>
      </c>
      <c r="K15" s="91" t="str">
        <f t="shared" si="1"/>
        <v>Yes</v>
      </c>
    </row>
    <row r="16" spans="1:11" x14ac:dyDescent="0.25">
      <c r="A16" s="111" t="s">
        <v>653</v>
      </c>
      <c r="B16" s="29" t="s">
        <v>238</v>
      </c>
      <c r="C16" s="5">
        <v>7.1353568030999996</v>
      </c>
      <c r="D16" s="5" t="str">
        <f>IF($B16="N/A","N/A",IF(C16&gt;20,"No",IF(C16&lt;=0,"No","Yes")))</f>
        <v>Yes</v>
      </c>
      <c r="E16" s="5">
        <v>6.6559968359999999</v>
      </c>
      <c r="F16" s="5" t="str">
        <f>IF($B16="N/A","N/A",IF(E16&gt;20,"No",IF(E16&lt;=0,"No","Yes")))</f>
        <v>Yes</v>
      </c>
      <c r="G16" s="5">
        <v>7.0213187754000002</v>
      </c>
      <c r="H16" s="5" t="str">
        <f>IF($B16="N/A","N/A",IF(G16&gt;20,"No",IF(G16&lt;=0,"No","Yes")))</f>
        <v>Yes</v>
      </c>
      <c r="I16" s="6">
        <v>-6.72</v>
      </c>
      <c r="J16" s="6">
        <v>5.4889999999999999</v>
      </c>
      <c r="K16" s="91" t="str">
        <f t="shared" si="1"/>
        <v>Yes</v>
      </c>
    </row>
    <row r="17" spans="1:11" x14ac:dyDescent="0.25">
      <c r="A17" s="111" t="s">
        <v>369</v>
      </c>
      <c r="B17" s="21" t="s">
        <v>213</v>
      </c>
      <c r="C17" s="5">
        <v>98.184599837999997</v>
      </c>
      <c r="D17" s="5" t="str">
        <f>IF($B17="N/A","N/A",IF(C17&gt;15,"No",IF(C17&lt;-15,"No","Yes")))</f>
        <v>N/A</v>
      </c>
      <c r="E17" s="5">
        <v>97.558662763000001</v>
      </c>
      <c r="F17" s="5" t="str">
        <f>IF($B17="N/A","N/A",IF(E17&gt;15,"No",IF(E17&lt;-15,"No","Yes")))</f>
        <v>N/A</v>
      </c>
      <c r="G17" s="5">
        <v>96.544021702999999</v>
      </c>
      <c r="H17" s="5" t="str">
        <f>IF($B17="N/A","N/A",IF(G17&gt;15,"No",IF(G17&lt;-15,"No","Yes")))</f>
        <v>N/A</v>
      </c>
      <c r="I17" s="6">
        <v>-0.63800000000000001</v>
      </c>
      <c r="J17" s="6">
        <v>-1.04</v>
      </c>
      <c r="K17" s="91" t="str">
        <f t="shared" si="1"/>
        <v>Yes</v>
      </c>
    </row>
    <row r="18" spans="1:11" x14ac:dyDescent="0.25">
      <c r="A18" s="111" t="s">
        <v>845</v>
      </c>
      <c r="B18" s="21" t="s">
        <v>213</v>
      </c>
      <c r="C18" s="6">
        <v>12.417913885000001</v>
      </c>
      <c r="D18" s="5" t="str">
        <f>IF($B18="N/A","N/A",IF(C18&gt;15,"No",IF(C18&lt;-15,"No","Yes")))</f>
        <v>N/A</v>
      </c>
      <c r="E18" s="6">
        <v>12.559363877999999</v>
      </c>
      <c r="F18" s="5" t="str">
        <f>IF($B18="N/A","N/A",IF(E18&gt;15,"No",IF(E18&lt;-15,"No","Yes")))</f>
        <v>N/A</v>
      </c>
      <c r="G18" s="6">
        <v>12.506146868</v>
      </c>
      <c r="H18" s="5" t="str">
        <f>IF($B18="N/A","N/A",IF(G18&gt;15,"No",IF(G18&lt;-15,"No","Yes")))</f>
        <v>N/A</v>
      </c>
      <c r="I18" s="6">
        <v>1.139</v>
      </c>
      <c r="J18" s="6">
        <v>-0.42399999999999999</v>
      </c>
      <c r="K18" s="91" t="str">
        <f t="shared" si="1"/>
        <v>Yes</v>
      </c>
    </row>
    <row r="19" spans="1:11" x14ac:dyDescent="0.25">
      <c r="A19" s="110" t="s">
        <v>654</v>
      </c>
      <c r="B19" s="29" t="s">
        <v>239</v>
      </c>
      <c r="C19" s="5">
        <v>1.42191314E-2</v>
      </c>
      <c r="D19" s="5" t="str">
        <f>IF($B19="N/A","N/A",IF(C19&gt;10,"No",IF(C19&lt;=0,"No","Yes")))</f>
        <v>Yes</v>
      </c>
      <c r="E19" s="5">
        <v>1.23593405E-2</v>
      </c>
      <c r="F19" s="5" t="str">
        <f>IF($B19="N/A","N/A",IF(E19&gt;10,"No",IF(E19&lt;=0,"No","Yes")))</f>
        <v>Yes</v>
      </c>
      <c r="G19" s="5">
        <v>9.4981311999999991E-3</v>
      </c>
      <c r="H19" s="5" t="str">
        <f>IF($B19="N/A","N/A",IF(G19&gt;10,"No",IF(G19&lt;=0,"No","Yes")))</f>
        <v>Yes</v>
      </c>
      <c r="I19" s="6">
        <v>-13.1</v>
      </c>
      <c r="J19" s="6">
        <v>-23.2</v>
      </c>
      <c r="K19" s="91" t="str">
        <f t="shared" si="1"/>
        <v>Yes</v>
      </c>
    </row>
    <row r="20" spans="1:11" x14ac:dyDescent="0.25">
      <c r="A20" s="110"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91" t="str">
        <f t="shared" si="1"/>
        <v>Yes</v>
      </c>
    </row>
    <row r="21" spans="1:11" x14ac:dyDescent="0.25">
      <c r="A21" s="110" t="s">
        <v>846</v>
      </c>
      <c r="B21" s="21" t="s">
        <v>213</v>
      </c>
      <c r="C21" s="6">
        <v>27.124113475000001</v>
      </c>
      <c r="D21" s="5" t="str">
        <f>IF($B21="N/A","N/A",IF(C21&gt;15,"No",IF(C21&lt;-15,"No","Yes")))</f>
        <v>N/A</v>
      </c>
      <c r="E21" s="6">
        <v>27.417475727999999</v>
      </c>
      <c r="F21" s="5" t="str">
        <f>IF($B21="N/A","N/A",IF(E21&gt;15,"No",IF(E21&lt;-15,"No","Yes")))</f>
        <v>N/A</v>
      </c>
      <c r="G21" s="6">
        <v>27.825613079</v>
      </c>
      <c r="H21" s="5" t="str">
        <f>IF($B21="N/A","N/A",IF(G21&gt;15,"No",IF(G21&lt;-15,"No","Yes")))</f>
        <v>N/A</v>
      </c>
      <c r="I21" s="6">
        <v>1.0820000000000001</v>
      </c>
      <c r="J21" s="6">
        <v>1.4890000000000001</v>
      </c>
      <c r="K21" s="91" t="str">
        <f t="shared" si="1"/>
        <v>Yes</v>
      </c>
    </row>
    <row r="22" spans="1:11" x14ac:dyDescent="0.25">
      <c r="A22" s="110" t="s">
        <v>1696</v>
      </c>
      <c r="B22" s="29" t="s">
        <v>224</v>
      </c>
      <c r="C22" s="5">
        <v>0.22775821530000001</v>
      </c>
      <c r="D22" s="5" t="str">
        <f>IF($B22="N/A","N/A",IF(C22&gt;5,"No",IF(C22&lt;=0,"No","Yes")))</f>
        <v>Yes</v>
      </c>
      <c r="E22" s="5">
        <v>0.1606954253</v>
      </c>
      <c r="F22" s="5" t="str">
        <f>IF($B22="N/A","N/A",IF(E22&gt;5,"No",IF(E22&lt;=0,"No","Yes")))</f>
        <v>Yes</v>
      </c>
      <c r="G22" s="5">
        <v>0.15712031160000001</v>
      </c>
      <c r="H22" s="5" t="str">
        <f>IF($B22="N/A","N/A",IF(G22&gt;5,"No",IF(G22&lt;=0,"No","Yes")))</f>
        <v>Yes</v>
      </c>
      <c r="I22" s="6">
        <v>-29.4</v>
      </c>
      <c r="J22" s="6">
        <v>-2.2200000000000002</v>
      </c>
      <c r="K22" s="91" t="str">
        <f t="shared" si="1"/>
        <v>Yes</v>
      </c>
    </row>
    <row r="23" spans="1:11" x14ac:dyDescent="0.25">
      <c r="A23" s="110"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91" t="str">
        <f t="shared" si="1"/>
        <v>Yes</v>
      </c>
    </row>
    <row r="24" spans="1:11" x14ac:dyDescent="0.25">
      <c r="A24" s="110" t="s">
        <v>847</v>
      </c>
      <c r="B24" s="21" t="s">
        <v>213</v>
      </c>
      <c r="C24" s="6">
        <v>11.407571397</v>
      </c>
      <c r="D24" s="5" t="str">
        <f>IF($B24="N/A","N/A",IF(C24&gt;15,"No",IF(C24&lt;-15,"No","Yes")))</f>
        <v>N/A</v>
      </c>
      <c r="E24" s="6">
        <v>11.692353644000001</v>
      </c>
      <c r="F24" s="5" t="str">
        <f>IF($B24="N/A","N/A",IF(E24&gt;15,"No",IF(E24&lt;-15,"No","Yes")))</f>
        <v>N/A</v>
      </c>
      <c r="G24" s="6">
        <v>11.39482787</v>
      </c>
      <c r="H24" s="5" t="str">
        <f>IF($B24="N/A","N/A",IF(G24&gt;15,"No",IF(G24&lt;-15,"No","Yes")))</f>
        <v>N/A</v>
      </c>
      <c r="I24" s="6">
        <v>2.496</v>
      </c>
      <c r="J24" s="6">
        <v>-2.54</v>
      </c>
      <c r="K24" s="91" t="str">
        <f t="shared" si="1"/>
        <v>Yes</v>
      </c>
    </row>
    <row r="25" spans="1:11" x14ac:dyDescent="0.25">
      <c r="A25" s="110" t="s">
        <v>15</v>
      </c>
      <c r="B25" s="21" t="s">
        <v>240</v>
      </c>
      <c r="C25" s="5">
        <v>0</v>
      </c>
      <c r="D25" s="5" t="str">
        <f>IF($B25="N/A","N/A",IF(C25&gt;20,"No",IF(C25&lt;1,"No","Yes")))</f>
        <v>No</v>
      </c>
      <c r="E25" s="5">
        <v>0</v>
      </c>
      <c r="F25" s="5" t="str">
        <f>IF($B25="N/A","N/A",IF(E25&gt;20,"No",IF(E25&lt;1,"No","Yes")))</f>
        <v>No</v>
      </c>
      <c r="G25" s="5">
        <v>0</v>
      </c>
      <c r="H25" s="5" t="str">
        <f>IF($B25="N/A","N/A",IF(G25&gt;20,"No",IF(G25&lt;1,"No","Yes")))</f>
        <v>No</v>
      </c>
      <c r="I25" s="6" t="s">
        <v>1747</v>
      </c>
      <c r="J25" s="6" t="s">
        <v>1747</v>
      </c>
      <c r="K25" s="91" t="str">
        <f t="shared" ref="K25:K34" si="2">IF(J25="Div by 0", "N/A", IF(J25="N/A","N/A", IF(J25&gt;30, "No", IF(J25&lt;-30, "No", "Yes"))))</f>
        <v>N/A</v>
      </c>
    </row>
    <row r="26" spans="1:11" x14ac:dyDescent="0.25">
      <c r="A26" s="110" t="s">
        <v>159</v>
      </c>
      <c r="B26" s="21" t="s">
        <v>214</v>
      </c>
      <c r="C26" s="5">
        <v>0.24197734670000001</v>
      </c>
      <c r="D26" s="5" t="str">
        <f>IF($B26="N/A","N/A",IF(C26&gt;100,"No",IF(C26&lt;95,"No","Yes")))</f>
        <v>No</v>
      </c>
      <c r="E26" s="5">
        <v>0.17305476580000001</v>
      </c>
      <c r="F26" s="5" t="str">
        <f>IF($B26="N/A","N/A",IF(E26&gt;100,"No",IF(E26&lt;95,"No","Yes")))</f>
        <v>No</v>
      </c>
      <c r="G26" s="5">
        <v>0.16661844270000001</v>
      </c>
      <c r="H26" s="5" t="str">
        <f>IF($B26="N/A","N/A",IF(G26&gt;100,"No",IF(G26&lt;95,"No","Yes")))</f>
        <v>No</v>
      </c>
      <c r="I26" s="6">
        <v>-28.5</v>
      </c>
      <c r="J26" s="6">
        <v>-3.72</v>
      </c>
      <c r="K26" s="91" t="str">
        <f t="shared" si="2"/>
        <v>Yes</v>
      </c>
    </row>
    <row r="27" spans="1:11" x14ac:dyDescent="0.25">
      <c r="A27" s="110" t="s">
        <v>32</v>
      </c>
      <c r="B27" s="21" t="s">
        <v>214</v>
      </c>
      <c r="C27" s="5">
        <v>98.867612574999995</v>
      </c>
      <c r="D27" s="5" t="str">
        <f>IF($B27="N/A","N/A",IF(C27&gt;100,"No",IF(C27&lt;95,"No","Yes")))</f>
        <v>Yes</v>
      </c>
      <c r="E27" s="5">
        <v>98.899778707999999</v>
      </c>
      <c r="F27" s="5" t="str">
        <f>IF($B27="N/A","N/A",IF(E27&gt;100,"No",IF(E27&lt;95,"No","Yes")))</f>
        <v>Yes</v>
      </c>
      <c r="G27" s="5">
        <v>97.664494950000005</v>
      </c>
      <c r="H27" s="5" t="str">
        <f>IF($B27="N/A","N/A",IF(G27&gt;100,"No",IF(G27&lt;95,"No","Yes")))</f>
        <v>Yes</v>
      </c>
      <c r="I27" s="6">
        <v>3.2500000000000001E-2</v>
      </c>
      <c r="J27" s="6">
        <v>-1.25</v>
      </c>
      <c r="K27" s="91" t="str">
        <f t="shared" si="2"/>
        <v>Yes</v>
      </c>
    </row>
    <row r="28" spans="1:11" x14ac:dyDescent="0.25">
      <c r="A28" s="110" t="s">
        <v>848</v>
      </c>
      <c r="B28" s="21" t="s">
        <v>226</v>
      </c>
      <c r="C28" s="5">
        <v>19.768098040000002</v>
      </c>
      <c r="D28" s="5" t="str">
        <f>IF($B28="N/A","N/A",IF(C28&gt;30,"No",IF(C28&lt;5,"No","Yes")))</f>
        <v>Yes</v>
      </c>
      <c r="E28" s="5">
        <v>16.109971163000001</v>
      </c>
      <c r="F28" s="5" t="str">
        <f>IF($B28="N/A","N/A",IF(E28&gt;30,"No",IF(E28&lt;5,"No","Yes")))</f>
        <v>Yes</v>
      </c>
      <c r="G28" s="5">
        <v>13.927639787</v>
      </c>
      <c r="H28" s="5" t="str">
        <f>IF($B28="N/A","N/A",IF(G28&gt;30,"No",IF(G28&lt;5,"No","Yes")))</f>
        <v>Yes</v>
      </c>
      <c r="I28" s="6">
        <v>-18.5</v>
      </c>
      <c r="J28" s="6">
        <v>-13.5</v>
      </c>
      <c r="K28" s="91" t="str">
        <f t="shared" si="2"/>
        <v>Yes</v>
      </c>
    </row>
    <row r="29" spans="1:11" x14ac:dyDescent="0.25">
      <c r="A29" s="110" t="s">
        <v>849</v>
      </c>
      <c r="B29" s="21" t="s">
        <v>227</v>
      </c>
      <c r="C29" s="5">
        <v>51.944565074000003</v>
      </c>
      <c r="D29" s="5" t="str">
        <f>IF($B29="N/A","N/A",IF(C29&gt;75,"No",IF(C29&lt;15,"No","Yes")))</f>
        <v>Yes</v>
      </c>
      <c r="E29" s="5">
        <v>53.433935673000001</v>
      </c>
      <c r="F29" s="5" t="str">
        <f>IF($B29="N/A","N/A",IF(E29&gt;75,"No",IF(E29&lt;15,"No","Yes")))</f>
        <v>Yes</v>
      </c>
      <c r="G29" s="5">
        <v>54.171873791000003</v>
      </c>
      <c r="H29" s="5" t="str">
        <f>IF($B29="N/A","N/A",IF(G29&gt;75,"No",IF(G29&lt;15,"No","Yes")))</f>
        <v>Yes</v>
      </c>
      <c r="I29" s="6">
        <v>2.867</v>
      </c>
      <c r="J29" s="6">
        <v>1.381</v>
      </c>
      <c r="K29" s="91" t="str">
        <f t="shared" si="2"/>
        <v>Yes</v>
      </c>
    </row>
    <row r="30" spans="1:11" x14ac:dyDescent="0.25">
      <c r="A30" s="110" t="s">
        <v>850</v>
      </c>
      <c r="B30" s="21" t="s">
        <v>228</v>
      </c>
      <c r="C30" s="5">
        <v>28.286775887000001</v>
      </c>
      <c r="D30" s="5" t="str">
        <f>IF($B30="N/A","N/A",IF(C30&gt;70,"No",IF(C30&lt;25,"No","Yes")))</f>
        <v>Yes</v>
      </c>
      <c r="E30" s="5">
        <v>30.456093164999999</v>
      </c>
      <c r="F30" s="5" t="str">
        <f>IF($B30="N/A","N/A",IF(E30&gt;70,"No",IF(E30&lt;25,"No","Yes")))</f>
        <v>Yes</v>
      </c>
      <c r="G30" s="5">
        <v>31.900486422</v>
      </c>
      <c r="H30" s="5" t="str">
        <f>IF($B30="N/A","N/A",IF(G30&gt;70,"No",IF(G30&lt;25,"No","Yes")))</f>
        <v>Yes</v>
      </c>
      <c r="I30" s="6">
        <v>7.6689999999999996</v>
      </c>
      <c r="J30" s="6">
        <v>4.7430000000000003</v>
      </c>
      <c r="K30" s="91" t="str">
        <f t="shared" si="2"/>
        <v>Yes</v>
      </c>
    </row>
    <row r="31" spans="1:11" x14ac:dyDescent="0.25">
      <c r="A31" s="110" t="s">
        <v>160</v>
      </c>
      <c r="B31" s="21" t="s">
        <v>214</v>
      </c>
      <c r="C31" s="5">
        <v>0.24086805280000001</v>
      </c>
      <c r="D31" s="5" t="str">
        <f>IF($B31="N/A","N/A",IF(C31&gt;100,"No",IF(C31&lt;95,"No","Yes")))</f>
        <v>No</v>
      </c>
      <c r="E31" s="5">
        <v>0.1724787965</v>
      </c>
      <c r="F31" s="5" t="str">
        <f>IF($B31="N/A","N/A",IF(E31&gt;100,"No",IF(E31&lt;95,"No","Yes")))</f>
        <v>No</v>
      </c>
      <c r="G31" s="5">
        <v>0.1658679092</v>
      </c>
      <c r="H31" s="5" t="str">
        <f>IF($B31="N/A","N/A",IF(G31&gt;100,"No",IF(G31&lt;95,"No","Yes")))</f>
        <v>No</v>
      </c>
      <c r="I31" s="6">
        <v>-28.4</v>
      </c>
      <c r="J31" s="6">
        <v>-3.83</v>
      </c>
      <c r="K31" s="91" t="str">
        <f t="shared" si="2"/>
        <v>Yes</v>
      </c>
    </row>
    <row r="32" spans="1:11" x14ac:dyDescent="0.25">
      <c r="A32" s="89" t="s">
        <v>372</v>
      </c>
      <c r="B32" s="21" t="s">
        <v>241</v>
      </c>
      <c r="C32" s="5">
        <v>0.1786467471</v>
      </c>
      <c r="D32" s="5" t="str">
        <f>IF($B32="N/A","N/A",IF(C32&gt;5,"No",IF(C32&lt;1,"No","Yes")))</f>
        <v>No</v>
      </c>
      <c r="E32" s="5">
        <v>0.12791317460000001</v>
      </c>
      <c r="F32" s="5" t="str">
        <f>IF($B32="N/A","N/A",IF(E32&gt;5,"No",IF(E32&lt;1,"No","Yes")))</f>
        <v>No</v>
      </c>
      <c r="G32" s="5">
        <v>0.1212499851</v>
      </c>
      <c r="H32" s="5" t="str">
        <f>IF($B32="N/A","N/A",IF(G32&gt;5,"No",IF(G32&lt;1,"No","Yes")))</f>
        <v>No</v>
      </c>
      <c r="I32" s="6">
        <v>-28.4</v>
      </c>
      <c r="J32" s="6">
        <v>-5.21</v>
      </c>
      <c r="K32" s="91" t="str">
        <f t="shared" si="2"/>
        <v>Yes</v>
      </c>
    </row>
    <row r="33" spans="1:11" x14ac:dyDescent="0.25">
      <c r="A33" s="89" t="s">
        <v>374</v>
      </c>
      <c r="B33" s="21" t="s">
        <v>242</v>
      </c>
      <c r="C33" s="5">
        <v>6.0834688200000001E-2</v>
      </c>
      <c r="D33" s="5" t="str">
        <f>IF($B33="N/A","N/A",IF(C33&gt;98,"No",IF(C33&lt;8,"No","Yes")))</f>
        <v>No</v>
      </c>
      <c r="E33" s="5">
        <v>4.3797663000000001E-2</v>
      </c>
      <c r="F33" s="5" t="str">
        <f>IF($B33="N/A","N/A",IF(E33&gt;98,"No",IF(E33&lt;8,"No","Yes")))</f>
        <v>No</v>
      </c>
      <c r="G33" s="5">
        <v>4.3401542199999997E-2</v>
      </c>
      <c r="H33" s="5" t="str">
        <f>IF($B33="N/A","N/A",IF(G33&gt;98,"No",IF(G33&lt;8,"No","Yes")))</f>
        <v>No</v>
      </c>
      <c r="I33" s="6">
        <v>-28</v>
      </c>
      <c r="J33" s="6">
        <v>-0.90400000000000003</v>
      </c>
      <c r="K33" s="91" t="str">
        <f t="shared" si="2"/>
        <v>Yes</v>
      </c>
    </row>
    <row r="34" spans="1:11" x14ac:dyDescent="0.25">
      <c r="A34" s="106" t="s">
        <v>375</v>
      </c>
      <c r="B34" s="112" t="s">
        <v>224</v>
      </c>
      <c r="C34" s="100">
        <v>2.52112E-5</v>
      </c>
      <c r="D34" s="100" t="str">
        <f>IF($B34="N/A","N/A",IF(C34&gt;5,"No",IF(C34&lt;=0,"No","Yes")))</f>
        <v>Yes</v>
      </c>
      <c r="E34" s="100">
        <v>7.1996199999999993E-5</v>
      </c>
      <c r="F34" s="100" t="str">
        <f>IF($B34="N/A","N/A",IF(E34&gt;5,"No",IF(E34&lt;=0,"No","Yes")))</f>
        <v>Yes</v>
      </c>
      <c r="G34" s="100">
        <v>2.5880500000000001E-5</v>
      </c>
      <c r="H34" s="100" t="str">
        <f>IF($B34="N/A","N/A",IF(G34&gt;5,"No",IF(G34&lt;=0,"No","Yes")))</f>
        <v>Yes</v>
      </c>
      <c r="I34" s="101">
        <v>185.6</v>
      </c>
      <c r="J34" s="101">
        <v>-64.099999999999994</v>
      </c>
      <c r="K34" s="102" t="str">
        <f t="shared" si="2"/>
        <v>No</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40</v>
      </c>
      <c r="D6" s="5" t="str">
        <f>IF($B6="N/A","N/A",IF(C6&gt;15,"No",IF(C6&lt;-15,"No","Yes")))</f>
        <v>N/A</v>
      </c>
      <c r="E6" s="22">
        <v>18</v>
      </c>
      <c r="F6" s="5" t="str">
        <f>IF($B6="N/A","N/A",IF(E6&gt;15,"No",IF(E6&lt;-15,"No","Yes")))</f>
        <v>N/A</v>
      </c>
      <c r="G6" s="22">
        <v>11</v>
      </c>
      <c r="H6" s="5" t="str">
        <f>IF($B6="N/A","N/A",IF(G6&gt;15,"No",IF(G6&lt;-15,"No","Yes")))</f>
        <v>N/A</v>
      </c>
      <c r="I6" s="6">
        <v>-55</v>
      </c>
      <c r="J6" s="6">
        <v>-55.6</v>
      </c>
      <c r="K6" s="91" t="str">
        <f t="shared" ref="K6:K22" si="0">IF(J6="Div by 0", "N/A", IF(J6="N/A","N/A", IF(J6&gt;30, "No", IF(J6&lt;-30, "No", "Yes"))))</f>
        <v>No</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912.6</v>
      </c>
      <c r="D9" s="5" t="str">
        <f>IF($B9="N/A","N/A",IF(C9&gt;15,"No",IF(C9&lt;-15,"No","Yes")))</f>
        <v>N/A</v>
      </c>
      <c r="E9" s="23">
        <v>1719.1111111</v>
      </c>
      <c r="F9" s="5" t="str">
        <f>IF($B9="N/A","N/A",IF(E9&gt;15,"No",IF(E9&lt;-15,"No","Yes")))</f>
        <v>N/A</v>
      </c>
      <c r="G9" s="23">
        <v>1032.625</v>
      </c>
      <c r="H9" s="5" t="str">
        <f>IF($B9="N/A","N/A",IF(G9&gt;15,"No",IF(G9&lt;-15,"No","Yes")))</f>
        <v>N/A</v>
      </c>
      <c r="I9" s="6">
        <v>88.38</v>
      </c>
      <c r="J9" s="6">
        <v>-39.9</v>
      </c>
      <c r="K9" s="91" t="str">
        <f t="shared" si="0"/>
        <v>No</v>
      </c>
    </row>
    <row r="10" spans="1:11" x14ac:dyDescent="0.25">
      <c r="A10" s="110" t="s">
        <v>652</v>
      </c>
      <c r="B10" s="21" t="s">
        <v>237</v>
      </c>
      <c r="C10" s="4">
        <v>0</v>
      </c>
      <c r="D10" s="5" t="str">
        <f>IF($B10="N/A","N/A",IF(C10&gt;99,"No",IF(C10&lt;75,"No","Yes")))</f>
        <v>No</v>
      </c>
      <c r="E10" s="4">
        <v>0</v>
      </c>
      <c r="F10" s="5" t="str">
        <f>IF($B10="N/A","N/A",IF(E10&gt;99,"No",IF(E10&lt;75,"No","Yes")))</f>
        <v>No</v>
      </c>
      <c r="G10" s="4">
        <v>0</v>
      </c>
      <c r="H10" s="5" t="str">
        <f>IF($B10="N/A","N/A",IF(G10&gt;99,"No",IF(G10&lt;75,"No","Yes")))</f>
        <v>No</v>
      </c>
      <c r="I10" s="6" t="s">
        <v>1747</v>
      </c>
      <c r="J10" s="6" t="s">
        <v>1747</v>
      </c>
      <c r="K10" s="91" t="str">
        <f t="shared" si="0"/>
        <v>N/A</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100</v>
      </c>
      <c r="D12" s="5" t="str">
        <f>IF($B12="N/A","N/A",IF(C12&gt;10,"No",IF(C12&lt;=0,"No","Yes")))</f>
        <v>No</v>
      </c>
      <c r="E12" s="5">
        <v>100</v>
      </c>
      <c r="F12" s="5" t="str">
        <f>IF($B12="N/A","N/A",IF(E12&gt;10,"No",IF(E12&lt;=0,"No","Yes")))</f>
        <v>No</v>
      </c>
      <c r="G12" s="5">
        <v>100</v>
      </c>
      <c r="H12" s="5" t="str">
        <f>IF($B12="N/A","N/A",IF(G12&gt;10,"No",IF(G12&lt;=0,"No","Yes")))</f>
        <v>No</v>
      </c>
      <c r="I12" s="6">
        <v>0</v>
      </c>
      <c r="J12" s="6">
        <v>0</v>
      </c>
      <c r="K12" s="91" t="str">
        <f t="shared" si="0"/>
        <v>Yes</v>
      </c>
    </row>
    <row r="13" spans="1:11" x14ac:dyDescent="0.25">
      <c r="A13" s="110" t="s">
        <v>655</v>
      </c>
      <c r="B13" s="29" t="s">
        <v>224</v>
      </c>
      <c r="C13" s="5">
        <v>0</v>
      </c>
      <c r="D13" s="5" t="str">
        <f>IF($B13="N/A","N/A",IF(C13&gt;5,"No",IF(C13&lt;=0,"No","Yes")))</f>
        <v>No</v>
      </c>
      <c r="E13" s="5">
        <v>0</v>
      </c>
      <c r="F13" s="5" t="str">
        <f>IF($B13="N/A","N/A",IF(E13&gt;5,"No",IF(E13&lt;=0,"No","Yes")))</f>
        <v>No</v>
      </c>
      <c r="G13" s="5">
        <v>0</v>
      </c>
      <c r="H13" s="5" t="str">
        <f>IF($B13="N/A","N/A",IF(G13&gt;5,"No",IF(G13&lt;=0,"No","Yes")))</f>
        <v>No</v>
      </c>
      <c r="I13" s="6" t="s">
        <v>1747</v>
      </c>
      <c r="J13" s="6" t="s">
        <v>1747</v>
      </c>
      <c r="K13" s="91" t="str">
        <f t="shared" si="0"/>
        <v>N/A</v>
      </c>
    </row>
    <row r="14" spans="1:11" x14ac:dyDescent="0.25">
      <c r="A14" s="110" t="s">
        <v>159</v>
      </c>
      <c r="B14" s="21"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91" t="str">
        <f t="shared" si="0"/>
        <v>Yes</v>
      </c>
    </row>
    <row r="15" spans="1:11" x14ac:dyDescent="0.25">
      <c r="A15" s="110"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91" t="str">
        <f t="shared" si="0"/>
        <v>Yes</v>
      </c>
    </row>
    <row r="16" spans="1:11" x14ac:dyDescent="0.25">
      <c r="A16" s="110" t="s">
        <v>848</v>
      </c>
      <c r="B16" s="21" t="s">
        <v>226</v>
      </c>
      <c r="C16" s="5">
        <v>7.5</v>
      </c>
      <c r="D16" s="5" t="str">
        <f>IF($B16="N/A","N/A",IF(C16&gt;30,"No",IF(C16&lt;5,"No","Yes")))</f>
        <v>Yes</v>
      </c>
      <c r="E16" s="5">
        <v>0</v>
      </c>
      <c r="F16" s="5" t="str">
        <f>IF($B16="N/A","N/A",IF(E16&gt;30,"No",IF(E16&lt;5,"No","Yes")))</f>
        <v>No</v>
      </c>
      <c r="G16" s="5">
        <v>0</v>
      </c>
      <c r="H16" s="5" t="str">
        <f>IF($B16="N/A","N/A",IF(G16&gt;30,"No",IF(G16&lt;5,"No","Yes")))</f>
        <v>No</v>
      </c>
      <c r="I16" s="6">
        <v>-100</v>
      </c>
      <c r="J16" s="6" t="s">
        <v>1747</v>
      </c>
      <c r="K16" s="91" t="str">
        <f t="shared" si="0"/>
        <v>N/A</v>
      </c>
    </row>
    <row r="17" spans="1:11" x14ac:dyDescent="0.25">
      <c r="A17" s="110" t="s">
        <v>849</v>
      </c>
      <c r="B17" s="21" t="s">
        <v>227</v>
      </c>
      <c r="C17" s="5">
        <v>7.5</v>
      </c>
      <c r="D17" s="5" t="str">
        <f>IF($B17="N/A","N/A",IF(C17&gt;75,"No",IF(C17&lt;15,"No","Yes")))</f>
        <v>No</v>
      </c>
      <c r="E17" s="5">
        <v>16.666666667000001</v>
      </c>
      <c r="F17" s="5" t="str">
        <f>IF($B17="N/A","N/A",IF(E17&gt;75,"No",IF(E17&lt;15,"No","Yes")))</f>
        <v>Yes</v>
      </c>
      <c r="G17" s="5">
        <v>12.5</v>
      </c>
      <c r="H17" s="5" t="str">
        <f>IF($B17="N/A","N/A",IF(G17&gt;75,"No",IF(G17&lt;15,"No","Yes")))</f>
        <v>No</v>
      </c>
      <c r="I17" s="6">
        <v>122.2</v>
      </c>
      <c r="J17" s="6">
        <v>-25</v>
      </c>
      <c r="K17" s="91" t="str">
        <f t="shared" si="0"/>
        <v>Yes</v>
      </c>
    </row>
    <row r="18" spans="1:11" x14ac:dyDescent="0.25">
      <c r="A18" s="110" t="s">
        <v>850</v>
      </c>
      <c r="B18" s="21" t="s">
        <v>228</v>
      </c>
      <c r="C18" s="5">
        <v>85</v>
      </c>
      <c r="D18" s="5" t="str">
        <f>IF($B18="N/A","N/A",IF(C18&gt;70,"No",IF(C18&lt;25,"No","Yes")))</f>
        <v>No</v>
      </c>
      <c r="E18" s="5">
        <v>83.333333332999999</v>
      </c>
      <c r="F18" s="5" t="str">
        <f>IF($B18="N/A","N/A",IF(E18&gt;70,"No",IF(E18&lt;25,"No","Yes")))</f>
        <v>No</v>
      </c>
      <c r="G18" s="5">
        <v>87.5</v>
      </c>
      <c r="H18" s="5" t="str">
        <f>IF($B18="N/A","N/A",IF(G18&gt;70,"No",IF(G18&lt;25,"No","Yes")))</f>
        <v>No</v>
      </c>
      <c r="I18" s="6">
        <v>-1.96</v>
      </c>
      <c r="J18" s="6">
        <v>5</v>
      </c>
      <c r="K18" s="91" t="str">
        <f t="shared" si="0"/>
        <v>Yes</v>
      </c>
    </row>
    <row r="19" spans="1:11" x14ac:dyDescent="0.25">
      <c r="A19" s="110" t="s">
        <v>160</v>
      </c>
      <c r="B19" s="21" t="s">
        <v>214</v>
      </c>
      <c r="C19" s="5">
        <v>100</v>
      </c>
      <c r="D19" s="5" t="str">
        <f>IF($B19="N/A","N/A",IF(C19&gt;100,"No",IF(C19&lt;95,"No","Yes")))</f>
        <v>Yes</v>
      </c>
      <c r="E19" s="5">
        <v>94.444444443999998</v>
      </c>
      <c r="F19" s="5" t="str">
        <f>IF($B19="N/A","N/A",IF(E19&gt;100,"No",IF(E19&lt;95,"No","Yes")))</f>
        <v>No</v>
      </c>
      <c r="G19" s="5">
        <v>100</v>
      </c>
      <c r="H19" s="5" t="str">
        <f>IF($B19="N/A","N/A",IF(G19&gt;100,"No",IF(G19&lt;95,"No","Yes")))</f>
        <v>Yes</v>
      </c>
      <c r="I19" s="6">
        <v>-5.56</v>
      </c>
      <c r="J19" s="6">
        <v>5.8819999999999997</v>
      </c>
      <c r="K19" s="91" t="str">
        <f t="shared" si="0"/>
        <v>Yes</v>
      </c>
    </row>
    <row r="20" spans="1:11" x14ac:dyDescent="0.25">
      <c r="A20" s="89" t="s">
        <v>372</v>
      </c>
      <c r="B20" s="21" t="s">
        <v>241</v>
      </c>
      <c r="C20" s="5">
        <v>62.5</v>
      </c>
      <c r="D20" s="5" t="str">
        <f>IF($B20="N/A","N/A",IF(C20&gt;5,"No",IF(C20&lt;1,"No","Yes")))</f>
        <v>No</v>
      </c>
      <c r="E20" s="5">
        <v>55.555555556000002</v>
      </c>
      <c r="F20" s="5" t="str">
        <f>IF($B20="N/A","N/A",IF(E20&gt;5,"No",IF(E20&lt;1,"No","Yes")))</f>
        <v>No</v>
      </c>
      <c r="G20" s="5">
        <v>87.5</v>
      </c>
      <c r="H20" s="5" t="str">
        <f>IF($B20="N/A","N/A",IF(G20&gt;5,"No",IF(G20&lt;1,"No","Yes")))</f>
        <v>No</v>
      </c>
      <c r="I20" s="6">
        <v>-11.1</v>
      </c>
      <c r="J20" s="6">
        <v>57.5</v>
      </c>
      <c r="K20" s="91" t="str">
        <f t="shared" si="0"/>
        <v>No</v>
      </c>
    </row>
    <row r="21" spans="1:11" x14ac:dyDescent="0.25">
      <c r="A21" s="89" t="s">
        <v>374</v>
      </c>
      <c r="B21" s="21" t="s">
        <v>242</v>
      </c>
      <c r="C21" s="5">
        <v>22.5</v>
      </c>
      <c r="D21" s="5" t="str">
        <f>IF($B21="N/A","N/A",IF(C21&gt;98,"No",IF(C21&lt;8,"No","Yes")))</f>
        <v>Yes</v>
      </c>
      <c r="E21" s="5">
        <v>0</v>
      </c>
      <c r="F21" s="5" t="str">
        <f>IF($B21="N/A","N/A",IF(E21&gt;98,"No",IF(E21&lt;8,"No","Yes")))</f>
        <v>No</v>
      </c>
      <c r="G21" s="5">
        <v>0</v>
      </c>
      <c r="H21" s="5" t="str">
        <f>IF($B21="N/A","N/A",IF(G21&gt;98,"No",IF(G21&lt;8,"No","Yes")))</f>
        <v>No</v>
      </c>
      <c r="I21" s="6">
        <v>-100</v>
      </c>
      <c r="J21" s="6" t="s">
        <v>1747</v>
      </c>
      <c r="K21" s="91" t="str">
        <f t="shared" si="0"/>
        <v>N/A</v>
      </c>
    </row>
    <row r="22" spans="1:11" x14ac:dyDescent="0.25">
      <c r="A22" s="106" t="s">
        <v>375</v>
      </c>
      <c r="B22" s="112" t="s">
        <v>224</v>
      </c>
      <c r="C22" s="100">
        <v>0</v>
      </c>
      <c r="D22" s="100" t="str">
        <f>IF($B22="N/A","N/A",IF(C22&gt;5,"No",IF(C22&lt;=0,"No","Yes")))</f>
        <v>No</v>
      </c>
      <c r="E22" s="100">
        <v>0</v>
      </c>
      <c r="F22" s="100" t="str">
        <f>IF($B22="N/A","N/A",IF(E22&gt;5,"No",IF(E22&lt;=0,"No","Yes")))</f>
        <v>No</v>
      </c>
      <c r="G22" s="100">
        <v>0</v>
      </c>
      <c r="H22" s="100" t="str">
        <f>IF($B22="N/A","N/A",IF(G22&gt;5,"No",IF(G22&lt;=0,"No","Yes")))</f>
        <v>No</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2025-05-07T20:05:53Z</dcterms:modified>
  <dc:language>English</dc:language>
</cp:coreProperties>
</file>